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M:\zmluvy o dielo na zhotoviteľa\Zelené sídliská-zmluvy o dielo stavebné práce\Severná\rozpočty na VO\Severná_pohybové aktivity\"/>
    </mc:Choice>
  </mc:AlternateContent>
  <xr:revisionPtr revIDLastSave="0" documentId="13_ncr:1_{AB8DAE84-C59E-436E-A170-D283E5D0D531}" xr6:coauthVersionLast="47" xr6:coauthVersionMax="47" xr10:uidLastSave="{00000000-0000-0000-0000-000000000000}"/>
  <bookViews>
    <workbookView xWindow="-120" yWindow="-120" windowWidth="29040" windowHeight="15720" activeTab="2" xr2:uid="{65A8CE86-56F0-4B19-B5DB-6DA98F54502F}"/>
  </bookViews>
  <sheets>
    <sheet name="Rekapitulácia stavby" sheetId="4" r:id="rId1"/>
    <sheet name="SO 4.1 - Ihriská - časť 1" sheetId="2" r:id="rId2"/>
    <sheet name="SO 4.2.2 - Ihriská - špor..." sheetId="3" r:id="rId3"/>
    <sheet name="Hárok1" sheetId="1" r:id="rId4"/>
  </sheets>
  <externalReferences>
    <externalReference r:id="rId5"/>
  </externalReferences>
  <definedNames>
    <definedName name="_xlnm._FilterDatabase" localSheetId="1" hidden="1">'SO 4.1 - Ihriská - časť 1'!$C$133:$K$315</definedName>
    <definedName name="_xlnm._FilterDatabase" localSheetId="2" hidden="1">'SO 4.2.2 - Ihriská - špor...'!$C$124:$K$159</definedName>
    <definedName name="_xlnm.Print_Titles" localSheetId="0">'Rekapitulácia stavby'!$92:$92</definedName>
    <definedName name="_xlnm.Print_Titles" localSheetId="1">'SO 4.1 - Ihriská - časť 1'!$133:$133</definedName>
    <definedName name="_xlnm.Print_Titles" localSheetId="2">'SO 4.2.2 - Ihriská - špor...'!$124:$124</definedName>
    <definedName name="_xlnm.Print_Area" localSheetId="0">'Rekapitulácia stavby'!$D$4:$AO$76,'Rekapitulácia stavby'!$C$82:$AQ$98</definedName>
    <definedName name="_xlnm.Print_Area" localSheetId="1">'SO 4.1 - Ihriská - časť 1'!$C$4:$J$76,'SO 4.1 - Ihriská - časť 1'!$C$119:$J$315</definedName>
    <definedName name="_xlnm.Print_Area" localSheetId="2">'SO 4.2.2 - Ihriská - špor...'!$C$4:$J$76,'SO 4.2.2 - Ihriská - špor...'!$C$110:$J$159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97" i="4" l="1"/>
  <c r="BC97" i="4"/>
  <c r="BB97" i="4"/>
  <c r="BA97" i="4"/>
  <c r="AZ97" i="4"/>
  <c r="AY97" i="4"/>
  <c r="AX97" i="4"/>
  <c r="AW97" i="4"/>
  <c r="AV97" i="4"/>
  <c r="AT97" i="4" s="1"/>
  <c r="AU97" i="4"/>
  <c r="BD96" i="4"/>
  <c r="BC96" i="4"/>
  <c r="BB96" i="4"/>
  <c r="BA96" i="4"/>
  <c r="AZ96" i="4"/>
  <c r="AY96" i="4"/>
  <c r="AX96" i="4"/>
  <c r="AW96" i="4"/>
  <c r="AV96" i="4"/>
  <c r="AU96" i="4"/>
  <c r="AS95" i="4"/>
  <c r="AM90" i="4"/>
  <c r="L90" i="4"/>
  <c r="AM89" i="4"/>
  <c r="L89" i="4"/>
  <c r="AM87" i="4"/>
  <c r="L87" i="4"/>
  <c r="L85" i="4"/>
  <c r="L84" i="4"/>
  <c r="BK158" i="3"/>
  <c r="BI158" i="3"/>
  <c r="BH158" i="3"/>
  <c r="BG158" i="3"/>
  <c r="BE158" i="3"/>
  <c r="T158" i="3"/>
  <c r="R158" i="3"/>
  <c r="P158" i="3"/>
  <c r="J158" i="3"/>
  <c r="BF158" i="3" s="1"/>
  <c r="BK157" i="3"/>
  <c r="BI157" i="3"/>
  <c r="BH157" i="3"/>
  <c r="BG157" i="3"/>
  <c r="BE157" i="3"/>
  <c r="T157" i="3"/>
  <c r="R157" i="3"/>
  <c r="P157" i="3"/>
  <c r="J157" i="3"/>
  <c r="BF157" i="3" s="1"/>
  <c r="BK155" i="3"/>
  <c r="BI155" i="3"/>
  <c r="BH155" i="3"/>
  <c r="BG155" i="3"/>
  <c r="BE155" i="3"/>
  <c r="T155" i="3"/>
  <c r="R155" i="3"/>
  <c r="P155" i="3"/>
  <c r="J155" i="3"/>
  <c r="BF155" i="3" s="1"/>
  <c r="BK154" i="3"/>
  <c r="BI154" i="3"/>
  <c r="BH154" i="3"/>
  <c r="BG154" i="3"/>
  <c r="BF154" i="3"/>
  <c r="BE154" i="3"/>
  <c r="T154" i="3"/>
  <c r="R154" i="3"/>
  <c r="P154" i="3"/>
  <c r="J154" i="3"/>
  <c r="BK152" i="3"/>
  <c r="BI152" i="3"/>
  <c r="BH152" i="3"/>
  <c r="BG152" i="3"/>
  <c r="BF152" i="3"/>
  <c r="BE152" i="3"/>
  <c r="T152" i="3"/>
  <c r="R152" i="3"/>
  <c r="P152" i="3"/>
  <c r="J152" i="3"/>
  <c r="BK151" i="3"/>
  <c r="BI151" i="3"/>
  <c r="BH151" i="3"/>
  <c r="BG151" i="3"/>
  <c r="BE151" i="3"/>
  <c r="T151" i="3"/>
  <c r="R151" i="3"/>
  <c r="P151" i="3"/>
  <c r="J151" i="3"/>
  <c r="BF151" i="3" s="1"/>
  <c r="BK149" i="3"/>
  <c r="BI149" i="3"/>
  <c r="BH149" i="3"/>
  <c r="BG149" i="3"/>
  <c r="BE149" i="3"/>
  <c r="T149" i="3"/>
  <c r="R149" i="3"/>
  <c r="P149" i="3"/>
  <c r="J149" i="3"/>
  <c r="BF149" i="3" s="1"/>
  <c r="BK148" i="3"/>
  <c r="BI148" i="3"/>
  <c r="BH148" i="3"/>
  <c r="BG148" i="3"/>
  <c r="BE148" i="3"/>
  <c r="T148" i="3"/>
  <c r="R148" i="3"/>
  <c r="P148" i="3"/>
  <c r="J148" i="3"/>
  <c r="BF148" i="3" s="1"/>
  <c r="BK146" i="3"/>
  <c r="BI146" i="3"/>
  <c r="BH146" i="3"/>
  <c r="BG146" i="3"/>
  <c r="BF146" i="3"/>
  <c r="BE146" i="3"/>
  <c r="T146" i="3"/>
  <c r="R146" i="3"/>
  <c r="P146" i="3"/>
  <c r="J146" i="3"/>
  <c r="BK145" i="3"/>
  <c r="BI145" i="3"/>
  <c r="BH145" i="3"/>
  <c r="BG145" i="3"/>
  <c r="BF145" i="3"/>
  <c r="BE145" i="3"/>
  <c r="T145" i="3"/>
  <c r="R145" i="3"/>
  <c r="P145" i="3"/>
  <c r="J145" i="3"/>
  <c r="BK143" i="3"/>
  <c r="BI143" i="3"/>
  <c r="BH143" i="3"/>
  <c r="BG143" i="3"/>
  <c r="BF143" i="3"/>
  <c r="BE143" i="3"/>
  <c r="T143" i="3"/>
  <c r="T137" i="3" s="1"/>
  <c r="R143" i="3"/>
  <c r="R137" i="3" s="1"/>
  <c r="P143" i="3"/>
  <c r="J143" i="3"/>
  <c r="BK141" i="3"/>
  <c r="BI141" i="3"/>
  <c r="BH141" i="3"/>
  <c r="BG141" i="3"/>
  <c r="BE141" i="3"/>
  <c r="T141" i="3"/>
  <c r="R141" i="3"/>
  <c r="P141" i="3"/>
  <c r="J141" i="3"/>
  <c r="BF141" i="3" s="1"/>
  <c r="BK140" i="3"/>
  <c r="BI140" i="3"/>
  <c r="BH140" i="3"/>
  <c r="BG140" i="3"/>
  <c r="BE140" i="3"/>
  <c r="T140" i="3"/>
  <c r="R140" i="3"/>
  <c r="P140" i="3"/>
  <c r="J140" i="3"/>
  <c r="BF140" i="3" s="1"/>
  <c r="BK138" i="3"/>
  <c r="BI138" i="3"/>
  <c r="BH138" i="3"/>
  <c r="BG138" i="3"/>
  <c r="BE138" i="3"/>
  <c r="T138" i="3"/>
  <c r="R138" i="3"/>
  <c r="P138" i="3"/>
  <c r="J138" i="3"/>
  <c r="BF138" i="3" s="1"/>
  <c r="P137" i="3"/>
  <c r="BK136" i="3"/>
  <c r="BI136" i="3"/>
  <c r="BH136" i="3"/>
  <c r="BG136" i="3"/>
  <c r="BE136" i="3"/>
  <c r="T136" i="3"/>
  <c r="T131" i="3" s="1"/>
  <c r="R136" i="3"/>
  <c r="P136" i="3"/>
  <c r="J136" i="3"/>
  <c r="BF136" i="3" s="1"/>
  <c r="BK134" i="3"/>
  <c r="BI134" i="3"/>
  <c r="BH134" i="3"/>
  <c r="BG134" i="3"/>
  <c r="BE134" i="3"/>
  <c r="T134" i="3"/>
  <c r="R134" i="3"/>
  <c r="P134" i="3"/>
  <c r="J134" i="3"/>
  <c r="BF134" i="3" s="1"/>
  <c r="BK132" i="3"/>
  <c r="BI132" i="3"/>
  <c r="BH132" i="3"/>
  <c r="BG132" i="3"/>
  <c r="BE132" i="3"/>
  <c r="T132" i="3"/>
  <c r="R132" i="3"/>
  <c r="P132" i="3"/>
  <c r="J132" i="3"/>
  <c r="BF132" i="3" s="1"/>
  <c r="R131" i="3"/>
  <c r="P131" i="3"/>
  <c r="BK129" i="3"/>
  <c r="BK128" i="3" s="1"/>
  <c r="J128" i="3" s="1"/>
  <c r="BI129" i="3"/>
  <c r="BH129" i="3"/>
  <c r="BG129" i="3"/>
  <c r="BE129" i="3"/>
  <c r="T129" i="3"/>
  <c r="R129" i="3"/>
  <c r="R128" i="3" s="1"/>
  <c r="P129" i="3"/>
  <c r="P128" i="3" s="1"/>
  <c r="P127" i="3" s="1"/>
  <c r="P126" i="3" s="1"/>
  <c r="P125" i="3" s="1"/>
  <c r="J129" i="3"/>
  <c r="BF129" i="3" s="1"/>
  <c r="T128" i="3"/>
  <c r="T127" i="3" s="1"/>
  <c r="T126" i="3" s="1"/>
  <c r="T125" i="3" s="1"/>
  <c r="J122" i="3"/>
  <c r="J121" i="3"/>
  <c r="F121" i="3"/>
  <c r="F119" i="3"/>
  <c r="E117" i="3"/>
  <c r="J94" i="3"/>
  <c r="J93" i="3"/>
  <c r="F93" i="3"/>
  <c r="F91" i="3"/>
  <c r="E89" i="3"/>
  <c r="J39" i="3"/>
  <c r="J38" i="3"/>
  <c r="J37" i="3"/>
  <c r="J20" i="3"/>
  <c r="E20" i="3"/>
  <c r="F122" i="3" s="1"/>
  <c r="J19" i="3"/>
  <c r="J91" i="3"/>
  <c r="E7" i="3"/>
  <c r="E113" i="3" s="1"/>
  <c r="BK315" i="2"/>
  <c r="BI315" i="2"/>
  <c r="BH315" i="2"/>
  <c r="BG315" i="2"/>
  <c r="BF315" i="2"/>
  <c r="BE315" i="2"/>
  <c r="T315" i="2"/>
  <c r="R315" i="2"/>
  <c r="P315" i="2"/>
  <c r="J315" i="2"/>
  <c r="BK313" i="2"/>
  <c r="BI313" i="2"/>
  <c r="BH313" i="2"/>
  <c r="BG313" i="2"/>
  <c r="BF313" i="2"/>
  <c r="BE313" i="2"/>
  <c r="T313" i="2"/>
  <c r="R313" i="2"/>
  <c r="P313" i="2"/>
  <c r="J313" i="2"/>
  <c r="BK311" i="2"/>
  <c r="BI311" i="2"/>
  <c r="BH311" i="2"/>
  <c r="BG311" i="2"/>
  <c r="BE311" i="2"/>
  <c r="T311" i="2"/>
  <c r="R311" i="2"/>
  <c r="P311" i="2"/>
  <c r="J311" i="2"/>
  <c r="BF311" i="2" s="1"/>
  <c r="BK309" i="2"/>
  <c r="BI309" i="2"/>
  <c r="BH309" i="2"/>
  <c r="BG309" i="2"/>
  <c r="BE309" i="2"/>
  <c r="T309" i="2"/>
  <c r="R309" i="2"/>
  <c r="P309" i="2"/>
  <c r="P302" i="2" s="1"/>
  <c r="J309" i="2"/>
  <c r="BF309" i="2" s="1"/>
  <c r="BK307" i="2"/>
  <c r="BI307" i="2"/>
  <c r="BH307" i="2"/>
  <c r="BG307" i="2"/>
  <c r="BE307" i="2"/>
  <c r="T307" i="2"/>
  <c r="R307" i="2"/>
  <c r="P307" i="2"/>
  <c r="J307" i="2"/>
  <c r="BF307" i="2" s="1"/>
  <c r="BK305" i="2"/>
  <c r="BI305" i="2"/>
  <c r="BH305" i="2"/>
  <c r="BG305" i="2"/>
  <c r="BE305" i="2"/>
  <c r="T305" i="2"/>
  <c r="T302" i="2" s="1"/>
  <c r="R305" i="2"/>
  <c r="P305" i="2"/>
  <c r="J305" i="2"/>
  <c r="BF305" i="2" s="1"/>
  <c r="BK303" i="2"/>
  <c r="BI303" i="2"/>
  <c r="BH303" i="2"/>
  <c r="BG303" i="2"/>
  <c r="BF303" i="2"/>
  <c r="BE303" i="2"/>
  <c r="T303" i="2"/>
  <c r="R303" i="2"/>
  <c r="R302" i="2" s="1"/>
  <c r="P303" i="2"/>
  <c r="J303" i="2"/>
  <c r="BK301" i="2"/>
  <c r="BI301" i="2"/>
  <c r="BH301" i="2"/>
  <c r="BG301" i="2"/>
  <c r="BE301" i="2"/>
  <c r="T301" i="2"/>
  <c r="R301" i="2"/>
  <c r="P301" i="2"/>
  <c r="J301" i="2"/>
  <c r="BF301" i="2" s="1"/>
  <c r="BK300" i="2"/>
  <c r="BI300" i="2"/>
  <c r="BH300" i="2"/>
  <c r="BG300" i="2"/>
  <c r="BE300" i="2"/>
  <c r="T300" i="2"/>
  <c r="R300" i="2"/>
  <c r="P300" i="2"/>
  <c r="J300" i="2"/>
  <c r="BF300" i="2" s="1"/>
  <c r="BK299" i="2"/>
  <c r="BI299" i="2"/>
  <c r="BH299" i="2"/>
  <c r="BG299" i="2"/>
  <c r="BE299" i="2"/>
  <c r="T299" i="2"/>
  <c r="R299" i="2"/>
  <c r="P299" i="2"/>
  <c r="J299" i="2"/>
  <c r="BF299" i="2" s="1"/>
  <c r="BK298" i="2"/>
  <c r="BI298" i="2"/>
  <c r="BH298" i="2"/>
  <c r="BG298" i="2"/>
  <c r="BF298" i="2"/>
  <c r="BE298" i="2"/>
  <c r="T298" i="2"/>
  <c r="R298" i="2"/>
  <c r="P298" i="2"/>
  <c r="J298" i="2"/>
  <c r="BK297" i="2"/>
  <c r="BI297" i="2"/>
  <c r="BH297" i="2"/>
  <c r="BG297" i="2"/>
  <c r="BE297" i="2"/>
  <c r="T297" i="2"/>
  <c r="R297" i="2"/>
  <c r="P297" i="2"/>
  <c r="J297" i="2"/>
  <c r="BF297" i="2" s="1"/>
  <c r="BK296" i="2"/>
  <c r="BI296" i="2"/>
  <c r="BH296" i="2"/>
  <c r="BG296" i="2"/>
  <c r="BE296" i="2"/>
  <c r="T296" i="2"/>
  <c r="R296" i="2"/>
  <c r="P296" i="2"/>
  <c r="J296" i="2"/>
  <c r="BF296" i="2" s="1"/>
  <c r="BK295" i="2"/>
  <c r="BI295" i="2"/>
  <c r="BH295" i="2"/>
  <c r="BG295" i="2"/>
  <c r="BE295" i="2"/>
  <c r="T295" i="2"/>
  <c r="R295" i="2"/>
  <c r="P295" i="2"/>
  <c r="J295" i="2"/>
  <c r="BF295" i="2" s="1"/>
  <c r="BK294" i="2"/>
  <c r="BI294" i="2"/>
  <c r="BH294" i="2"/>
  <c r="BG294" i="2"/>
  <c r="BE294" i="2"/>
  <c r="T294" i="2"/>
  <c r="R294" i="2"/>
  <c r="P294" i="2"/>
  <c r="J294" i="2"/>
  <c r="BF294" i="2" s="1"/>
  <c r="BK293" i="2"/>
  <c r="BI293" i="2"/>
  <c r="BH293" i="2"/>
  <c r="BG293" i="2"/>
  <c r="BF293" i="2"/>
  <c r="BE293" i="2"/>
  <c r="T293" i="2"/>
  <c r="R293" i="2"/>
  <c r="P293" i="2"/>
  <c r="J293" i="2"/>
  <c r="BK292" i="2"/>
  <c r="BI292" i="2"/>
  <c r="BH292" i="2"/>
  <c r="BG292" i="2"/>
  <c r="BE292" i="2"/>
  <c r="T292" i="2"/>
  <c r="R292" i="2"/>
  <c r="P292" i="2"/>
  <c r="J292" i="2"/>
  <c r="BF292" i="2" s="1"/>
  <c r="BK291" i="2"/>
  <c r="BI291" i="2"/>
  <c r="BH291" i="2"/>
  <c r="BG291" i="2"/>
  <c r="BE291" i="2"/>
  <c r="T291" i="2"/>
  <c r="R291" i="2"/>
  <c r="P291" i="2"/>
  <c r="J291" i="2"/>
  <c r="BF291" i="2" s="1"/>
  <c r="BK290" i="2"/>
  <c r="BI290" i="2"/>
  <c r="BH290" i="2"/>
  <c r="BG290" i="2"/>
  <c r="BE290" i="2"/>
  <c r="T290" i="2"/>
  <c r="R290" i="2"/>
  <c r="P290" i="2"/>
  <c r="J290" i="2"/>
  <c r="BF290" i="2" s="1"/>
  <c r="BK289" i="2"/>
  <c r="BI289" i="2"/>
  <c r="BH289" i="2"/>
  <c r="BG289" i="2"/>
  <c r="BF289" i="2"/>
  <c r="BE289" i="2"/>
  <c r="T289" i="2"/>
  <c r="R289" i="2"/>
  <c r="P289" i="2"/>
  <c r="J289" i="2"/>
  <c r="BK288" i="2"/>
  <c r="BI288" i="2"/>
  <c r="BH288" i="2"/>
  <c r="BG288" i="2"/>
  <c r="BE288" i="2"/>
  <c r="T288" i="2"/>
  <c r="R288" i="2"/>
  <c r="P288" i="2"/>
  <c r="J288" i="2"/>
  <c r="BF288" i="2" s="1"/>
  <c r="BK287" i="2"/>
  <c r="BI287" i="2"/>
  <c r="BH287" i="2"/>
  <c r="BG287" i="2"/>
  <c r="BE287" i="2"/>
  <c r="T287" i="2"/>
  <c r="R287" i="2"/>
  <c r="P287" i="2"/>
  <c r="J287" i="2"/>
  <c r="BF287" i="2" s="1"/>
  <c r="BK285" i="2"/>
  <c r="BI285" i="2"/>
  <c r="BH285" i="2"/>
  <c r="BG285" i="2"/>
  <c r="BE285" i="2"/>
  <c r="T285" i="2"/>
  <c r="R285" i="2"/>
  <c r="P285" i="2"/>
  <c r="J285" i="2"/>
  <c r="BF285" i="2" s="1"/>
  <c r="BK284" i="2"/>
  <c r="BI284" i="2"/>
  <c r="BH284" i="2"/>
  <c r="BG284" i="2"/>
  <c r="BE284" i="2"/>
  <c r="T284" i="2"/>
  <c r="R284" i="2"/>
  <c r="P284" i="2"/>
  <c r="J284" i="2"/>
  <c r="BF284" i="2" s="1"/>
  <c r="BK283" i="2"/>
  <c r="BI283" i="2"/>
  <c r="BH283" i="2"/>
  <c r="BG283" i="2"/>
  <c r="BE283" i="2"/>
  <c r="T283" i="2"/>
  <c r="R283" i="2"/>
  <c r="P283" i="2"/>
  <c r="J283" i="2"/>
  <c r="BF283" i="2" s="1"/>
  <c r="BK279" i="2"/>
  <c r="BI279" i="2"/>
  <c r="BH279" i="2"/>
  <c r="BG279" i="2"/>
  <c r="BF279" i="2"/>
  <c r="BE279" i="2"/>
  <c r="T279" i="2"/>
  <c r="R279" i="2"/>
  <c r="P279" i="2"/>
  <c r="J279" i="2"/>
  <c r="BK278" i="2"/>
  <c r="BI278" i="2"/>
  <c r="BH278" i="2"/>
  <c r="BG278" i="2"/>
  <c r="BE278" i="2"/>
  <c r="T278" i="2"/>
  <c r="R278" i="2"/>
  <c r="P278" i="2"/>
  <c r="J278" i="2"/>
  <c r="BF278" i="2" s="1"/>
  <c r="BK277" i="2"/>
  <c r="BI277" i="2"/>
  <c r="BH277" i="2"/>
  <c r="BG277" i="2"/>
  <c r="BE277" i="2"/>
  <c r="T277" i="2"/>
  <c r="R277" i="2"/>
  <c r="P277" i="2"/>
  <c r="P273" i="2" s="1"/>
  <c r="J277" i="2"/>
  <c r="BF277" i="2" s="1"/>
  <c r="BK274" i="2"/>
  <c r="BI274" i="2"/>
  <c r="BH274" i="2"/>
  <c r="BG274" i="2"/>
  <c r="BF274" i="2"/>
  <c r="BE274" i="2"/>
  <c r="T274" i="2"/>
  <c r="T273" i="2" s="1"/>
  <c r="R274" i="2"/>
  <c r="R273" i="2" s="1"/>
  <c r="P274" i="2"/>
  <c r="J274" i="2"/>
  <c r="BK272" i="2"/>
  <c r="BI272" i="2"/>
  <c r="BH272" i="2"/>
  <c r="BG272" i="2"/>
  <c r="BF272" i="2"/>
  <c r="BE272" i="2"/>
  <c r="T272" i="2"/>
  <c r="R272" i="2"/>
  <c r="P272" i="2"/>
  <c r="J272" i="2"/>
  <c r="BK271" i="2"/>
  <c r="BI271" i="2"/>
  <c r="BH271" i="2"/>
  <c r="BG271" i="2"/>
  <c r="BF271" i="2"/>
  <c r="BE271" i="2"/>
  <c r="T271" i="2"/>
  <c r="R271" i="2"/>
  <c r="P271" i="2"/>
  <c r="J271" i="2"/>
  <c r="BK270" i="2"/>
  <c r="BI270" i="2"/>
  <c r="BH270" i="2"/>
  <c r="BG270" i="2"/>
  <c r="BF270" i="2"/>
  <c r="BE270" i="2"/>
  <c r="T270" i="2"/>
  <c r="R270" i="2"/>
  <c r="P270" i="2"/>
  <c r="J270" i="2"/>
  <c r="BK265" i="2"/>
  <c r="BI265" i="2"/>
  <c r="BH265" i="2"/>
  <c r="BG265" i="2"/>
  <c r="BE265" i="2"/>
  <c r="T265" i="2"/>
  <c r="R265" i="2"/>
  <c r="P265" i="2"/>
  <c r="J265" i="2"/>
  <c r="BF265" i="2" s="1"/>
  <c r="BK264" i="2"/>
  <c r="BI264" i="2"/>
  <c r="BH264" i="2"/>
  <c r="BG264" i="2"/>
  <c r="BE264" i="2"/>
  <c r="T264" i="2"/>
  <c r="R264" i="2"/>
  <c r="P264" i="2"/>
  <c r="J264" i="2"/>
  <c r="BF264" i="2" s="1"/>
  <c r="BK263" i="2"/>
  <c r="BI263" i="2"/>
  <c r="BH263" i="2"/>
  <c r="BG263" i="2"/>
  <c r="BF263" i="2"/>
  <c r="BE263" i="2"/>
  <c r="T263" i="2"/>
  <c r="R263" i="2"/>
  <c r="P263" i="2"/>
  <c r="J263" i="2"/>
  <c r="BK262" i="2"/>
  <c r="BI262" i="2"/>
  <c r="BH262" i="2"/>
  <c r="BG262" i="2"/>
  <c r="BF262" i="2"/>
  <c r="BE262" i="2"/>
  <c r="T262" i="2"/>
  <c r="R262" i="2"/>
  <c r="P262" i="2"/>
  <c r="J262" i="2"/>
  <c r="BK261" i="2"/>
  <c r="BI261" i="2"/>
  <c r="BH261" i="2"/>
  <c r="BG261" i="2"/>
  <c r="BE261" i="2"/>
  <c r="T261" i="2"/>
  <c r="R261" i="2"/>
  <c r="P261" i="2"/>
  <c r="J261" i="2"/>
  <c r="BF261" i="2" s="1"/>
  <c r="BK260" i="2"/>
  <c r="BI260" i="2"/>
  <c r="BH260" i="2"/>
  <c r="BG260" i="2"/>
  <c r="BF260" i="2"/>
  <c r="BE260" i="2"/>
  <c r="T260" i="2"/>
  <c r="R260" i="2"/>
  <c r="P260" i="2"/>
  <c r="J260" i="2"/>
  <c r="BK259" i="2"/>
  <c r="BI259" i="2"/>
  <c r="BH259" i="2"/>
  <c r="BG259" i="2"/>
  <c r="BE259" i="2"/>
  <c r="T259" i="2"/>
  <c r="R259" i="2"/>
  <c r="P259" i="2"/>
  <c r="J259" i="2"/>
  <c r="BF259" i="2" s="1"/>
  <c r="BK258" i="2"/>
  <c r="BI258" i="2"/>
  <c r="BH258" i="2"/>
  <c r="BG258" i="2"/>
  <c r="BE258" i="2"/>
  <c r="T258" i="2"/>
  <c r="R258" i="2"/>
  <c r="P258" i="2"/>
  <c r="J258" i="2"/>
  <c r="BF258" i="2" s="1"/>
  <c r="BK257" i="2"/>
  <c r="BI257" i="2"/>
  <c r="BH257" i="2"/>
  <c r="BG257" i="2"/>
  <c r="BF257" i="2"/>
  <c r="BE257" i="2"/>
  <c r="T257" i="2"/>
  <c r="R257" i="2"/>
  <c r="P257" i="2"/>
  <c r="J257" i="2"/>
  <c r="BK256" i="2"/>
  <c r="BI256" i="2"/>
  <c r="BH256" i="2"/>
  <c r="BG256" i="2"/>
  <c r="BE256" i="2"/>
  <c r="T256" i="2"/>
  <c r="R256" i="2"/>
  <c r="P256" i="2"/>
  <c r="J256" i="2"/>
  <c r="BF256" i="2" s="1"/>
  <c r="BK255" i="2"/>
  <c r="BI255" i="2"/>
  <c r="BH255" i="2"/>
  <c r="BG255" i="2"/>
  <c r="BF255" i="2"/>
  <c r="BE255" i="2"/>
  <c r="T255" i="2"/>
  <c r="R255" i="2"/>
  <c r="P255" i="2"/>
  <c r="J255" i="2"/>
  <c r="BK254" i="2"/>
  <c r="BI254" i="2"/>
  <c r="BH254" i="2"/>
  <c r="BG254" i="2"/>
  <c r="BF254" i="2"/>
  <c r="BE254" i="2"/>
  <c r="T254" i="2"/>
  <c r="R254" i="2"/>
  <c r="P254" i="2"/>
  <c r="J254" i="2"/>
  <c r="BK253" i="2"/>
  <c r="BI253" i="2"/>
  <c r="BH253" i="2"/>
  <c r="BG253" i="2"/>
  <c r="BE253" i="2"/>
  <c r="T253" i="2"/>
  <c r="T252" i="2" s="1"/>
  <c r="R253" i="2"/>
  <c r="R252" i="2" s="1"/>
  <c r="P253" i="2"/>
  <c r="P252" i="2" s="1"/>
  <c r="J253" i="2"/>
  <c r="BF253" i="2" s="1"/>
  <c r="BK250" i="2"/>
  <c r="BI250" i="2"/>
  <c r="BH250" i="2"/>
  <c r="BG250" i="2"/>
  <c r="BF250" i="2"/>
  <c r="BE250" i="2"/>
  <c r="T250" i="2"/>
  <c r="R250" i="2"/>
  <c r="P250" i="2"/>
  <c r="J250" i="2"/>
  <c r="BK249" i="2"/>
  <c r="BI249" i="2"/>
  <c r="BH249" i="2"/>
  <c r="BG249" i="2"/>
  <c r="BE249" i="2"/>
  <c r="T249" i="2"/>
  <c r="R249" i="2"/>
  <c r="P249" i="2"/>
  <c r="J249" i="2"/>
  <c r="BF249" i="2" s="1"/>
  <c r="BK248" i="2"/>
  <c r="BI248" i="2"/>
  <c r="BH248" i="2"/>
  <c r="BG248" i="2"/>
  <c r="BE248" i="2"/>
  <c r="T248" i="2"/>
  <c r="R248" i="2"/>
  <c r="P248" i="2"/>
  <c r="J248" i="2"/>
  <c r="BF248" i="2" s="1"/>
  <c r="BK246" i="2"/>
  <c r="BI246" i="2"/>
  <c r="BH246" i="2"/>
  <c r="BG246" i="2"/>
  <c r="BF246" i="2"/>
  <c r="BE246" i="2"/>
  <c r="T246" i="2"/>
  <c r="R246" i="2"/>
  <c r="P246" i="2"/>
  <c r="J246" i="2"/>
  <c r="BK245" i="2"/>
  <c r="BI245" i="2"/>
  <c r="BH245" i="2"/>
  <c r="BG245" i="2"/>
  <c r="BF245" i="2"/>
  <c r="BE245" i="2"/>
  <c r="T245" i="2"/>
  <c r="R245" i="2"/>
  <c r="P245" i="2"/>
  <c r="J245" i="2"/>
  <c r="BK244" i="2"/>
  <c r="BI244" i="2"/>
  <c r="BH244" i="2"/>
  <c r="BG244" i="2"/>
  <c r="BF244" i="2"/>
  <c r="BE244" i="2"/>
  <c r="T244" i="2"/>
  <c r="R244" i="2"/>
  <c r="P244" i="2"/>
  <c r="J244" i="2"/>
  <c r="BK243" i="2"/>
  <c r="BI243" i="2"/>
  <c r="BH243" i="2"/>
  <c r="BG243" i="2"/>
  <c r="BF243" i="2"/>
  <c r="BE243" i="2"/>
  <c r="T243" i="2"/>
  <c r="R243" i="2"/>
  <c r="P243" i="2"/>
  <c r="J243" i="2"/>
  <c r="BK240" i="2"/>
  <c r="BI240" i="2"/>
  <c r="BH240" i="2"/>
  <c r="BG240" i="2"/>
  <c r="BE240" i="2"/>
  <c r="T240" i="2"/>
  <c r="R240" i="2"/>
  <c r="P240" i="2"/>
  <c r="J240" i="2"/>
  <c r="BF240" i="2" s="1"/>
  <c r="BK238" i="2"/>
  <c r="BI238" i="2"/>
  <c r="BH238" i="2"/>
  <c r="BG238" i="2"/>
  <c r="BE238" i="2"/>
  <c r="T238" i="2"/>
  <c r="R238" i="2"/>
  <c r="P238" i="2"/>
  <c r="J238" i="2"/>
  <c r="BF238" i="2" s="1"/>
  <c r="BK236" i="2"/>
  <c r="BI236" i="2"/>
  <c r="BH236" i="2"/>
  <c r="BG236" i="2"/>
  <c r="BF236" i="2"/>
  <c r="BE236" i="2"/>
  <c r="T236" i="2"/>
  <c r="R236" i="2"/>
  <c r="P236" i="2"/>
  <c r="J236" i="2"/>
  <c r="BK233" i="2"/>
  <c r="BI233" i="2"/>
  <c r="BH233" i="2"/>
  <c r="BG233" i="2"/>
  <c r="BF233" i="2"/>
  <c r="BE233" i="2"/>
  <c r="T233" i="2"/>
  <c r="R233" i="2"/>
  <c r="P233" i="2"/>
  <c r="J233" i="2"/>
  <c r="BK231" i="2"/>
  <c r="BI231" i="2"/>
  <c r="BH231" i="2"/>
  <c r="BG231" i="2"/>
  <c r="BF231" i="2"/>
  <c r="BE231" i="2"/>
  <c r="T231" i="2"/>
  <c r="R231" i="2"/>
  <c r="P231" i="2"/>
  <c r="J231" i="2"/>
  <c r="BK227" i="2"/>
  <c r="BI227" i="2"/>
  <c r="BH227" i="2"/>
  <c r="BG227" i="2"/>
  <c r="BE227" i="2"/>
  <c r="T227" i="2"/>
  <c r="R227" i="2"/>
  <c r="P227" i="2"/>
  <c r="J227" i="2"/>
  <c r="BF227" i="2" s="1"/>
  <c r="BK226" i="2"/>
  <c r="BI226" i="2"/>
  <c r="BH226" i="2"/>
  <c r="BG226" i="2"/>
  <c r="BE226" i="2"/>
  <c r="T226" i="2"/>
  <c r="R226" i="2"/>
  <c r="P226" i="2"/>
  <c r="P225" i="2" s="1"/>
  <c r="J226" i="2"/>
  <c r="BF226" i="2" s="1"/>
  <c r="BK224" i="2"/>
  <c r="BI224" i="2"/>
  <c r="BH224" i="2"/>
  <c r="BG224" i="2"/>
  <c r="BF224" i="2"/>
  <c r="BE224" i="2"/>
  <c r="T224" i="2"/>
  <c r="R224" i="2"/>
  <c r="P224" i="2"/>
  <c r="J224" i="2"/>
  <c r="BK223" i="2"/>
  <c r="BI223" i="2"/>
  <c r="BH223" i="2"/>
  <c r="BG223" i="2"/>
  <c r="BF223" i="2"/>
  <c r="BE223" i="2"/>
  <c r="T223" i="2"/>
  <c r="R223" i="2"/>
  <c r="P223" i="2"/>
  <c r="J223" i="2"/>
  <c r="BK222" i="2"/>
  <c r="BI222" i="2"/>
  <c r="BH222" i="2"/>
  <c r="BG222" i="2"/>
  <c r="BE222" i="2"/>
  <c r="T222" i="2"/>
  <c r="R222" i="2"/>
  <c r="P222" i="2"/>
  <c r="J222" i="2"/>
  <c r="BF222" i="2" s="1"/>
  <c r="BK221" i="2"/>
  <c r="BI221" i="2"/>
  <c r="BH221" i="2"/>
  <c r="BG221" i="2"/>
  <c r="BE221" i="2"/>
  <c r="T221" i="2"/>
  <c r="R221" i="2"/>
  <c r="P221" i="2"/>
  <c r="J221" i="2"/>
  <c r="BF221" i="2" s="1"/>
  <c r="BK220" i="2"/>
  <c r="BI220" i="2"/>
  <c r="BH220" i="2"/>
  <c r="BG220" i="2"/>
  <c r="BE220" i="2"/>
  <c r="T220" i="2"/>
  <c r="R220" i="2"/>
  <c r="P220" i="2"/>
  <c r="J220" i="2"/>
  <c r="BF220" i="2" s="1"/>
  <c r="BK215" i="2"/>
  <c r="BI215" i="2"/>
  <c r="BH215" i="2"/>
  <c r="BG215" i="2"/>
  <c r="BF215" i="2"/>
  <c r="BE215" i="2"/>
  <c r="T215" i="2"/>
  <c r="R215" i="2"/>
  <c r="P215" i="2"/>
  <c r="J215" i="2"/>
  <c r="BK213" i="2"/>
  <c r="BI213" i="2"/>
  <c r="BH213" i="2"/>
  <c r="BG213" i="2"/>
  <c r="BF213" i="2"/>
  <c r="BE213" i="2"/>
  <c r="T213" i="2"/>
  <c r="R213" i="2"/>
  <c r="P213" i="2"/>
  <c r="J213" i="2"/>
  <c r="BK212" i="2"/>
  <c r="BI212" i="2"/>
  <c r="BH212" i="2"/>
  <c r="BG212" i="2"/>
  <c r="BF212" i="2"/>
  <c r="BE212" i="2"/>
  <c r="T212" i="2"/>
  <c r="R212" i="2"/>
  <c r="P212" i="2"/>
  <c r="J212" i="2"/>
  <c r="BK210" i="2"/>
  <c r="BI210" i="2"/>
  <c r="BH210" i="2"/>
  <c r="BG210" i="2"/>
  <c r="BE210" i="2"/>
  <c r="T210" i="2"/>
  <c r="R210" i="2"/>
  <c r="P210" i="2"/>
  <c r="J210" i="2"/>
  <c r="BF210" i="2" s="1"/>
  <c r="BK209" i="2"/>
  <c r="BI209" i="2"/>
  <c r="BH209" i="2"/>
  <c r="BG209" i="2"/>
  <c r="BE209" i="2"/>
  <c r="T209" i="2"/>
  <c r="R209" i="2"/>
  <c r="P209" i="2"/>
  <c r="J209" i="2"/>
  <c r="BF209" i="2" s="1"/>
  <c r="BK208" i="2"/>
  <c r="BI208" i="2"/>
  <c r="BH208" i="2"/>
  <c r="BG208" i="2"/>
  <c r="BF208" i="2"/>
  <c r="BE208" i="2"/>
  <c r="T208" i="2"/>
  <c r="R208" i="2"/>
  <c r="P208" i="2"/>
  <c r="J208" i="2"/>
  <c r="BK206" i="2"/>
  <c r="BI206" i="2"/>
  <c r="BH206" i="2"/>
  <c r="BG206" i="2"/>
  <c r="BF206" i="2"/>
  <c r="BE206" i="2"/>
  <c r="T206" i="2"/>
  <c r="R206" i="2"/>
  <c r="P206" i="2"/>
  <c r="J206" i="2"/>
  <c r="BK204" i="2"/>
  <c r="BI204" i="2"/>
  <c r="BH204" i="2"/>
  <c r="BG204" i="2"/>
  <c r="BF204" i="2"/>
  <c r="BE204" i="2"/>
  <c r="T204" i="2"/>
  <c r="R204" i="2"/>
  <c r="P204" i="2"/>
  <c r="J204" i="2"/>
  <c r="BK203" i="2"/>
  <c r="BI203" i="2"/>
  <c r="BH203" i="2"/>
  <c r="BG203" i="2"/>
  <c r="BF203" i="2"/>
  <c r="BE203" i="2"/>
  <c r="T203" i="2"/>
  <c r="R203" i="2"/>
  <c r="P203" i="2"/>
  <c r="J203" i="2"/>
  <c r="BK201" i="2"/>
  <c r="BI201" i="2"/>
  <c r="BH201" i="2"/>
  <c r="BG201" i="2"/>
  <c r="BE201" i="2"/>
  <c r="T201" i="2"/>
  <c r="T200" i="2" s="1"/>
  <c r="R201" i="2"/>
  <c r="R200" i="2" s="1"/>
  <c r="P201" i="2"/>
  <c r="P200" i="2" s="1"/>
  <c r="J201" i="2"/>
  <c r="BF201" i="2" s="1"/>
  <c r="BK199" i="2"/>
  <c r="BI199" i="2"/>
  <c r="BH199" i="2"/>
  <c r="BG199" i="2"/>
  <c r="BE199" i="2"/>
  <c r="T199" i="2"/>
  <c r="T194" i="2" s="1"/>
  <c r="T173" i="2" s="1"/>
  <c r="T172" i="2" s="1"/>
  <c r="R199" i="2"/>
  <c r="P199" i="2"/>
  <c r="J199" i="2"/>
  <c r="BF199" i="2" s="1"/>
  <c r="BK197" i="2"/>
  <c r="BI197" i="2"/>
  <c r="BH197" i="2"/>
  <c r="BG197" i="2"/>
  <c r="BE197" i="2"/>
  <c r="T197" i="2"/>
  <c r="R197" i="2"/>
  <c r="P197" i="2"/>
  <c r="P194" i="2" s="1"/>
  <c r="J197" i="2"/>
  <c r="BF197" i="2" s="1"/>
  <c r="BK195" i="2"/>
  <c r="BI195" i="2"/>
  <c r="BH195" i="2"/>
  <c r="BG195" i="2"/>
  <c r="BE195" i="2"/>
  <c r="T195" i="2"/>
  <c r="R195" i="2"/>
  <c r="R194" i="2" s="1"/>
  <c r="P195" i="2"/>
  <c r="J195" i="2"/>
  <c r="BF195" i="2" s="1"/>
  <c r="BK192" i="2"/>
  <c r="BI192" i="2"/>
  <c r="BH192" i="2"/>
  <c r="BG192" i="2"/>
  <c r="BE192" i="2"/>
  <c r="T192" i="2"/>
  <c r="R192" i="2"/>
  <c r="P192" i="2"/>
  <c r="J192" i="2"/>
  <c r="BF192" i="2" s="1"/>
  <c r="BK191" i="2"/>
  <c r="BI191" i="2"/>
  <c r="BH191" i="2"/>
  <c r="BG191" i="2"/>
  <c r="BE191" i="2"/>
  <c r="T191" i="2"/>
  <c r="R191" i="2"/>
  <c r="P191" i="2"/>
  <c r="J191" i="2"/>
  <c r="BF191" i="2" s="1"/>
  <c r="BK189" i="2"/>
  <c r="BI189" i="2"/>
  <c r="BH189" i="2"/>
  <c r="BG189" i="2"/>
  <c r="BE189" i="2"/>
  <c r="T189" i="2"/>
  <c r="R189" i="2"/>
  <c r="P189" i="2"/>
  <c r="J189" i="2"/>
  <c r="BF189" i="2" s="1"/>
  <c r="BK188" i="2"/>
  <c r="BI188" i="2"/>
  <c r="BH188" i="2"/>
  <c r="BG188" i="2"/>
  <c r="BF188" i="2"/>
  <c r="BE188" i="2"/>
  <c r="T188" i="2"/>
  <c r="R188" i="2"/>
  <c r="P188" i="2"/>
  <c r="J188" i="2"/>
  <c r="BK187" i="2"/>
  <c r="BI187" i="2"/>
  <c r="BH187" i="2"/>
  <c r="BG187" i="2"/>
  <c r="BF187" i="2"/>
  <c r="BE187" i="2"/>
  <c r="T187" i="2"/>
  <c r="R187" i="2"/>
  <c r="P187" i="2"/>
  <c r="J187" i="2"/>
  <c r="BK186" i="2"/>
  <c r="BI186" i="2"/>
  <c r="BH186" i="2"/>
  <c r="BG186" i="2"/>
  <c r="BF186" i="2"/>
  <c r="BE186" i="2"/>
  <c r="T186" i="2"/>
  <c r="R186" i="2"/>
  <c r="P186" i="2"/>
  <c r="J186" i="2"/>
  <c r="BK185" i="2"/>
  <c r="BI185" i="2"/>
  <c r="BH185" i="2"/>
  <c r="BG185" i="2"/>
  <c r="BF185" i="2"/>
  <c r="BE185" i="2"/>
  <c r="T185" i="2"/>
  <c r="R185" i="2"/>
  <c r="R182" i="2" s="1"/>
  <c r="P185" i="2"/>
  <c r="J185" i="2"/>
  <c r="BK184" i="2"/>
  <c r="BI184" i="2"/>
  <c r="BH184" i="2"/>
  <c r="BG184" i="2"/>
  <c r="BE184" i="2"/>
  <c r="T184" i="2"/>
  <c r="R184" i="2"/>
  <c r="P184" i="2"/>
  <c r="J184" i="2"/>
  <c r="BF184" i="2" s="1"/>
  <c r="BK183" i="2"/>
  <c r="BI183" i="2"/>
  <c r="BH183" i="2"/>
  <c r="BG183" i="2"/>
  <c r="BE183" i="2"/>
  <c r="T183" i="2"/>
  <c r="R183" i="2"/>
  <c r="P183" i="2"/>
  <c r="P182" i="2" s="1"/>
  <c r="J183" i="2"/>
  <c r="BF183" i="2" s="1"/>
  <c r="T182" i="2"/>
  <c r="BK180" i="2"/>
  <c r="BI180" i="2"/>
  <c r="BH180" i="2"/>
  <c r="BG180" i="2"/>
  <c r="BE180" i="2"/>
  <c r="T180" i="2"/>
  <c r="R180" i="2"/>
  <c r="P180" i="2"/>
  <c r="J180" i="2"/>
  <c r="BF180" i="2" s="1"/>
  <c r="BK178" i="2"/>
  <c r="BI178" i="2"/>
  <c r="BH178" i="2"/>
  <c r="BG178" i="2"/>
  <c r="BE178" i="2"/>
  <c r="T178" i="2"/>
  <c r="R178" i="2"/>
  <c r="P178" i="2"/>
  <c r="J178" i="2"/>
  <c r="BF178" i="2" s="1"/>
  <c r="BK176" i="2"/>
  <c r="BI176" i="2"/>
  <c r="BH176" i="2"/>
  <c r="BG176" i="2"/>
  <c r="BE176" i="2"/>
  <c r="T176" i="2"/>
  <c r="R176" i="2"/>
  <c r="P176" i="2"/>
  <c r="J176" i="2"/>
  <c r="BF176" i="2" s="1"/>
  <c r="BK174" i="2"/>
  <c r="BI174" i="2"/>
  <c r="BH174" i="2"/>
  <c r="BG174" i="2"/>
  <c r="BF174" i="2"/>
  <c r="BE174" i="2"/>
  <c r="T174" i="2"/>
  <c r="R174" i="2"/>
  <c r="P174" i="2"/>
  <c r="J174" i="2"/>
  <c r="BK171" i="2"/>
  <c r="BI171" i="2"/>
  <c r="BH171" i="2"/>
  <c r="BG171" i="2"/>
  <c r="BE171" i="2"/>
  <c r="T171" i="2"/>
  <c r="R171" i="2"/>
  <c r="P171" i="2"/>
  <c r="J171" i="2"/>
  <c r="BF171" i="2" s="1"/>
  <c r="BK170" i="2"/>
  <c r="BI170" i="2"/>
  <c r="BH170" i="2"/>
  <c r="BG170" i="2"/>
  <c r="BE170" i="2"/>
  <c r="T170" i="2"/>
  <c r="R170" i="2"/>
  <c r="P170" i="2"/>
  <c r="J170" i="2"/>
  <c r="BF170" i="2" s="1"/>
  <c r="BK169" i="2"/>
  <c r="BI169" i="2"/>
  <c r="BH169" i="2"/>
  <c r="BG169" i="2"/>
  <c r="BE169" i="2"/>
  <c r="T169" i="2"/>
  <c r="R169" i="2"/>
  <c r="P169" i="2"/>
  <c r="J169" i="2"/>
  <c r="BF169" i="2" s="1"/>
  <c r="BK164" i="2"/>
  <c r="BI164" i="2"/>
  <c r="BH164" i="2"/>
  <c r="BG164" i="2"/>
  <c r="BE164" i="2"/>
  <c r="T164" i="2"/>
  <c r="R164" i="2"/>
  <c r="P164" i="2"/>
  <c r="J164" i="2"/>
  <c r="BF164" i="2" s="1"/>
  <c r="BK162" i="2"/>
  <c r="BI162" i="2"/>
  <c r="BH162" i="2"/>
  <c r="BG162" i="2"/>
  <c r="BF162" i="2"/>
  <c r="BE162" i="2"/>
  <c r="T162" i="2"/>
  <c r="R162" i="2"/>
  <c r="P162" i="2"/>
  <c r="J162" i="2"/>
  <c r="BK161" i="2"/>
  <c r="BI161" i="2"/>
  <c r="BH161" i="2"/>
  <c r="BG161" i="2"/>
  <c r="BF161" i="2"/>
  <c r="BE161" i="2"/>
  <c r="T161" i="2"/>
  <c r="R161" i="2"/>
  <c r="P161" i="2"/>
  <c r="J161" i="2"/>
  <c r="BK159" i="2"/>
  <c r="BI159" i="2"/>
  <c r="BH159" i="2"/>
  <c r="BG159" i="2"/>
  <c r="BE159" i="2"/>
  <c r="T159" i="2"/>
  <c r="T154" i="2" s="1"/>
  <c r="R159" i="2"/>
  <c r="P159" i="2"/>
  <c r="J159" i="2"/>
  <c r="BF159" i="2" s="1"/>
  <c r="BK158" i="2"/>
  <c r="BI158" i="2"/>
  <c r="BH158" i="2"/>
  <c r="BG158" i="2"/>
  <c r="BE158" i="2"/>
  <c r="T158" i="2"/>
  <c r="R158" i="2"/>
  <c r="P158" i="2"/>
  <c r="P154" i="2" s="1"/>
  <c r="J158" i="2"/>
  <c r="BF158" i="2" s="1"/>
  <c r="BK157" i="2"/>
  <c r="BI157" i="2"/>
  <c r="BH157" i="2"/>
  <c r="BG157" i="2"/>
  <c r="BE157" i="2"/>
  <c r="T157" i="2"/>
  <c r="R157" i="2"/>
  <c r="P157" i="2"/>
  <c r="J157" i="2"/>
  <c r="BF157" i="2" s="1"/>
  <c r="BK155" i="2"/>
  <c r="BI155" i="2"/>
  <c r="BH155" i="2"/>
  <c r="BG155" i="2"/>
  <c r="BE155" i="2"/>
  <c r="T155" i="2"/>
  <c r="R155" i="2"/>
  <c r="P155" i="2"/>
  <c r="J155" i="2"/>
  <c r="BF155" i="2" s="1"/>
  <c r="R154" i="2"/>
  <c r="R152" i="2" s="1"/>
  <c r="BK153" i="2"/>
  <c r="BI153" i="2"/>
  <c r="BH153" i="2"/>
  <c r="BG153" i="2"/>
  <c r="BE153" i="2"/>
  <c r="T153" i="2"/>
  <c r="R153" i="2"/>
  <c r="P153" i="2"/>
  <c r="J153" i="2"/>
  <c r="BF153" i="2" s="1"/>
  <c r="BK149" i="2"/>
  <c r="BI149" i="2"/>
  <c r="BH149" i="2"/>
  <c r="BG149" i="2"/>
  <c r="BE149" i="2"/>
  <c r="T149" i="2"/>
  <c r="R149" i="2"/>
  <c r="P149" i="2"/>
  <c r="J149" i="2"/>
  <c r="BF149" i="2" s="1"/>
  <c r="BK147" i="2"/>
  <c r="BI147" i="2"/>
  <c r="BH147" i="2"/>
  <c r="BG147" i="2"/>
  <c r="BE147" i="2"/>
  <c r="T147" i="2"/>
  <c r="R147" i="2"/>
  <c r="P147" i="2"/>
  <c r="J147" i="2"/>
  <c r="BF147" i="2" s="1"/>
  <c r="BK146" i="2"/>
  <c r="BI146" i="2"/>
  <c r="BH146" i="2"/>
  <c r="BG146" i="2"/>
  <c r="BE146" i="2"/>
  <c r="T146" i="2"/>
  <c r="R146" i="2"/>
  <c r="P146" i="2"/>
  <c r="J146" i="2"/>
  <c r="BF146" i="2" s="1"/>
  <c r="BK144" i="2"/>
  <c r="BI144" i="2"/>
  <c r="BH144" i="2"/>
  <c r="BG144" i="2"/>
  <c r="BE144" i="2"/>
  <c r="T144" i="2"/>
  <c r="R144" i="2"/>
  <c r="P144" i="2"/>
  <c r="J144" i="2"/>
  <c r="BF144" i="2" s="1"/>
  <c r="BK143" i="2"/>
  <c r="BI143" i="2"/>
  <c r="BH143" i="2"/>
  <c r="BG143" i="2"/>
  <c r="BF143" i="2"/>
  <c r="BE143" i="2"/>
  <c r="T143" i="2"/>
  <c r="R143" i="2"/>
  <c r="P143" i="2"/>
  <c r="J143" i="2"/>
  <c r="BK142" i="2"/>
  <c r="BI142" i="2"/>
  <c r="BH142" i="2"/>
  <c r="BG142" i="2"/>
  <c r="BF142" i="2"/>
  <c r="BE142" i="2"/>
  <c r="T142" i="2"/>
  <c r="R142" i="2"/>
  <c r="P142" i="2"/>
  <c r="J142" i="2"/>
  <c r="BK141" i="2"/>
  <c r="BI141" i="2"/>
  <c r="BH141" i="2"/>
  <c r="BG141" i="2"/>
  <c r="BE141" i="2"/>
  <c r="T141" i="2"/>
  <c r="T137" i="2" s="1"/>
  <c r="R141" i="2"/>
  <c r="P141" i="2"/>
  <c r="J141" i="2"/>
  <c r="BF141" i="2" s="1"/>
  <c r="BK140" i="2"/>
  <c r="BI140" i="2"/>
  <c r="BH140" i="2"/>
  <c r="BG140" i="2"/>
  <c r="BE140" i="2"/>
  <c r="T140" i="2"/>
  <c r="R140" i="2"/>
  <c r="P140" i="2"/>
  <c r="P137" i="2" s="1"/>
  <c r="J140" i="2"/>
  <c r="BF140" i="2" s="1"/>
  <c r="BK138" i="2"/>
  <c r="BI138" i="2"/>
  <c r="BH138" i="2"/>
  <c r="BG138" i="2"/>
  <c r="BE138" i="2"/>
  <c r="T138" i="2"/>
  <c r="R138" i="2"/>
  <c r="R137" i="2" s="1"/>
  <c r="P138" i="2"/>
  <c r="J138" i="2"/>
  <c r="BF138" i="2" s="1"/>
  <c r="J131" i="2"/>
  <c r="J130" i="2"/>
  <c r="F130" i="2"/>
  <c r="J128" i="2"/>
  <c r="F128" i="2"/>
  <c r="E126" i="2"/>
  <c r="J94" i="2"/>
  <c r="J93" i="2"/>
  <c r="F93" i="2"/>
  <c r="F91" i="2"/>
  <c r="E89" i="2"/>
  <c r="J39" i="2"/>
  <c r="J38" i="2"/>
  <c r="J37" i="2"/>
  <c r="J20" i="2"/>
  <c r="E20" i="2"/>
  <c r="F94" i="2" s="1"/>
  <c r="J19" i="2"/>
  <c r="J91" i="2"/>
  <c r="E7" i="2"/>
  <c r="F36" i="3" l="1"/>
  <c r="J36" i="3"/>
  <c r="E85" i="2"/>
  <c r="E122" i="2"/>
  <c r="J101" i="3"/>
  <c r="BD95" i="4"/>
  <c r="BK137" i="3"/>
  <c r="J103" i="3" s="1"/>
  <c r="BK131" i="3"/>
  <c r="J131" i="3" s="1"/>
  <c r="J102" i="3" s="1"/>
  <c r="F37" i="3"/>
  <c r="F35" i="3"/>
  <c r="J35" i="3"/>
  <c r="F38" i="3"/>
  <c r="F39" i="3"/>
  <c r="BK302" i="2"/>
  <c r="J112" i="2" s="1"/>
  <c r="BK273" i="2"/>
  <c r="J273" i="2" s="1"/>
  <c r="J111" i="2" s="1"/>
  <c r="BK252" i="2"/>
  <c r="J110" i="2" s="1"/>
  <c r="BK200" i="2"/>
  <c r="J108" i="2" s="1"/>
  <c r="BK194" i="2"/>
  <c r="J107" i="2" s="1"/>
  <c r="BK182" i="2"/>
  <c r="J106" i="2" s="1"/>
  <c r="BK154" i="2"/>
  <c r="BK152" i="2" s="1"/>
  <c r="J102" i="2" s="1"/>
  <c r="BK137" i="2"/>
  <c r="J137" i="2" s="1"/>
  <c r="J101" i="2" s="1"/>
  <c r="F35" i="2"/>
  <c r="F38" i="2"/>
  <c r="F39" i="2"/>
  <c r="J35" i="2"/>
  <c r="F37" i="2"/>
  <c r="F94" i="3"/>
  <c r="AZ95" i="4"/>
  <c r="AV95" i="4" s="1"/>
  <c r="F131" i="2"/>
  <c r="J119" i="3"/>
  <c r="BA95" i="4"/>
  <c r="AW95" i="4" s="1"/>
  <c r="AU95" i="4"/>
  <c r="AU94" i="4" s="1"/>
  <c r="AT96" i="4"/>
  <c r="BB95" i="4"/>
  <c r="AX95" i="4" s="1"/>
  <c r="AS94" i="4"/>
  <c r="BC95" i="4"/>
  <c r="AY95" i="4" s="1"/>
  <c r="BD94" i="4"/>
  <c r="W33" i="4" s="1"/>
  <c r="R127" i="3"/>
  <c r="R126" i="3" s="1"/>
  <c r="R125" i="3" s="1"/>
  <c r="E85" i="3"/>
  <c r="T225" i="2"/>
  <c r="P173" i="2"/>
  <c r="P172" i="2" s="1"/>
  <c r="P152" i="2"/>
  <c r="P136" i="2" s="1"/>
  <c r="P135" i="2" s="1"/>
  <c r="P134" i="2" s="1"/>
  <c r="R173" i="2"/>
  <c r="R172" i="2" s="1"/>
  <c r="R136" i="2"/>
  <c r="R135" i="2" s="1"/>
  <c r="R134" i="2" s="1"/>
  <c r="T152" i="2"/>
  <c r="T136" i="2" s="1"/>
  <c r="T135" i="2" s="1"/>
  <c r="T134" i="2" s="1"/>
  <c r="J105" i="2"/>
  <c r="J103" i="2"/>
  <c r="R225" i="2"/>
  <c r="AT95" i="4" l="1"/>
  <c r="BK127" i="3"/>
  <c r="BK225" i="2"/>
  <c r="J109" i="2" s="1"/>
  <c r="BK173" i="2"/>
  <c r="BK172" i="2" s="1"/>
  <c r="J104" i="2" s="1"/>
  <c r="BK136" i="2"/>
  <c r="J136" i="2" s="1"/>
  <c r="BA94" i="4"/>
  <c r="BB94" i="4"/>
  <c r="AZ94" i="4"/>
  <c r="BC94" i="4"/>
  <c r="BK126" i="3" l="1"/>
  <c r="J127" i="3"/>
  <c r="J100" i="3" s="1"/>
  <c r="J100" i="2"/>
  <c r="J134" i="2"/>
  <c r="J32" i="2" s="1"/>
  <c r="AG96" i="4" s="1"/>
  <c r="J135" i="2"/>
  <c r="J99" i="2" s="1"/>
  <c r="BK135" i="2"/>
  <c r="BK134" i="2" s="1"/>
  <c r="AY94" i="4"/>
  <c r="W32" i="4"/>
  <c r="AV94" i="4"/>
  <c r="AX94" i="4"/>
  <c r="W31" i="4"/>
  <c r="AW94" i="4"/>
  <c r="J126" i="3" l="1"/>
  <c r="J99" i="3" s="1"/>
  <c r="BK125" i="3"/>
  <c r="J125" i="3" s="1"/>
  <c r="J32" i="3" s="1"/>
  <c r="AG97" i="4"/>
  <c r="AG95" i="4" s="1"/>
  <c r="J41" i="3"/>
  <c r="AN97" i="4" s="1"/>
  <c r="AG94" i="4"/>
  <c r="AK26" i="4" s="1"/>
  <c r="F36" i="2"/>
  <c r="J36" i="2" s="1"/>
  <c r="J41" i="2" s="1"/>
  <c r="AN96" i="4" s="1"/>
  <c r="AT94" i="4"/>
  <c r="J98" i="3"/>
  <c r="J98" i="2"/>
  <c r="W30" i="4" l="1"/>
  <c r="AK30" i="4" s="1"/>
  <c r="AK35" i="4" s="1"/>
  <c r="AN95" i="4"/>
  <c r="AN94" i="4"/>
</calcChain>
</file>

<file path=xl/sharedStrings.xml><?xml version="1.0" encoding="utf-8"?>
<sst xmlns="http://schemas.openxmlformats.org/spreadsheetml/2006/main" count="2928" uniqueCount="645">
  <si>
    <t>&gt;&gt;  skryté stĺpce  &lt;&lt;</t>
  </si>
  <si>
    <t>{d2b92462-a35d-4071-83ca-a46b32cc9d38}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</si>
  <si>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</si>
  <si>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</si>
  <si>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</si>
  <si>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</si>
  <si>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</si>
  <si>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</si>
  <si>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SO 4 - Ihriská</t>
  </si>
  <si>
    <t>Časť:</t>
  </si>
  <si>
    <t>SO 4.1 - Ihriská - časť 1</t>
  </si>
  <si>
    <t>JKSO:</t>
  </si>
  <si>
    <t/>
  </si>
  <si>
    <t>ČS:</t>
  </si>
  <si>
    <t>Miesto:</t>
  </si>
  <si>
    <t>Severná</t>
  </si>
  <si>
    <t>Dátum:</t>
  </si>
  <si>
    <t>Objednávateľ:</t>
  </si>
  <si>
    <t>IČO:</t>
  </si>
  <si>
    <t>Mesto Banská Bystrica</t>
  </si>
  <si>
    <t>IČ DPH:</t>
  </si>
  <si>
    <t>Zhotoviteľ:</t>
  </si>
  <si>
    <t>Projektant:</t>
  </si>
  <si>
    <t>Ing. Júlia Straňáková</t>
  </si>
  <si>
    <t>Spracovateľ:</t>
  </si>
  <si>
    <t>Milan Straňák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</si>
  <si>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</si>
  <si>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</si>
  <si>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</si>
  <si>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</si>
  <si>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</si>
  <si>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</si>
  <si>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</si>
  <si>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</si>
  <si>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</si>
  <si>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</si>
  <si>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</si>
  <si>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</si>
  <si>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</si>
  <si>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</si>
  <si>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</si>
  <si>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</si>
  <si>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</si>
  <si>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</si>
  <si>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</si>
  <si>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</si>
  <si>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</si>
  <si>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</si>
  <si>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</si>
  <si>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</si>
  <si>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</si>
  <si>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HSV - HSV</t>
  </si>
  <si>
    <t xml:space="preserve">    1. - Asanácie a presun herných prvkov</t>
  </si>
  <si>
    <t xml:space="preserve">      1.1 - Asanácie herných prvkov</t>
  </si>
  <si>
    <t xml:space="preserve">      1.2 - Presun herných prvkov</t>
  </si>
  <si>
    <t xml:space="preserve">        1.2.1 - Povrchy</t>
  </si>
  <si>
    <t xml:space="preserve">    2. - Herné prvky</t>
  </si>
  <si>
    <t xml:space="preserve">      2.1 - Detské ihrisko "Vlnka"</t>
  </si>
  <si>
    <t xml:space="preserve">        2.1.1 - Pieskovisko</t>
  </si>
  <si>
    <t xml:space="preserve">        2.1.2 - Mobiliár</t>
  </si>
  <si>
    <t xml:space="preserve">        2.1.3 - Povrchy</t>
  </si>
  <si>
    <t xml:space="preserve">    3. - Fit prvky a multifunkčné ihrisko</t>
  </si>
  <si>
    <t xml:space="preserve">      3.1 - Fit prvky</t>
  </si>
  <si>
    <t xml:space="preserve">      3.2 - Multifunkčné ihrisko</t>
  </si>
  <si>
    <t xml:space="preserve">      3.3 - Mobiliár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</si>
  <si>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</si>
  <si>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</si>
  <si>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</si>
  <si>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</si>
  <si>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</si>
  <si>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</si>
  <si>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</si>
  <si>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</si>
  <si>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</si>
  <si>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</si>
  <si>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</si>
  <si>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</si>
  <si>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</si>
  <si>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</si>
  <si>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</si>
  <si>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</si>
  <si>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HSV</t>
  </si>
  <si>
    <t>1</t>
  </si>
  <si>
    <t>ROZPOCET</t>
  </si>
  <si>
    <t>1.</t>
  </si>
  <si>
    <t>Asanácie a presun herných prvkov</t>
  </si>
  <si>
    <t>1.1</t>
  </si>
  <si>
    <t>Asanácie herných prvkov</t>
  </si>
  <si>
    <t>2</t>
  </si>
  <si>
    <t>K</t>
  </si>
  <si>
    <t>767996803.S</t>
  </si>
  <si>
    <t>Demontáž ostatných doplnkov stavieb s hmotnosťou jednotlivých dielov konšt. nad 100 do 250 kg,  -0,00100t</t>
  </si>
  <si>
    <t>kg</t>
  </si>
  <si>
    <t>4</t>
  </si>
  <si>
    <t>3</t>
  </si>
  <si>
    <t>2056806997</t>
  </si>
  <si>
    <t>VV</t>
  </si>
  <si>
    <t>"zoznam podľa PD "1965</t>
  </si>
  <si>
    <t>True</t>
  </si>
  <si>
    <t>979089012.S</t>
  </si>
  <si>
    <t>Poplatok za skládku - betón, tehly, dlaždice (17 01) ostatné</t>
  </si>
  <si>
    <t>t</t>
  </si>
  <si>
    <t>1823139190</t>
  </si>
  <si>
    <t>979089112.S</t>
  </si>
  <si>
    <t>Poplatok za skládku - drevo, sklo, plasty (17 02 ), ostatné</t>
  </si>
  <si>
    <t>-1724010496</t>
  </si>
  <si>
    <t>979089312.S</t>
  </si>
  <si>
    <t>Poplatok za skládku - kovy (meď, bronz, mosadz atď.) (17 04 ), ostatné</t>
  </si>
  <si>
    <t>1453015189</t>
  </si>
  <si>
    <t>5</t>
  </si>
  <si>
    <t>979089612.S</t>
  </si>
  <si>
    <t>Poplatok za skládku - iné odpady zo stavieb a demolácií (17 09), ostatné</t>
  </si>
  <si>
    <t>422098500</t>
  </si>
  <si>
    <t>6</t>
  </si>
  <si>
    <t>122201101.S</t>
  </si>
  <si>
    <t>Odkopávka a prekopávka nezapažená v hornine 3, do 100 m3</t>
  </si>
  <si>
    <t>m3</t>
  </si>
  <si>
    <t>350890899</t>
  </si>
  <si>
    <t>0,3*4</t>
  </si>
  <si>
    <t>7</t>
  </si>
  <si>
    <t>162501102.S</t>
  </si>
  <si>
    <t>Vodorovné premiestnenie výkopku po spevnenej ceste z horniny tr.1-4, do 100 m3 na vzdialenosť do 3000 m</t>
  </si>
  <si>
    <t>454892084</t>
  </si>
  <si>
    <t>8</t>
  </si>
  <si>
    <t>162501105.S</t>
  </si>
  <si>
    <t>Vodorovné premiestnenie výkopku po spevnenej ceste z horniny tr.1-4, do 100 m3, príplatok k cene za každých ďalšich a začatých 1000 m</t>
  </si>
  <si>
    <t>1143239760</t>
  </si>
  <si>
    <t>1,2*7</t>
  </si>
  <si>
    <t>9</t>
  </si>
  <si>
    <t>171209002</t>
  </si>
  <si>
    <t>Poplatok za skladovanie - zemina a kamenivo (17 05) ostatné</t>
  </si>
  <si>
    <t>-1588335325</t>
  </si>
  <si>
    <t>1,2*1,5</t>
  </si>
  <si>
    <t>Súčet</t>
  </si>
  <si>
    <t>1.2</t>
  </si>
  <si>
    <t>Presun herných prvkov</t>
  </si>
  <si>
    <t>10</t>
  </si>
  <si>
    <t>936105311.S</t>
  </si>
  <si>
    <t>Montáž detskej zostavy malej z prvkov zložených z výroby, drevené alebo kovové, osadené do betónových pätiek</t>
  </si>
  <si>
    <t>súb.</t>
  </si>
  <si>
    <t>1495110388</t>
  </si>
  <si>
    <t>1.2.1</t>
  </si>
  <si>
    <t>Povrchy</t>
  </si>
  <si>
    <t>11</t>
  </si>
  <si>
    <t>1/A 1  171209002</t>
  </si>
  <si>
    <t>1433203211</t>
  </si>
  <si>
    <t>54*0,4*1,6</t>
  </si>
  <si>
    <t>12</t>
  </si>
  <si>
    <t>181101102.S</t>
  </si>
  <si>
    <t>Úprava pláne v zárezoch v hornine 1-4 so zhutnením</t>
  </si>
  <si>
    <t>m2</t>
  </si>
  <si>
    <t>1542391341</t>
  </si>
  <si>
    <t>13</t>
  </si>
  <si>
    <t>221/A 1  564782111</t>
  </si>
  <si>
    <t>Podklad z kameniva hrubého drveného veľ.0-32 mm s rozprestrením a zhutnením, po zhutnení hr.180 mm</t>
  </si>
  <si>
    <t>-1994014960</t>
  </si>
  <si>
    <t>14</t>
  </si>
  <si>
    <t>M</t>
  </si>
  <si>
    <t>583410004300.S</t>
  </si>
  <si>
    <t>Štrkodrva frakcia 0-32 mm</t>
  </si>
  <si>
    <t>2089812093</t>
  </si>
  <si>
    <t>0,18*54*1,6</t>
  </si>
  <si>
    <t>15</t>
  </si>
  <si>
    <t>221/A 1  564801110</t>
  </si>
  <si>
    <t>Podklad zo štrkodrviny fr. 0-4 mm, s rozprestrením a zhutnením, hr.po zhutnení 30 mm</t>
  </si>
  <si>
    <t>-993746037</t>
  </si>
  <si>
    <t>16</t>
  </si>
  <si>
    <t>583410004100.S</t>
  </si>
  <si>
    <t>Štrkodrva frakcia 0-4 mm</t>
  </si>
  <si>
    <t>-1518259346</t>
  </si>
  <si>
    <t>0,03*54*1,7</t>
  </si>
  <si>
    <t>17</t>
  </si>
  <si>
    <t>M032.1</t>
  </si>
  <si>
    <t>Liata guma hr.10mm (vrchná farebná časť), hrúbka bezpečnostného povrchu (80 mm SBR)</t>
  </si>
  <si>
    <t>m²</t>
  </si>
  <si>
    <t>-1903474597</t>
  </si>
  <si>
    <t>"FAREBNÝ MIX (piesková žltá 50%, béžová 50%)"14</t>
  </si>
  <si>
    <t>"FAREBNÝ MIX (svetlo zelená 70%, béžová 30%)"28</t>
  </si>
  <si>
    <t>"FAREBNÝ MIX (svetlo modrá 70%, béžová 30%)"12</t>
  </si>
  <si>
    <t>18</t>
  </si>
  <si>
    <t>LG1</t>
  </si>
  <si>
    <t>Príplatok za práce na grafike a vymeranie grafických motívov</t>
  </si>
  <si>
    <t>2090478895</t>
  </si>
  <si>
    <t>19</t>
  </si>
  <si>
    <t>LG2</t>
  </si>
  <si>
    <t>Stráženie plochy po pokládke</t>
  </si>
  <si>
    <t>1477221410</t>
  </si>
  <si>
    <t>20</t>
  </si>
  <si>
    <t>LG3</t>
  </si>
  <si>
    <t>Dopravné a režijné náklady</t>
  </si>
  <si>
    <t>880253922</t>
  </si>
  <si>
    <t>2.</t>
  </si>
  <si>
    <t>Herné prvky</t>
  </si>
  <si>
    <t>2.1</t>
  </si>
  <si>
    <t>Detské ihrisko "Vlnka"</t>
  </si>
  <si>
    <t>21</t>
  </si>
  <si>
    <t>HP1</t>
  </si>
  <si>
    <t>Hojdačka slnečnica</t>
  </si>
  <si>
    <t>ks</t>
  </si>
  <si>
    <t>-1682029593</t>
  </si>
  <si>
    <t>"odborná montáž+spodná stavba+doprava"1</t>
  </si>
  <si>
    <t>22</t>
  </si>
  <si>
    <t>HP2</t>
  </si>
  <si>
    <t>Trampolína</t>
  </si>
  <si>
    <t>-813860145</t>
  </si>
  <si>
    <t>23</t>
  </si>
  <si>
    <t>HP3</t>
  </si>
  <si>
    <t>Kresliaca tabuľa</t>
  </si>
  <si>
    <t>-1149518875</t>
  </si>
  <si>
    <t>24</t>
  </si>
  <si>
    <t>HP4</t>
  </si>
  <si>
    <t>Tabuľa s prevádzkovým poriadkom – kovová</t>
  </si>
  <si>
    <t>-1079467813</t>
  </si>
  <si>
    <t>2.1.1</t>
  </si>
  <si>
    <t>Pieskovisko</t>
  </si>
  <si>
    <t>25</t>
  </si>
  <si>
    <t>1573869016</t>
  </si>
  <si>
    <t>26</t>
  </si>
  <si>
    <t>162201102.S</t>
  </si>
  <si>
    <t>Vodorovné premiestnenie výkopku z horniny 1-4 nad 20-50m</t>
  </si>
  <si>
    <t>-665676225</t>
  </si>
  <si>
    <t>27</t>
  </si>
  <si>
    <t>167101101.S</t>
  </si>
  <si>
    <t>Nakladanie neuľahnutého výkopku z hornín tr.1-4 do 100 m3</t>
  </si>
  <si>
    <t>974006738</t>
  </si>
  <si>
    <t>28</t>
  </si>
  <si>
    <t>274313721.S</t>
  </si>
  <si>
    <t>Betónovanie základových pásov, betón prostý</t>
  </si>
  <si>
    <t>2111339505</t>
  </si>
  <si>
    <t>29</t>
  </si>
  <si>
    <t>589310003600.S</t>
  </si>
  <si>
    <t>Betón STN EN 206-1-C 16/20-XC1 (SK)-Cl 0,4-Dmax 22 - S2 z cementu portlandského</t>
  </si>
  <si>
    <t>124782343</t>
  </si>
  <si>
    <t>30</t>
  </si>
  <si>
    <t>451577777.S</t>
  </si>
  <si>
    <t>Podklad pod dlažbu v ploche vodorovnej alebo v sklone do 1:5 hr. 30-100 mm z kameniva ťaženého</t>
  </si>
  <si>
    <t>57232299</t>
  </si>
  <si>
    <t>31</t>
  </si>
  <si>
    <t>-83531361</t>
  </si>
  <si>
    <t>3,1*0,1*1,6</t>
  </si>
  <si>
    <t>32</t>
  </si>
  <si>
    <t>581530000300.S</t>
  </si>
  <si>
    <t>Piesok kopaný</t>
  </si>
  <si>
    <t>1775577172</t>
  </si>
  <si>
    <t>33</t>
  </si>
  <si>
    <t>PP1</t>
  </si>
  <si>
    <t>Prekrytie pieskoviska, 380 x 380 cm</t>
  </si>
  <si>
    <t>-78862102</t>
  </si>
  <si>
    <t>"dodávka a montáž"1</t>
  </si>
  <si>
    <t>2.1.2</t>
  </si>
  <si>
    <t>Mobiliár</t>
  </si>
  <si>
    <t>34</t>
  </si>
  <si>
    <t>M3</t>
  </si>
  <si>
    <t>Lavička bez operadla</t>
  </si>
  <si>
    <t>-1168362222</t>
  </si>
  <si>
    <t>"spodná stavba + montáž"2</t>
  </si>
  <si>
    <t>35</t>
  </si>
  <si>
    <t>M5</t>
  </si>
  <si>
    <t>Piknikový stôl s lavičkami - malý</t>
  </si>
  <si>
    <t>-1388457601</t>
  </si>
  <si>
    <t>"spodná stavba + montáž"1</t>
  </si>
  <si>
    <t>36</t>
  </si>
  <si>
    <t>MOB1</t>
  </si>
  <si>
    <t>-496310810</t>
  </si>
  <si>
    <t>2.1.3</t>
  </si>
  <si>
    <t>37</t>
  </si>
  <si>
    <t>-356664452</t>
  </si>
  <si>
    <t>0,25*75</t>
  </si>
  <si>
    <t>38</t>
  </si>
  <si>
    <t>1970487282</t>
  </si>
  <si>
    <t>39</t>
  </si>
  <si>
    <t>1156198369</t>
  </si>
  <si>
    <t>7*18,75</t>
  </si>
  <si>
    <t>40</t>
  </si>
  <si>
    <t>1604334813</t>
  </si>
  <si>
    <t>18,75*1,6</t>
  </si>
  <si>
    <t>41</t>
  </si>
  <si>
    <t>1515682087</t>
  </si>
  <si>
    <t>42</t>
  </si>
  <si>
    <t>-2098175211</t>
  </si>
  <si>
    <t>43</t>
  </si>
  <si>
    <t>1398550782</t>
  </si>
  <si>
    <t>0,18*75*1,6</t>
  </si>
  <si>
    <t>44</t>
  </si>
  <si>
    <t>388878338</t>
  </si>
  <si>
    <t>45</t>
  </si>
  <si>
    <t>220747082</t>
  </si>
  <si>
    <t>0,03*75*1,7</t>
  </si>
  <si>
    <t>46</t>
  </si>
  <si>
    <t>M012</t>
  </si>
  <si>
    <t>Liata guma hr.10mm (vrchná farebná časť). hrúbka bezpečnostného povrchu (25mm SBR)</t>
  </si>
  <si>
    <t>1890715149</t>
  </si>
  <si>
    <t>"FAREBNÝ MIX (piesková žltá 50%, béžová 50%)"21</t>
  </si>
  <si>
    <t>"FAREBNÝ MIX (svetlo zelená 70%, béžová 30%)"23</t>
  </si>
  <si>
    <t>"FAREBNÝ MIX (svetlo modrá 70%, béžová 30%)"31</t>
  </si>
  <si>
    <t>47</t>
  </si>
  <si>
    <t>M016</t>
  </si>
  <si>
    <t>3D Grafika z liatej gumy - had</t>
  </si>
  <si>
    <t>674307814</t>
  </si>
  <si>
    <t>48</t>
  </si>
  <si>
    <t>M017</t>
  </si>
  <si>
    <t>3D Grafika z liatej gumy - pieskovisko - FAREBNÝ MIX (svetlo modrá 70%, béžová 30%), celkový priemer 300 cm, šírka okraja 50 cm, výška okraja 35 cm</t>
  </si>
  <si>
    <t>1435578512</t>
  </si>
  <si>
    <t>49</t>
  </si>
  <si>
    <t>-729210359</t>
  </si>
  <si>
    <t>50</t>
  </si>
  <si>
    <t>-1761665766</t>
  </si>
  <si>
    <t>51</t>
  </si>
  <si>
    <t>-794736331</t>
  </si>
  <si>
    <t>3.</t>
  </si>
  <si>
    <t>Fit prvky a multifunkčné ihrisko</t>
  </si>
  <si>
    <t>52</t>
  </si>
  <si>
    <t>113107241</t>
  </si>
  <si>
    <t>Odstránenie krytu v ploche nad 200 m2 asfaltového, hr. vrstvy do 50 mm,  -0,09800t</t>
  </si>
  <si>
    <t>2019350288</t>
  </si>
  <si>
    <t>53</t>
  </si>
  <si>
    <t>961043111</t>
  </si>
  <si>
    <t>Búranie základov z betónu prostého alebo preloženého kameňom,  -2,20000t</t>
  </si>
  <si>
    <t>367344870</t>
  </si>
  <si>
    <t>"zvyšková plocha po starom ihrisku"  0,4*283</t>
  </si>
  <si>
    <t>"plocha pre zeleň"0,4*30</t>
  </si>
  <si>
    <t>54</t>
  </si>
  <si>
    <t>979082213</t>
  </si>
  <si>
    <t>Vodorovná doprava sutiny so zložením a hrubým urovnaním na vzdialenosť do 1 km</t>
  </si>
  <si>
    <t>-1426976926</t>
  </si>
  <si>
    <t>187,8+57,375</t>
  </si>
  <si>
    <t>55</t>
  </si>
  <si>
    <t>979082219</t>
  </si>
  <si>
    <t>Príplatok k cene za každý ďalší aj začatý 1 km nad 1 km</t>
  </si>
  <si>
    <t>-654768489</t>
  </si>
  <si>
    <t>187,8*9</t>
  </si>
  <si>
    <t>56</t>
  </si>
  <si>
    <t>979087212</t>
  </si>
  <si>
    <t>Nakladanie na dopravné prostriedky pre vodorovnú dopravu sutiny</t>
  </si>
  <si>
    <t>-569450590</t>
  </si>
  <si>
    <t>57</t>
  </si>
  <si>
    <t>171209001.S</t>
  </si>
  <si>
    <t>Poplatok za skládku - zemina a kamenivo (17 05) nebezpečné</t>
  </si>
  <si>
    <t>-1178632812</t>
  </si>
  <si>
    <t>765*0,05*1,5</t>
  </si>
  <si>
    <t>58</t>
  </si>
  <si>
    <t>-1584117882</t>
  </si>
  <si>
    <t>125,2*1,5</t>
  </si>
  <si>
    <t>59</t>
  </si>
  <si>
    <t>573211111</t>
  </si>
  <si>
    <t>Postrek asfaltový spojovací bez posypu kamenivom z asfaltu cestného v množstve 0,40 kg/m2</t>
  </si>
  <si>
    <t>293019290</t>
  </si>
  <si>
    <t>60</t>
  </si>
  <si>
    <t>577134211</t>
  </si>
  <si>
    <t>Asfaltový betón vrstva obrusná AC 11 O;I po zhutnení hr. 40 mm</t>
  </si>
  <si>
    <t>-366302541</t>
  </si>
  <si>
    <t>61</t>
  </si>
  <si>
    <t>917862111</t>
  </si>
  <si>
    <t>Osadenie chodník. obrubníka betónového stojatého do lôžka z betónu prosteho tr. C 12/15 s bočnou oporou</t>
  </si>
  <si>
    <t>m</t>
  </si>
  <si>
    <t>2031889170</t>
  </si>
  <si>
    <t>62</t>
  </si>
  <si>
    <t>5922903030</t>
  </si>
  <si>
    <t>Obrubník betónový rovný 1000/200/50 mm, sivá</t>
  </si>
  <si>
    <t>1200505670</t>
  </si>
  <si>
    <t>158*1,01 'Prepočítané koeficientom množstva</t>
  </si>
  <si>
    <t>63</t>
  </si>
  <si>
    <t>221/A 1  564801111</t>
  </si>
  <si>
    <t>Podklad zo štrkodrviny fr. 4-8 mm, s rozprestrením a zhutnením, hr.po zhutnení 30 mm</t>
  </si>
  <si>
    <t>-1111301628</t>
  </si>
  <si>
    <t>64</t>
  </si>
  <si>
    <t>221/A 1  596911212</t>
  </si>
  <si>
    <t>Kladenie zámkovej dlažby  pre peších nad 20 m2, vrátane dorezov</t>
  </si>
  <si>
    <t>-652576706</t>
  </si>
  <si>
    <t>65</t>
  </si>
  <si>
    <t>S/S70  592036018741</t>
  </si>
  <si>
    <t>Betónová dlažba 100 x 200 mm hr.40 mm, grafitová</t>
  </si>
  <si>
    <t>-474146104</t>
  </si>
  <si>
    <t>80*1,05 'Prepočítané koeficientom množstva</t>
  </si>
  <si>
    <t>3.1</t>
  </si>
  <si>
    <t>Fit prvky</t>
  </si>
  <si>
    <t>66</t>
  </si>
  <si>
    <t>SP1</t>
  </si>
  <si>
    <t>Lyže</t>
  </si>
  <si>
    <t>-321637852</t>
  </si>
  <si>
    <t>67</t>
  </si>
  <si>
    <t>SP2</t>
  </si>
  <si>
    <t>Stepper</t>
  </si>
  <si>
    <t>1583283809</t>
  </si>
  <si>
    <t>68</t>
  </si>
  <si>
    <t>SP3</t>
  </si>
  <si>
    <t>Posilňovač hornej časti tela</t>
  </si>
  <si>
    <t>-383293573</t>
  </si>
  <si>
    <t>69</t>
  </si>
  <si>
    <t>SP4</t>
  </si>
  <si>
    <t>Chest press</t>
  </si>
  <si>
    <t>-807114013</t>
  </si>
  <si>
    <t>70</t>
  </si>
  <si>
    <t>SP5</t>
  </si>
  <si>
    <t>Bicykel</t>
  </si>
  <si>
    <t>688705849</t>
  </si>
  <si>
    <t>71</t>
  </si>
  <si>
    <t>SP6</t>
  </si>
  <si>
    <t>Twister</t>
  </si>
  <si>
    <t>941872512</t>
  </si>
  <si>
    <t>72</t>
  </si>
  <si>
    <t>SP7</t>
  </si>
  <si>
    <t>Posilňovacia lavica</t>
  </si>
  <si>
    <t>1063730969</t>
  </si>
  <si>
    <t>73</t>
  </si>
  <si>
    <t>SP9</t>
  </si>
  <si>
    <t>Posilňovacie hrazdy</t>
  </si>
  <si>
    <t>-11174602</t>
  </si>
  <si>
    <t>74</t>
  </si>
  <si>
    <t>HP4.1</t>
  </si>
  <si>
    <t>-983885293</t>
  </si>
  <si>
    <t>75</t>
  </si>
  <si>
    <t>936106212.S</t>
  </si>
  <si>
    <t>Montáž vonkajších fitness prvkov z kovových prvkov skladaných na mieste, kotvené skrutkami na pevný podklad</t>
  </si>
  <si>
    <t>-1205607344</t>
  </si>
  <si>
    <t>76</t>
  </si>
  <si>
    <t>SPORT</t>
  </si>
  <si>
    <t>-432761854</t>
  </si>
  <si>
    <t>77</t>
  </si>
  <si>
    <t>589110095</t>
  </si>
  <si>
    <t>Penetrácia podkladu PU Primer</t>
  </si>
  <si>
    <t>544553783</t>
  </si>
  <si>
    <t>78</t>
  </si>
  <si>
    <t>M032</t>
  </si>
  <si>
    <t>Liata guma hr.10mm (vrchná farebná časť), hrúbka bezpečnostného povrchu (60 mm SBR)</t>
  </si>
  <si>
    <t>1855145587</t>
  </si>
  <si>
    <t>"FAREBNÝ MIX (piesková žltá 50%, žltá 50%)"79</t>
  </si>
  <si>
    <t>"FAREBNÝ MIX (stredne šedá 33%, piesková tehlová 33%, žltá 33%)"81</t>
  </si>
  <si>
    <t>"FAREBNÝ MIX (svetlo šedá 33%, béžová 33%, tmavo šedá 33%)"19</t>
  </si>
  <si>
    <t>79</t>
  </si>
  <si>
    <t>794008867</t>
  </si>
  <si>
    <t>80</t>
  </si>
  <si>
    <t>-1744867859</t>
  </si>
  <si>
    <t>81</t>
  </si>
  <si>
    <t>-1606135502</t>
  </si>
  <si>
    <t>3.2</t>
  </si>
  <si>
    <t>Multifunkčné ihrisko</t>
  </si>
  <si>
    <t>82</t>
  </si>
  <si>
    <t>767995101</t>
  </si>
  <si>
    <t>Montáž okrajovej lišty kotvením do podkladu</t>
  </si>
  <si>
    <t>-1979823154</t>
  </si>
  <si>
    <t>"okrajová lišta"  53*0,5</t>
  </si>
  <si>
    <t>83</t>
  </si>
  <si>
    <t>553010002</t>
  </si>
  <si>
    <t>Pozinkovaná okrajová lišta 50x50x500 mm</t>
  </si>
  <si>
    <t>1817421470</t>
  </si>
  <si>
    <t>84</t>
  </si>
  <si>
    <t>-1290440452</t>
  </si>
  <si>
    <t>85</t>
  </si>
  <si>
    <t>589110090</t>
  </si>
  <si>
    <t>Liata guma hr.10mm (vrchná farebná časť) EPDM 11 mm, vrátane čiar</t>
  </si>
  <si>
    <t>-11708949</t>
  </si>
  <si>
    <t>"FAREBNÝ MIX (svetlo zelená 70%, béžová 30%)"59</t>
  </si>
  <si>
    <t>"FAREBNÝ MIX (svetlo zelená 50%, tmavo zelená 50%)"159</t>
  </si>
  <si>
    <t>86</t>
  </si>
  <si>
    <t>-130059937</t>
  </si>
  <si>
    <t>87</t>
  </si>
  <si>
    <t>-560610484</t>
  </si>
  <si>
    <t>88</t>
  </si>
  <si>
    <t>130301001.S</t>
  </si>
  <si>
    <t>Výkop jamy a ryhy v obmedzenom priestore horn. tr.4 ručne</t>
  </si>
  <si>
    <t>-915979860</t>
  </si>
  <si>
    <t>19*0,4*0,4*0,5</t>
  </si>
  <si>
    <t>89</t>
  </si>
  <si>
    <t>162201102.S.1</t>
  </si>
  <si>
    <t>-11056998</t>
  </si>
  <si>
    <t>90</t>
  </si>
  <si>
    <t>167101100.S</t>
  </si>
  <si>
    <t>Nakladanie výkopku tr.1-4 ručne</t>
  </si>
  <si>
    <t>-1453339081</t>
  </si>
  <si>
    <t>91</t>
  </si>
  <si>
    <t>275313612.S</t>
  </si>
  <si>
    <t>Betón základových pätiek, prostý tr. C 20/25</t>
  </si>
  <si>
    <t>-2023974381</t>
  </si>
  <si>
    <t>92</t>
  </si>
  <si>
    <t>338171122.S</t>
  </si>
  <si>
    <t>Osadzovanie stĺpika oceľového plotového výšky nad 2 m so zabetónovaním do vopred vykopaných dier</t>
  </si>
  <si>
    <t>572602617</t>
  </si>
  <si>
    <t>93</t>
  </si>
  <si>
    <t>553510022200.S</t>
  </si>
  <si>
    <t>Stĺpik, d 60x3 mm, výška 3,5 m, výška sietí 3 m, pozinkovaný s PVC čiapkou</t>
  </si>
  <si>
    <t>1053688015</t>
  </si>
  <si>
    <t>94</t>
  </si>
  <si>
    <t>338172112.S</t>
  </si>
  <si>
    <t>Osadzovanie vzpery oceľovej plotovej vodorovnej</t>
  </si>
  <si>
    <t>-1505735313</t>
  </si>
  <si>
    <t>95</t>
  </si>
  <si>
    <t>553510022300.S</t>
  </si>
  <si>
    <t>Vodorovná vzpera, d 34 mm, dĺžka 4500 mm, pozinkovaná</t>
  </si>
  <si>
    <t>1662836630</t>
  </si>
  <si>
    <t>96</t>
  </si>
  <si>
    <t>767122111.S</t>
  </si>
  <si>
    <t>Montáž oplotenia z uzlových sietí výšky 3,00 m, lanká, napínaky, bránička, komplet</t>
  </si>
  <si>
    <t>-997476618</t>
  </si>
  <si>
    <t>97</t>
  </si>
  <si>
    <t>709250001005.S</t>
  </si>
  <si>
    <t>Sieť 12x12 cm, výška 3,00 m čierna, viazacia šnúra</t>
  </si>
  <si>
    <t>2107984038</t>
  </si>
  <si>
    <t>98</t>
  </si>
  <si>
    <t>709250001025.S</t>
  </si>
  <si>
    <t>Oceľové lanko</t>
  </si>
  <si>
    <t>1818675451</t>
  </si>
  <si>
    <t>99</t>
  </si>
  <si>
    <t>709250001035.S</t>
  </si>
  <si>
    <t>Napínak 6x100 mm</t>
  </si>
  <si>
    <t>1290714405</t>
  </si>
  <si>
    <t>100</t>
  </si>
  <si>
    <t>7092500010450.S</t>
  </si>
  <si>
    <t>Svorka lanová 3 mm</t>
  </si>
  <si>
    <t>-1000357136</t>
  </si>
  <si>
    <t>101</t>
  </si>
  <si>
    <t>7092500010454.S</t>
  </si>
  <si>
    <t>Spojovací materiál pre stĺpy, dielenská výroba</t>
  </si>
  <si>
    <t>sub</t>
  </si>
  <si>
    <t>-1771655415</t>
  </si>
  <si>
    <t>102</t>
  </si>
  <si>
    <t>553510010200.S</t>
  </si>
  <si>
    <t>Bránka jednokrídlová, šxv 1,2x2,2 m, pozink.</t>
  </si>
  <si>
    <t>1025727798</t>
  </si>
  <si>
    <t>103</t>
  </si>
  <si>
    <t>SP8</t>
  </si>
  <si>
    <t>Brána futbalová</t>
  </si>
  <si>
    <t>1330402808</t>
  </si>
  <si>
    <t>3.3</t>
  </si>
  <si>
    <t>104</t>
  </si>
  <si>
    <t>M1</t>
  </si>
  <si>
    <t>Lavička s operadlom a podrúčkami</t>
  </si>
  <si>
    <t>1835827623</t>
  </si>
  <si>
    <t>105</t>
  </si>
  <si>
    <t>M2</t>
  </si>
  <si>
    <t>Lavička s operadlom</t>
  </si>
  <si>
    <t>-1654015280</t>
  </si>
  <si>
    <t>"spodná stavba + montáž"4</t>
  </si>
  <si>
    <t>106</t>
  </si>
  <si>
    <t>-1769449254</t>
  </si>
  <si>
    <t>107</t>
  </si>
  <si>
    <t>M4</t>
  </si>
  <si>
    <t>Parková lavička s uzamykateľnými úložnými boxami</t>
  </si>
  <si>
    <t>-1719048046</t>
  </si>
  <si>
    <t>"spodná stavba + montáž"3</t>
  </si>
  <si>
    <t>108</t>
  </si>
  <si>
    <t>M8</t>
  </si>
  <si>
    <t>Stojan na bicykle</t>
  </si>
  <si>
    <t>-1414008217</t>
  </si>
  <si>
    <t>109</t>
  </si>
  <si>
    <t>M11</t>
  </si>
  <si>
    <t>Odpadkový kôš</t>
  </si>
  <si>
    <t>-470333969</t>
  </si>
  <si>
    <t>110</t>
  </si>
  <si>
    <t>1698168404</t>
  </si>
  <si>
    <t>{a2284b9c-e545-45fa-9826-2b5f42c31e35}</t>
  </si>
  <si>
    <t>SO 4.2.2 - Ihriská - športové prvky - časť 2</t>
  </si>
  <si>
    <t xml:space="preserve">    2. - Športové prvky</t>
  </si>
  <si>
    <t xml:space="preserve">      2.1 - Športové prvky - stolný tenis</t>
  </si>
  <si>
    <t xml:space="preserve">      2.2 - Mobiliár</t>
  </si>
  <si>
    <t xml:space="preserve">      2.3 - Povrch</t>
  </si>
  <si>
    <t>Športové prvky</t>
  </si>
  <si>
    <t>Športové prvky - stolný tenis</t>
  </si>
  <si>
    <t>SP11</t>
  </si>
  <si>
    <t>Stolný tenis</t>
  </si>
  <si>
    <t>2020229470</t>
  </si>
  <si>
    <t>"spodná stavab+odborná montáž+doprava"1</t>
  </si>
  <si>
    <t>2.2</t>
  </si>
  <si>
    <t>-1043924828</t>
  </si>
  <si>
    <t>"spodná stavba + montáž+doprava"4</t>
  </si>
  <si>
    <t>-1140477082</t>
  </si>
  <si>
    <t>"spodná stavba + montáž+doprava"1</t>
  </si>
  <si>
    <t>1447352964</t>
  </si>
  <si>
    <t>2.3</t>
  </si>
  <si>
    <t>Povrch</t>
  </si>
  <si>
    <t>1/A 1  122201102</t>
  </si>
  <si>
    <t>Odkopávka a prekopávka nezapažená v hornine 3, nad 100 do 1000 m3</t>
  </si>
  <si>
    <t>1296219820</t>
  </si>
  <si>
    <t>65*0,4</t>
  </si>
  <si>
    <t>-1465538299</t>
  </si>
  <si>
    <t>740732895</t>
  </si>
  <si>
    <t>7*26</t>
  </si>
  <si>
    <t>-1107853870</t>
  </si>
  <si>
    <t>26*1,6</t>
  </si>
  <si>
    <t>916561112.S</t>
  </si>
  <si>
    <t>Osadenie záhonového alebo parkového obrubníka betón., do lôžka z bet. pros. tr. C 16/20 s bočnou oporou</t>
  </si>
  <si>
    <t>-1638982265</t>
  </si>
  <si>
    <t>592170001400.S</t>
  </si>
  <si>
    <t>Obrubník parkový, lxšxv 500x500x200 mm, prírodný</t>
  </si>
  <si>
    <t>1388558986</t>
  </si>
  <si>
    <t>56*1,05 'Prepočítané koeficientom množstva</t>
  </si>
  <si>
    <t>221/A 1  564752111</t>
  </si>
  <si>
    <t>Podklad alebo kryt z štrkodrvy, po zhut.hr. 150 mm</t>
  </si>
  <si>
    <t>-519610882</t>
  </si>
  <si>
    <t>-975211108</t>
  </si>
  <si>
    <t>0,15*65*1,6</t>
  </si>
  <si>
    <t>221/A 1  564782110</t>
  </si>
  <si>
    <t>Podklad z kameniva hrubého drveného veľ.16-32 mm s rozprestrením a zhutnením, po zhutnení hr.150 mm</t>
  </si>
  <si>
    <t>1426815182</t>
  </si>
  <si>
    <t>583410002900.S</t>
  </si>
  <si>
    <t>Kamenivo drvené hrubé frakcia 16-32 mm</t>
  </si>
  <si>
    <t>1208379573</t>
  </si>
  <si>
    <t>1179364215</t>
  </si>
  <si>
    <t>583310000900.S</t>
  </si>
  <si>
    <t>Kamenivo ťažené hrubé frakcia 4-8 mm</t>
  </si>
  <si>
    <t>-1543566257</t>
  </si>
  <si>
    <t>0,03*65*1,7</t>
  </si>
  <si>
    <t>Kladenie zámkovej dlažby  hr.8cm pre peších nad 20 m2, vrátane dorezov</t>
  </si>
  <si>
    <t>-844351417</t>
  </si>
  <si>
    <t>Betónová dlažba variabilná, hr.60 mm</t>
  </si>
  <si>
    <t>-1480795417</t>
  </si>
  <si>
    <t>65*1,05 'Prepočítané koeficientom množstva</t>
  </si>
  <si>
    <t>2.0</t>
  </si>
  <si>
    <t>{682e9d02-972c-4b1e-b812-1aeed262ba5b}</t>
  </si>
  <si>
    <t>0,001</t>
  </si>
  <si>
    <t>REKAPITULÁCIA STAVBY</t>
  </si>
  <si>
    <t>Kód:</t>
  </si>
  <si>
    <t>25-02</t>
  </si>
  <si>
    <t xml:space="preserve"> </t>
  </si>
  <si>
    <t>0,01</t>
  </si>
  <si>
    <t>REKAPITULÁCIA OBJEKTOV STAVBY</t>
  </si>
  <si>
    <t>Informatívne údaje z listov zákaziek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</si>
  <si>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</si>
  <si>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</si>
  <si>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</si>
  <si>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</si>
  <si>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</si>
  <si>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</si>
  <si>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</si>
  <si>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</si>
  <si>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</si>
  <si>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</si>
  <si>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</si>
  <si>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</si>
  <si>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</si>
  <si>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</si>
  <si>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</si>
  <si>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###NOIMPORT###</t>
  </si>
  <si>
    <t>IMPORT</t>
  </si>
  <si>
    <t>{00000000-0000-0000-0000-000000000000}</t>
  </si>
  <si>
    <t>STA</t>
  </si>
  <si>
    <t>Časť</t>
  </si>
  <si>
    <t>SO 4</t>
  </si>
  <si>
    <t>Ihriská</t>
  </si>
  <si>
    <t>{e59d7f79-da92-42ce-9eae-e4e100ae79ac}</t>
  </si>
  <si>
    <t>SO 4.1</t>
  </si>
  <si>
    <t>Ihriská - časť 1</t>
  </si>
  <si>
    <t>SO 4.2.2</t>
  </si>
  <si>
    <t>Ihriská - športové prvky - časť 2</t>
  </si>
  <si>
    <t>Zelené sídliská / lokalita SEVERNÁ - pohybové aktivity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</si>
</sst>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"/>
    <numFmt numFmtId="167" formatCode="#,##0.00000"/>
  </numFmts>
  <fonts count="40" x14ac:knownFonts="1">
    <font>
      <sz val="11"/>
      <color theme="1"/>
      <name val="Aptos Narrow"/>
      <family val="2"/>
      <charset val="238"/>
      <scheme val="minor"/>
    </font>
    <font>
      <sz val="8"/>
      <name val="Arial CE"/>
      <family val="2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sz val="10"/>
      <color rgb="FFFFFFFF"/>
      <name val="Arial CE"/>
    </font>
    <font>
      <sz val="8"/>
      <color rgb="FFFFFFFF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8"/>
      <color rgb="FF505050"/>
      <name val="Arial CE"/>
    </font>
    <font>
      <sz val="7"/>
      <color rgb="FF969696"/>
      <name val="Arial CE"/>
    </font>
    <font>
      <sz val="8"/>
      <color rgb="FFFF0000"/>
      <name val="Arial CE"/>
    </font>
    <font>
      <i/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12"/>
      <name val="Arial CE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u/>
      <sz val="11"/>
      <color theme="10"/>
      <name val="Aptos Narrow"/>
      <family val="2"/>
      <scheme val="minor"/>
    </font>
    <font>
      <sz val="18"/>
      <color theme="10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rgb="FFBEBEBE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236">
    <xf numFmtId="0" fontId="0" fillId="0" borderId="0" xfId="0"/>
    <xf numFmtId="0" fontId="1" fillId="0" borderId="0" xfId="1"/>
    <xf numFmtId="0" fontId="1" fillId="0" borderId="0" xfId="1" applyAlignment="1">
      <alignment horizontal="left" vertical="center"/>
    </xf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1" fillId="0" borderId="3" xfId="1" applyBorder="1" applyAlignment="1">
      <alignment vertical="center"/>
    </xf>
    <xf numFmtId="0" fontId="7" fillId="0" borderId="0" xfId="1" applyFont="1" applyAlignment="1">
      <alignment horizontal="left" vertical="center"/>
    </xf>
    <xf numFmtId="164" fontId="7" fillId="0" borderId="0" xfId="1" applyNumberFormat="1" applyFont="1" applyAlignment="1">
      <alignment horizontal="left" vertical="center"/>
    </xf>
    <xf numFmtId="0" fontId="1" fillId="0" borderId="0" xfId="1" applyAlignment="1">
      <alignment vertical="center" wrapText="1"/>
    </xf>
    <xf numFmtId="0" fontId="1" fillId="0" borderId="3" xfId="1" applyBorder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1" fillId="0" borderId="4" xfId="1" applyBorder="1" applyAlignment="1">
      <alignment vertical="center"/>
    </xf>
    <xf numFmtId="0" fontId="8" fillId="0" borderId="0" xfId="1" applyFont="1" applyAlignment="1">
      <alignment horizontal="left" vertical="center"/>
    </xf>
    <xf numFmtId="4" fontId="9" fillId="0" borderId="0" xfId="1" applyNumberFormat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4" fontId="11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165" fontId="11" fillId="0" borderId="0" xfId="1" applyNumberFormat="1" applyFont="1" applyAlignment="1">
      <alignment horizontal="right" vertical="center"/>
    </xf>
    <xf numFmtId="4" fontId="5" fillId="0" borderId="0" xfId="1" applyNumberFormat="1" applyFont="1" applyAlignment="1">
      <alignment vertical="center"/>
    </xf>
    <xf numFmtId="165" fontId="5" fillId="0" borderId="0" xfId="1" applyNumberFormat="1" applyFont="1" applyAlignment="1">
      <alignment horizontal="right" vertical="center"/>
    </xf>
    <xf numFmtId="0" fontId="1" fillId="3" borderId="0" xfId="1" applyFill="1" applyAlignment="1">
      <alignment vertical="center"/>
    </xf>
    <xf numFmtId="0" fontId="13" fillId="3" borderId="5" xfId="1" applyFont="1" applyFill="1" applyBorder="1" applyAlignment="1">
      <alignment horizontal="left" vertical="center"/>
    </xf>
    <xf numFmtId="0" fontId="1" fillId="3" borderId="6" xfId="1" applyFill="1" applyBorder="1" applyAlignment="1">
      <alignment vertical="center"/>
    </xf>
    <xf numFmtId="0" fontId="13" fillId="3" borderId="6" xfId="1" applyFont="1" applyFill="1" applyBorder="1" applyAlignment="1">
      <alignment horizontal="right" vertical="center"/>
    </xf>
    <xf numFmtId="0" fontId="13" fillId="3" borderId="6" xfId="1" applyFont="1" applyFill="1" applyBorder="1" applyAlignment="1">
      <alignment horizontal="center" vertical="center"/>
    </xf>
    <xf numFmtId="4" fontId="13" fillId="3" borderId="6" xfId="1" applyNumberFormat="1" applyFont="1" applyFill="1" applyBorder="1" applyAlignment="1">
      <alignment vertical="center"/>
    </xf>
    <xf numFmtId="0" fontId="1" fillId="3" borderId="7" xfId="1" applyFill="1" applyBorder="1" applyAlignment="1">
      <alignment vertical="center"/>
    </xf>
    <xf numFmtId="0" fontId="14" fillId="0" borderId="8" xfId="1" applyFont="1" applyBorder="1" applyAlignment="1">
      <alignment horizontal="left" vertical="center"/>
    </xf>
    <xf numFmtId="0" fontId="1" fillId="0" borderId="8" xfId="1" applyBorder="1" applyAlignment="1">
      <alignment vertical="center"/>
    </xf>
    <xf numFmtId="0" fontId="5" fillId="0" borderId="9" xfId="1" applyFont="1" applyBorder="1" applyAlignment="1">
      <alignment horizontal="left" vertical="center"/>
    </xf>
    <xf numFmtId="0" fontId="1" fillId="0" borderId="9" xfId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right"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15" fillId="3" borderId="0" xfId="1" applyFont="1" applyFill="1" applyAlignment="1">
      <alignment horizontal="left" vertical="center"/>
    </xf>
    <xf numFmtId="0" fontId="15" fillId="3" borderId="0" xfId="1" applyFont="1" applyFill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7" fillId="0" borderId="3" xfId="1" applyFont="1" applyBorder="1" applyAlignment="1">
      <alignment vertical="center"/>
    </xf>
    <xf numFmtId="0" fontId="17" fillId="0" borderId="12" xfId="1" applyFont="1" applyBorder="1" applyAlignment="1">
      <alignment horizontal="left" vertical="center"/>
    </xf>
    <xf numFmtId="0" fontId="17" fillId="0" borderId="12" xfId="1" applyFont="1" applyBorder="1" applyAlignment="1">
      <alignment vertical="center"/>
    </xf>
    <xf numFmtId="4" fontId="17" fillId="0" borderId="12" xfId="1" applyNumberFormat="1" applyFont="1" applyBorder="1" applyAlignment="1">
      <alignment vertical="center"/>
    </xf>
    <xf numFmtId="0" fontId="18" fillId="0" borderId="0" xfId="1" applyFont="1" applyAlignment="1">
      <alignment vertical="center"/>
    </xf>
    <xf numFmtId="0" fontId="18" fillId="0" borderId="3" xfId="1" applyFont="1" applyBorder="1" applyAlignment="1">
      <alignment vertical="center"/>
    </xf>
    <xf numFmtId="0" fontId="18" fillId="0" borderId="12" xfId="1" applyFont="1" applyBorder="1" applyAlignment="1">
      <alignment horizontal="left" vertical="center"/>
    </xf>
    <xf numFmtId="0" fontId="18" fillId="0" borderId="12" xfId="1" applyFont="1" applyBorder="1" applyAlignment="1">
      <alignment vertical="center"/>
    </xf>
    <xf numFmtId="4" fontId="18" fillId="0" borderId="12" xfId="1" applyNumberFormat="1" applyFont="1" applyBorder="1" applyAlignment="1">
      <alignment vertical="center"/>
    </xf>
    <xf numFmtId="0" fontId="1" fillId="0" borderId="0" xfId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 wrapText="1"/>
    </xf>
    <xf numFmtId="0" fontId="15" fillId="3" borderId="15" xfId="1" applyFont="1" applyFill="1" applyBorder="1" applyAlignment="1">
      <alignment horizontal="center" vertical="center" wrapText="1"/>
    </xf>
    <xf numFmtId="0" fontId="15" fillId="3" borderId="0" xfId="1" applyFont="1" applyFill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1" fillId="0" borderId="16" xfId="1" applyBorder="1" applyAlignment="1">
      <alignment vertical="center"/>
    </xf>
    <xf numFmtId="167" fontId="20" fillId="0" borderId="4" xfId="1" applyNumberFormat="1" applyFont="1" applyBorder="1"/>
    <xf numFmtId="167" fontId="20" fillId="0" borderId="17" xfId="1" applyNumberFormat="1" applyFont="1" applyBorder="1"/>
    <xf numFmtId="166" fontId="21" fillId="0" borderId="0" xfId="1" applyNumberFormat="1" applyFont="1" applyAlignment="1">
      <alignment vertical="center"/>
    </xf>
    <xf numFmtId="0" fontId="22" fillId="0" borderId="0" xfId="1" applyFont="1"/>
    <xf numFmtId="0" fontId="22" fillId="0" borderId="3" xfId="1" applyFont="1" applyBorder="1"/>
    <xf numFmtId="0" fontId="22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22" fillId="0" borderId="18" xfId="1" applyFont="1" applyBorder="1"/>
    <xf numFmtId="167" fontId="22" fillId="0" borderId="0" xfId="1" applyNumberFormat="1" applyFont="1"/>
    <xf numFmtId="167" fontId="22" fillId="0" borderId="19" xfId="1" applyNumberFormat="1" applyFont="1" applyBorder="1"/>
    <xf numFmtId="0" fontId="22" fillId="0" borderId="0" xfId="1" applyFont="1" applyAlignment="1">
      <alignment horizontal="center"/>
    </xf>
    <xf numFmtId="166" fontId="22" fillId="0" borderId="0" xfId="1" applyNumberFormat="1" applyFont="1" applyAlignment="1">
      <alignment vertical="center"/>
    </xf>
    <xf numFmtId="0" fontId="18" fillId="0" borderId="0" xfId="1" applyFont="1" applyAlignment="1">
      <alignment horizontal="left"/>
    </xf>
    <xf numFmtId="0" fontId="1" fillId="0" borderId="3" xfId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horizontal="center" vertical="center"/>
      <protection locked="0"/>
    </xf>
    <xf numFmtId="49" fontId="15" fillId="0" borderId="20" xfId="1" applyNumberFormat="1" applyFont="1" applyBorder="1" applyAlignment="1" applyProtection="1">
      <alignment horizontal="left" vertical="center" wrapText="1"/>
      <protection locked="0"/>
    </xf>
    <xf numFmtId="0" fontId="15" fillId="0" borderId="20" xfId="1" applyFont="1" applyBorder="1" applyAlignment="1" applyProtection="1">
      <alignment horizontal="left" vertical="center" wrapText="1"/>
      <protection locked="0"/>
    </xf>
    <xf numFmtId="0" fontId="15" fillId="0" borderId="20" xfId="1" applyFont="1" applyBorder="1" applyAlignment="1" applyProtection="1">
      <alignment horizontal="center" vertical="center" wrapText="1"/>
      <protection locked="0"/>
    </xf>
    <xf numFmtId="166" fontId="15" fillId="0" borderId="20" xfId="1" applyNumberFormat="1" applyFont="1" applyBorder="1" applyAlignment="1" applyProtection="1">
      <alignment vertical="center"/>
      <protection locked="0"/>
    </xf>
    <xf numFmtId="0" fontId="1" fillId="0" borderId="20" xfId="1" applyBorder="1" applyAlignment="1" applyProtection="1">
      <alignment vertical="center"/>
      <protection locked="0"/>
    </xf>
    <xf numFmtId="0" fontId="19" fillId="0" borderId="18" xfId="1" applyFont="1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167" fontId="19" fillId="0" borderId="0" xfId="1" applyNumberFormat="1" applyFont="1" applyAlignment="1">
      <alignment vertical="center"/>
    </xf>
    <xf numFmtId="167" fontId="19" fillId="0" borderId="19" xfId="1" applyNumberFormat="1" applyFont="1" applyBorder="1" applyAlignment="1">
      <alignment vertical="center"/>
    </xf>
    <xf numFmtId="0" fontId="15" fillId="0" borderId="0" xfId="1" applyFont="1" applyAlignment="1">
      <alignment horizontal="left" vertical="center"/>
    </xf>
    <xf numFmtId="4" fontId="1" fillId="0" borderId="0" xfId="1" applyNumberFormat="1" applyAlignment="1">
      <alignment vertical="center"/>
    </xf>
    <xf numFmtId="166" fontId="1" fillId="0" borderId="0" xfId="1" applyNumberFormat="1" applyAlignment="1">
      <alignment vertical="center"/>
    </xf>
    <xf numFmtId="0" fontId="23" fillId="0" borderId="0" xfId="1" applyFont="1" applyAlignment="1">
      <alignment vertical="center"/>
    </xf>
    <xf numFmtId="0" fontId="23" fillId="0" borderId="3" xfId="1" applyFont="1" applyBorder="1" applyAlignment="1">
      <alignment vertical="center"/>
    </xf>
    <xf numFmtId="0" fontId="24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 wrapText="1"/>
    </xf>
    <xf numFmtId="166" fontId="23" fillId="0" borderId="0" xfId="1" applyNumberFormat="1" applyFont="1" applyAlignment="1">
      <alignment vertical="center"/>
    </xf>
    <xf numFmtId="0" fontId="23" fillId="0" borderId="18" xfId="1" applyFont="1" applyBorder="1" applyAlignment="1">
      <alignment vertical="center"/>
    </xf>
    <xf numFmtId="0" fontId="23" fillId="0" borderId="19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3" xfId="1" applyFont="1" applyBorder="1" applyAlignment="1">
      <alignment vertical="center"/>
    </xf>
    <xf numFmtId="0" fontId="25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 wrapText="1"/>
    </xf>
    <xf numFmtId="166" fontId="25" fillId="0" borderId="0" xfId="1" applyNumberFormat="1" applyFont="1" applyAlignment="1">
      <alignment vertical="center"/>
    </xf>
    <xf numFmtId="0" fontId="25" fillId="0" borderId="18" xfId="1" applyFont="1" applyBorder="1" applyAlignment="1">
      <alignment vertical="center"/>
    </xf>
    <xf numFmtId="0" fontId="25" fillId="0" borderId="19" xfId="1" applyFont="1" applyBorder="1" applyAlignment="1">
      <alignment vertical="center"/>
    </xf>
    <xf numFmtId="0" fontId="26" fillId="0" borderId="0" xfId="1" applyFont="1"/>
    <xf numFmtId="0" fontId="26" fillId="0" borderId="3" xfId="1" applyFont="1" applyBorder="1"/>
    <xf numFmtId="0" fontId="26" fillId="0" borderId="0" xfId="1" applyFont="1" applyAlignment="1">
      <alignment horizontal="left"/>
    </xf>
    <xf numFmtId="0" fontId="26" fillId="0" borderId="18" xfId="1" applyFont="1" applyBorder="1"/>
    <xf numFmtId="167" fontId="26" fillId="0" borderId="0" xfId="1" applyNumberFormat="1" applyFont="1"/>
    <xf numFmtId="167" fontId="26" fillId="0" borderId="19" xfId="1" applyNumberFormat="1" applyFont="1" applyBorder="1"/>
    <xf numFmtId="0" fontId="26" fillId="0" borderId="0" xfId="1" applyFont="1" applyAlignment="1">
      <alignment horizontal="center"/>
    </xf>
    <xf numFmtId="166" fontId="26" fillId="0" borderId="0" xfId="1" applyNumberFormat="1" applyFont="1" applyAlignment="1">
      <alignment vertical="center"/>
    </xf>
    <xf numFmtId="0" fontId="27" fillId="0" borderId="20" xfId="1" applyFont="1" applyBorder="1" applyAlignment="1" applyProtection="1">
      <alignment horizontal="center" vertical="center"/>
      <protection locked="0"/>
    </xf>
    <xf numFmtId="49" fontId="27" fillId="0" borderId="20" xfId="1" applyNumberFormat="1" applyFont="1" applyBorder="1" applyAlignment="1" applyProtection="1">
      <alignment horizontal="left" vertical="center" wrapText="1"/>
      <protection locked="0"/>
    </xf>
    <xf numFmtId="0" fontId="27" fillId="0" borderId="20" xfId="1" applyFont="1" applyBorder="1" applyAlignment="1" applyProtection="1">
      <alignment horizontal="left" vertical="center" wrapText="1"/>
      <protection locked="0"/>
    </xf>
    <xf numFmtId="0" fontId="27" fillId="0" borderId="20" xfId="1" applyFont="1" applyBorder="1" applyAlignment="1" applyProtection="1">
      <alignment horizontal="center" vertical="center" wrapText="1"/>
      <protection locked="0"/>
    </xf>
    <xf numFmtId="166" fontId="27" fillId="0" borderId="20" xfId="1" applyNumberFormat="1" applyFont="1" applyBorder="1" applyAlignment="1" applyProtection="1">
      <alignment vertical="center"/>
      <protection locked="0"/>
    </xf>
    <xf numFmtId="0" fontId="28" fillId="0" borderId="20" xfId="1" applyFont="1" applyBorder="1" applyAlignment="1" applyProtection="1">
      <alignment vertical="center"/>
      <protection locked="0"/>
    </xf>
    <xf numFmtId="0" fontId="28" fillId="0" borderId="3" xfId="1" applyFont="1" applyBorder="1" applyAlignment="1">
      <alignment vertical="center"/>
    </xf>
    <xf numFmtId="0" fontId="27" fillId="0" borderId="18" xfId="1" applyFont="1" applyBorder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19" fillId="0" borderId="21" xfId="1" applyFont="1" applyBorder="1" applyAlignment="1">
      <alignment horizontal="left" vertical="center"/>
    </xf>
    <xf numFmtId="0" fontId="19" fillId="0" borderId="12" xfId="1" applyFont="1" applyBorder="1" applyAlignment="1">
      <alignment horizontal="center" vertical="center"/>
    </xf>
    <xf numFmtId="167" fontId="19" fillId="0" borderId="12" xfId="1" applyNumberFormat="1" applyFont="1" applyBorder="1" applyAlignment="1">
      <alignment vertical="center"/>
    </xf>
    <xf numFmtId="167" fontId="19" fillId="0" borderId="22" xfId="1" applyNumberFormat="1" applyFont="1" applyBorder="1" applyAlignment="1">
      <alignment vertical="center"/>
    </xf>
    <xf numFmtId="0" fontId="23" fillId="0" borderId="21" xfId="1" applyFont="1" applyBorder="1" applyAlignment="1">
      <alignment vertical="center"/>
    </xf>
    <xf numFmtId="0" fontId="23" fillId="0" borderId="12" xfId="1" applyFont="1" applyBorder="1" applyAlignment="1">
      <alignment vertical="center"/>
    </xf>
    <xf numFmtId="0" fontId="23" fillId="0" borderId="22" xfId="1" applyFont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top"/>
    </xf>
    <xf numFmtId="0" fontId="6" fillId="0" borderId="0" xfId="1" applyFont="1" applyAlignment="1">
      <alignment horizontal="left" vertical="top"/>
    </xf>
    <xf numFmtId="0" fontId="1" fillId="0" borderId="8" xfId="1" applyBorder="1"/>
    <xf numFmtId="0" fontId="8" fillId="0" borderId="9" xfId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3" xfId="1" applyFont="1" applyBorder="1" applyAlignment="1">
      <alignment vertical="center"/>
    </xf>
    <xf numFmtId="0" fontId="1" fillId="4" borderId="0" xfId="1" applyFill="1" applyAlignment="1">
      <alignment vertical="center"/>
    </xf>
    <xf numFmtId="0" fontId="13" fillId="4" borderId="5" xfId="1" applyFont="1" applyFill="1" applyBorder="1" applyAlignment="1">
      <alignment horizontal="left" vertical="center"/>
    </xf>
    <xf numFmtId="0" fontId="1" fillId="4" borderId="6" xfId="1" applyFill="1" applyBorder="1" applyAlignment="1">
      <alignment vertical="center"/>
    </xf>
    <xf numFmtId="0" fontId="13" fillId="4" borderId="6" xfId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3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" fillId="0" borderId="17" xfId="1" applyBorder="1" applyAlignment="1">
      <alignment vertical="center"/>
    </xf>
    <xf numFmtId="0" fontId="1" fillId="0" borderId="19" xfId="1" applyBorder="1" applyAlignment="1">
      <alignment vertical="center"/>
    </xf>
    <xf numFmtId="0" fontId="15" fillId="3" borderId="0" xfId="1" applyFont="1" applyFill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3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4" fontId="31" fillId="0" borderId="18" xfId="1" applyNumberFormat="1" applyFont="1" applyBorder="1" applyAlignment="1">
      <alignment vertical="center"/>
    </xf>
    <xf numFmtId="4" fontId="31" fillId="0" borderId="0" xfId="1" applyNumberFormat="1" applyFont="1" applyAlignment="1">
      <alignment vertical="center"/>
    </xf>
    <xf numFmtId="167" fontId="31" fillId="0" borderId="0" xfId="1" applyNumberFormat="1" applyFont="1" applyAlignment="1">
      <alignment vertical="center"/>
    </xf>
    <xf numFmtId="4" fontId="31" fillId="0" borderId="19" xfId="1" applyNumberFormat="1" applyFont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32" fillId="0" borderId="0" xfId="1" applyFont="1" applyAlignment="1">
      <alignment horizontal="left" vertical="center"/>
    </xf>
    <xf numFmtId="0" fontId="33" fillId="0" borderId="0" xfId="1" applyFont="1" applyAlignment="1">
      <alignment vertical="center"/>
    </xf>
    <xf numFmtId="0" fontId="33" fillId="0" borderId="3" xfId="1" applyFont="1" applyBorder="1" applyAlignment="1">
      <alignment vertical="center"/>
    </xf>
    <xf numFmtId="0" fontId="34" fillId="0" borderId="0" xfId="1" applyFont="1" applyAlignment="1">
      <alignment vertical="center"/>
    </xf>
    <xf numFmtId="0" fontId="3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4" fontId="36" fillId="0" borderId="18" xfId="1" applyNumberFormat="1" applyFont="1" applyBorder="1" applyAlignment="1">
      <alignment vertical="center"/>
    </xf>
    <xf numFmtId="4" fontId="36" fillId="0" borderId="0" xfId="1" applyNumberFormat="1" applyFont="1" applyAlignment="1">
      <alignment vertical="center"/>
    </xf>
    <xf numFmtId="167" fontId="36" fillId="0" borderId="0" xfId="1" applyNumberFormat="1" applyFont="1" applyAlignment="1">
      <alignment vertical="center"/>
    </xf>
    <xf numFmtId="4" fontId="36" fillId="0" borderId="19" xfId="1" applyNumberFormat="1" applyFont="1" applyBorder="1" applyAlignment="1">
      <alignment vertical="center"/>
    </xf>
    <xf numFmtId="0" fontId="33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4" fontId="5" fillId="0" borderId="18" xfId="1" applyNumberFormat="1" applyFont="1" applyBorder="1" applyAlignment="1">
      <alignment vertical="center"/>
    </xf>
    <xf numFmtId="167" fontId="5" fillId="0" borderId="0" xfId="1" applyNumberFormat="1" applyFont="1" applyAlignment="1">
      <alignment vertical="center"/>
    </xf>
    <xf numFmtId="4" fontId="5" fillId="0" borderId="19" xfId="1" applyNumberFormat="1" applyFont="1" applyBorder="1" applyAlignment="1">
      <alignment vertical="center"/>
    </xf>
    <xf numFmtId="0" fontId="39" fillId="0" borderId="0" xfId="2" applyFont="1" applyAlignment="1">
      <alignment horizontal="center" vertical="center"/>
    </xf>
    <xf numFmtId="14" fontId="7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1" fillId="0" borderId="0" xfId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0" borderId="0" xfId="1"/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left" vertical="top"/>
    </xf>
    <xf numFmtId="4" fontId="8" fillId="0" borderId="9" xfId="1" applyNumberFormat="1" applyFont="1" applyBorder="1" applyAlignment="1">
      <alignment vertical="center"/>
    </xf>
    <xf numFmtId="0" fontId="1" fillId="0" borderId="9" xfId="1" applyBorder="1" applyAlignment="1">
      <alignment vertical="center"/>
    </xf>
    <xf numFmtId="165" fontId="11" fillId="0" borderId="0" xfId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4" fontId="29" fillId="0" borderId="0" xfId="1" applyNumberFormat="1" applyFont="1" applyAlignment="1">
      <alignment vertical="center"/>
    </xf>
    <xf numFmtId="165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4" fontId="30" fillId="0" borderId="0" xfId="1" applyNumberFormat="1" applyFont="1" applyAlignment="1">
      <alignment vertical="center"/>
    </xf>
    <xf numFmtId="0" fontId="15" fillId="3" borderId="5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6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right" vertical="center"/>
    </xf>
    <xf numFmtId="0" fontId="15" fillId="3" borderId="7" xfId="1" applyFont="1" applyFill="1" applyBorder="1" applyAlignment="1">
      <alignment horizontal="left" vertical="center"/>
    </xf>
    <xf numFmtId="0" fontId="13" fillId="4" borderId="6" xfId="1" applyFont="1" applyFill="1" applyBorder="1" applyAlignment="1">
      <alignment horizontal="left" vertical="center"/>
    </xf>
    <xf numFmtId="0" fontId="1" fillId="4" borderId="6" xfId="1" applyFill="1" applyBorder="1" applyAlignment="1">
      <alignment vertical="center"/>
    </xf>
    <xf numFmtId="4" fontId="13" fillId="4" borderId="6" xfId="1" applyNumberFormat="1" applyFont="1" applyFill="1" applyBorder="1" applyAlignment="1">
      <alignment vertical="center"/>
    </xf>
    <xf numFmtId="0" fontId="1" fillId="4" borderId="7" xfId="1" applyFill="1" applyBorder="1" applyAlignment="1">
      <alignment vertical="center"/>
    </xf>
    <xf numFmtId="0" fontId="6" fillId="0" borderId="0" xfId="1" applyFont="1" applyAlignment="1">
      <alignment vertical="center"/>
    </xf>
    <xf numFmtId="4" fontId="9" fillId="0" borderId="0" xfId="1" applyNumberFormat="1" applyFont="1" applyAlignment="1">
      <alignment horizontal="right" vertical="center"/>
    </xf>
    <xf numFmtId="4" fontId="9" fillId="0" borderId="0" xfId="1" applyNumberFormat="1" applyFont="1" applyAlignment="1">
      <alignment vertical="center"/>
    </xf>
    <xf numFmtId="164" fontId="7" fillId="0" borderId="0" xfId="1" applyNumberFormat="1" applyFont="1" applyAlignment="1">
      <alignment horizontal="left"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1" fillId="0" borderId="16" xfId="1" applyFont="1" applyBorder="1" applyAlignment="1">
      <alignment horizontal="center" vertical="center"/>
    </xf>
    <xf numFmtId="0" fontId="31" fillId="0" borderId="4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37" fillId="0" borderId="0" xfId="1" applyFont="1" applyAlignment="1">
      <alignment horizontal="left" vertical="center" wrapText="1"/>
    </xf>
    <xf numFmtId="4" fontId="18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34" fillId="0" borderId="0" xfId="1" applyFont="1" applyAlignment="1">
      <alignment horizontal="left" vertical="center" wrapText="1"/>
    </xf>
    <xf numFmtId="4" fontId="35" fillId="0" borderId="0" xfId="1" applyNumberFormat="1" applyFont="1" applyAlignment="1">
      <alignment horizontal="right" vertical="center"/>
    </xf>
    <xf numFmtId="0" fontId="35" fillId="0" borderId="0" xfId="1" applyFont="1" applyAlignment="1">
      <alignment vertical="center"/>
    </xf>
    <xf numFmtId="4" fontId="35" fillId="0" borderId="0" xfId="1" applyNumberFormat="1" applyFont="1" applyAlignment="1">
      <alignment vertical="center"/>
    </xf>
    <xf numFmtId="4" fontId="9" fillId="0" borderId="0" xfId="1" applyNumberFormat="1" applyFont="1"/>
    <xf numFmtId="4" fontId="17" fillId="0" borderId="0" xfId="1" applyNumberFormat="1" applyFont="1"/>
    <xf numFmtId="4" fontId="18" fillId="0" borderId="0" xfId="1" applyNumberFormat="1" applyFont="1"/>
    <xf numFmtId="4" fontId="15" fillId="0" borderId="20" xfId="1" applyNumberFormat="1" applyFont="1" applyBorder="1" applyAlignment="1" applyProtection="1">
      <alignment vertical="center"/>
      <protection locked="0"/>
    </xf>
    <xf numFmtId="4" fontId="23" fillId="0" borderId="0" xfId="1" applyNumberFormat="1" applyFont="1" applyAlignment="1">
      <alignment vertical="center"/>
    </xf>
    <xf numFmtId="4" fontId="25" fillId="0" borderId="0" xfId="1" applyNumberFormat="1" applyFont="1" applyAlignment="1">
      <alignment vertical="center"/>
    </xf>
    <xf numFmtId="4" fontId="22" fillId="0" borderId="0" xfId="1" applyNumberFormat="1" applyFont="1"/>
    <xf numFmtId="4" fontId="26" fillId="0" borderId="0" xfId="1" applyNumberFormat="1" applyFont="1"/>
    <xf numFmtId="4" fontId="27" fillId="0" borderId="20" xfId="1" applyNumberFormat="1" applyFont="1" applyBorder="1" applyAlignment="1" applyProtection="1">
      <alignment vertical="center"/>
      <protection locked="0"/>
    </xf>
  </cellXfs>
  <cellStyles count="3">
    <cellStyle name="Hypertextové prepojenie 2" xfId="2" xr:uid="{3C525878-E68B-468D-8988-C95F2B809769}"/>
    <cellStyle name="Normálna" xfId="0" builtinId="0"/>
    <cellStyle name="Normálna 2" xfId="1" xr:uid="{6A97EB54-C340-401F-B6AA-CAC0119162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okumenty/Zelen&#233;%20s&#237;dlisk&#225;/Zelen&#233;%20s&#237;dlisk&#225;%20-%20Magursk&#225;,%20Vansovej_2025/Severn&#225;/Rozpo&#269;et_posledn&#253;/Rozpo&#269;et_upraven&#253;_012026/25-02%20-%20Zelen&#233;%20s&#237;dlisk&#225;%20-%20lokalita%20SEVERN&#193;%20-%20rev&#237;zia%202.xlsx" TargetMode="External"/><Relationship Id="rId2" Type="http://schemas.openxmlformats.org/officeDocument/2006/relationships/externalLinkPath" Target="file:///M:\Dokumenty\Zelen&#233;%20s&#237;dlisk&#225;\Zelen&#233;%20s&#237;dlisk&#225;%20-%20Magursk&#225;,%20Vansovej_2025\Severn&#225;\Rozpo&#269;et_posledn&#253;\Rozpo&#269;et_upraven&#253;_012026\25-02%20-%20Zelen&#233;%20s&#237;dlisk&#225;%20-%20lokalita%20SEVERN&#193;%20-%20rev&#237;zia%202.xlsx" TargetMode="External"/><Relationship Id="rId1" Type="http://schemas.openxmlformats.org/officeDocument/2006/relationships/externalLinkPath" Target="/Dokumenty/Zelen&#233;%20s&#237;dlisk&#225;/Zelen&#233;%20s&#237;dlisk&#225;%20-%20Magursk&#225;,%20Vansovej_2025/Severn&#225;/Rozpo&#269;et_posledn&#253;/Rozpo&#269;et_upraven&#253;_012026/25-02%20-%20Zelen&#233;%20s&#237;dlisk&#225;%20-%20lokalita%20SEVERN&#193;%20-%20rev&#237;zi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kapitulácia stavby"/>
      <sheetName val="SO 1.1.1 - Vedľajšie akti..."/>
      <sheetName val="SO 1.1.2 - Podpora budova..."/>
      <sheetName val="SO 1.1.3 - Podpora budova..."/>
      <sheetName val="SO 1.2.1 - Vedľajšie akti..."/>
      <sheetName val="SO 1.2.2 - Podpora budova..."/>
      <sheetName val="SO 1.2.3 - Podpora budova..."/>
      <sheetName val="SO 1.3.1 - Vedľajšie akti..."/>
      <sheetName val="SO 1.3.2 - Podpora budova..."/>
      <sheetName val="SO 2.1.1 - Výruby a ošetr..."/>
      <sheetName val="SO 2.1.2 - Výruby a ošetr..."/>
      <sheetName val="SO 2.1.3 - Výruby a ošetr..."/>
      <sheetName val="SO 2.2.1a - Návrh vegetač..."/>
      <sheetName val="SO 2.2.1b - Návrh vegetač..."/>
      <sheetName val="SO 2.2.2a - Návrh vegetač..."/>
      <sheetName val="SO 2.2.2b - Návrh vegetač..."/>
      <sheetName val="SO 2.2.3 - Návrh vegetačn..."/>
      <sheetName val="SO 3.1 - Parkový mobiliár..."/>
      <sheetName val="SO 3.2 - Parkový mobiliár..."/>
      <sheetName val="SO 3.3 - Parkový mobiliár..."/>
      <sheetName val="SO 4.1 - Ihriská - časť 1"/>
      <sheetName val="SO 4.2.1 - Ihriská - hern..."/>
      <sheetName val="SO 4.2.2 - Ihriská - špor..."/>
      <sheetName val="SO 4.3 - Ihriská - časť 3"/>
      <sheetName val="SO 5.2 - Zvlnený terén vo..."/>
      <sheetName val="SO 5.3 - Schody s poseden..."/>
      <sheetName val="SO 6.1.1 - Verejné osvetl..."/>
      <sheetName val="SO 6.1.2 - Verejné osvetl..."/>
      <sheetName val="SO 6.1.3 - Verejné osvetl..."/>
      <sheetName val="SO 6.2.2 - Areálové rozvo..."/>
      <sheetName val="SO 6.2.1 - Areálové rozvo..."/>
      <sheetName val="SO 7.1 - Prípojky vody - ..."/>
      <sheetName val="SO 7.2 - Prípojky vody - ..."/>
    </sheetNames>
    <sheetDataSet>
      <sheetData sheetId="0">
        <row r="6">
          <cell r="K6" t="str">
            <v>Zelené sídliská - lokalita SEVERNÁ - revízia 2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/>
      <sheetData sheetId="2">
        <row r="37">
          <cell r="F37">
            <v>0</v>
          </cell>
        </row>
      </sheetData>
      <sheetData sheetId="3">
        <row r="34">
          <cell r="J34">
            <v>119839.3</v>
          </cell>
        </row>
      </sheetData>
      <sheetData sheetId="4"/>
      <sheetData sheetId="5">
        <row r="34">
          <cell r="J34">
            <v>237153.31</v>
          </cell>
        </row>
      </sheetData>
      <sheetData sheetId="6">
        <row r="34">
          <cell r="J34">
            <v>112052.99</v>
          </cell>
        </row>
      </sheetData>
      <sheetData sheetId="7"/>
      <sheetData sheetId="8">
        <row r="34">
          <cell r="J34">
            <v>45682.83</v>
          </cell>
        </row>
      </sheetData>
      <sheetData sheetId="9"/>
      <sheetData sheetId="10"/>
      <sheetData sheetId="11"/>
      <sheetData sheetId="12">
        <row r="34">
          <cell r="J34">
            <v>44413.82</v>
          </cell>
        </row>
      </sheetData>
      <sheetData sheetId="13"/>
      <sheetData sheetId="14">
        <row r="34">
          <cell r="J34">
            <v>67210.8</v>
          </cell>
        </row>
      </sheetData>
      <sheetData sheetId="15"/>
      <sheetData sheetId="16">
        <row r="34">
          <cell r="J34">
            <v>18493.37</v>
          </cell>
        </row>
      </sheetData>
      <sheetData sheetId="17">
        <row r="35">
          <cell r="F35">
            <v>0</v>
          </cell>
        </row>
      </sheetData>
      <sheetData sheetId="18">
        <row r="35">
          <cell r="F35">
            <v>0</v>
          </cell>
        </row>
      </sheetData>
      <sheetData sheetId="19"/>
      <sheetData sheetId="20">
        <row r="32">
          <cell r="J32">
            <v>216843.61</v>
          </cell>
        </row>
        <row r="35">
          <cell r="F35">
            <v>0</v>
          </cell>
          <cell r="J35">
            <v>0</v>
          </cell>
        </row>
        <row r="36">
          <cell r="F36">
            <v>216843.61</v>
          </cell>
          <cell r="J36">
            <v>49874.03</v>
          </cell>
        </row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</row>
        <row r="134">
          <cell r="P134">
            <v>1129.4533465000002</v>
          </cell>
        </row>
      </sheetData>
      <sheetData sheetId="21">
        <row r="35">
          <cell r="F35">
            <v>0</v>
          </cell>
        </row>
      </sheetData>
      <sheetData sheetId="22">
        <row r="32">
          <cell r="J32">
            <v>19464.52</v>
          </cell>
        </row>
        <row r="35">
          <cell r="F35">
            <v>0</v>
          </cell>
          <cell r="J35">
            <v>0</v>
          </cell>
        </row>
        <row r="36">
          <cell r="F36">
            <v>19464.52</v>
          </cell>
          <cell r="J36">
            <v>4476.84</v>
          </cell>
        </row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</row>
        <row r="125">
          <cell r="P125">
            <v>8.5633400000000002</v>
          </cell>
        </row>
      </sheetData>
      <sheetData sheetId="23"/>
      <sheetData sheetId="24"/>
      <sheetData sheetId="25">
        <row r="32">
          <cell r="J32">
            <v>7554.17</v>
          </cell>
        </row>
      </sheetData>
      <sheetData sheetId="26">
        <row r="32">
          <cell r="J32">
            <v>154708.38</v>
          </cell>
        </row>
      </sheetData>
      <sheetData sheetId="27">
        <row r="32">
          <cell r="J32">
            <v>141697.67000000001</v>
          </cell>
        </row>
      </sheetData>
      <sheetData sheetId="28"/>
      <sheetData sheetId="29">
        <row r="35">
          <cell r="F35">
            <v>0</v>
          </cell>
        </row>
      </sheetData>
      <sheetData sheetId="30"/>
      <sheetData sheetId="31">
        <row r="32">
          <cell r="J32">
            <v>4286.1499999999996</v>
          </cell>
        </row>
      </sheetData>
      <sheetData sheetId="32">
        <row r="35">
          <cell r="F3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68216-CCCC-4BCA-9375-D3714DDF7134}">
  <sheetPr>
    <pageSetUpPr fitToPage="1"/>
  </sheetPr>
  <dimension ref="A1:CM99"/>
  <sheetViews>
    <sheetView showGridLines="0" workbookViewId="0">
      <selection activeCell="F30" sqref="F30"/>
    </sheetView>
  </sheetViews>
  <sheetFormatPr defaultRowHeight="11.25" x14ac:dyDescent="0.2"/>
  <cols>
    <col min="1" max="1" width="7.140625" style="1" customWidth="1"/>
    <col min="2" max="2" width="1.42578125" style="1" customWidth="1"/>
    <col min="3" max="3" width="3.5703125" style="1" customWidth="1"/>
    <col min="4" max="33" width="2.28515625" style="1" customWidth="1"/>
    <col min="34" max="34" width="2.85546875" style="1" customWidth="1"/>
    <col min="35" max="35" width="27.140625" style="1" customWidth="1"/>
    <col min="36" max="37" width="2.140625" style="1" customWidth="1"/>
    <col min="38" max="38" width="7.140625" style="1" customWidth="1"/>
    <col min="39" max="39" width="2.85546875" style="1" customWidth="1"/>
    <col min="40" max="40" width="11.42578125" style="1" customWidth="1"/>
    <col min="41" max="41" width="6.42578125" style="1" customWidth="1"/>
    <col min="42" max="42" width="3.5703125" style="1" customWidth="1"/>
    <col min="43" max="43" width="13.42578125" style="1" hidden="1" customWidth="1"/>
    <col min="44" max="44" width="11.7109375" style="1" customWidth="1"/>
    <col min="45" max="47" width="22.140625" style="1" hidden="1" customWidth="1"/>
    <col min="48" max="49" width="18.5703125" style="1" hidden="1" customWidth="1"/>
    <col min="50" max="51" width="21.42578125" style="1" hidden="1" customWidth="1"/>
    <col min="52" max="52" width="18.5703125" style="1" hidden="1" customWidth="1"/>
    <col min="53" max="53" width="16.42578125" style="1" hidden="1" customWidth="1"/>
    <col min="54" max="54" width="21.42578125" style="1" hidden="1" customWidth="1"/>
    <col min="55" max="55" width="18.5703125" style="1" hidden="1" customWidth="1"/>
    <col min="56" max="56" width="16.42578125" style="1" hidden="1" customWidth="1"/>
    <col min="57" max="57" width="57" style="1" customWidth="1"/>
    <col min="58" max="16384" width="9.140625" style="1"/>
  </cols>
  <sheetData>
    <row r="1" spans="1:74" x14ac:dyDescent="0.2">
      <c r="A1" s="134"/>
      <c r="AZ1" s="134" t="s">
        <v>12</v>
      </c>
      <c r="BA1" s="134" t="s">
        <v>607</v>
      </c>
      <c r="BB1" s="134" t="s">
        <v>12</v>
      </c>
      <c r="BT1" s="134" t="s">
        <v>5</v>
      </c>
      <c r="BU1" s="134" t="s">
        <v>5</v>
      </c>
      <c r="BV1" s="134" t="s">
        <v>608</v>
      </c>
    </row>
    <row r="2" spans="1:74" ht="36.950000000000003" customHeight="1" x14ac:dyDescent="0.2">
      <c r="AR2" s="185" t="s">
        <v>0</v>
      </c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S2" s="2" t="s">
        <v>609</v>
      </c>
      <c r="BT2" s="2" t="s">
        <v>205</v>
      </c>
    </row>
    <row r="3" spans="1:74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BS3" s="2" t="s">
        <v>609</v>
      </c>
      <c r="BT3" s="2" t="s">
        <v>205</v>
      </c>
    </row>
    <row r="4" spans="1:74" ht="24.95" customHeight="1" x14ac:dyDescent="0.2">
      <c r="B4" s="5"/>
      <c r="D4" s="6" t="s">
        <v>610</v>
      </c>
      <c r="AR4" s="5"/>
      <c r="AS4" s="135" t="s">
        <v>4</v>
      </c>
      <c r="BS4" s="2" t="s">
        <v>609</v>
      </c>
    </row>
    <row r="5" spans="1:74" ht="12" customHeight="1" x14ac:dyDescent="0.2">
      <c r="B5" s="5"/>
      <c r="D5" s="136" t="s">
        <v>611</v>
      </c>
      <c r="K5" s="189" t="s">
        <v>612</v>
      </c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R5" s="5"/>
      <c r="BS5" s="2" t="s">
        <v>609</v>
      </c>
    </row>
    <row r="6" spans="1:74" ht="36.950000000000003" customHeight="1" x14ac:dyDescent="0.2">
      <c r="B6" s="5"/>
      <c r="D6" s="137" t="s">
        <v>6</v>
      </c>
      <c r="K6" s="192" t="s">
        <v>644</v>
      </c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R6" s="5"/>
      <c r="BS6" s="2" t="s">
        <v>609</v>
      </c>
    </row>
    <row r="7" spans="1:74" ht="12" customHeight="1" x14ac:dyDescent="0.2">
      <c r="B7" s="5"/>
      <c r="D7" s="8" t="s">
        <v>11</v>
      </c>
      <c r="K7" s="11" t="s">
        <v>12</v>
      </c>
      <c r="AK7" s="8" t="s">
        <v>13</v>
      </c>
      <c r="AN7" s="11" t="s">
        <v>12</v>
      </c>
      <c r="AR7" s="5"/>
      <c r="BS7" s="2" t="s">
        <v>609</v>
      </c>
    </row>
    <row r="8" spans="1:74" ht="12" customHeight="1" x14ac:dyDescent="0.2">
      <c r="B8" s="5"/>
      <c r="D8" s="8" t="s">
        <v>14</v>
      </c>
      <c r="K8" s="11" t="s">
        <v>15</v>
      </c>
      <c r="AK8" s="8" t="s">
        <v>16</v>
      </c>
      <c r="AN8" s="182">
        <v>46099</v>
      </c>
      <c r="AR8" s="5"/>
      <c r="BS8" s="2" t="s">
        <v>609</v>
      </c>
    </row>
    <row r="9" spans="1:74" ht="14.45" customHeight="1" x14ac:dyDescent="0.2">
      <c r="B9" s="5"/>
      <c r="AR9" s="5"/>
      <c r="BS9" s="2" t="s">
        <v>609</v>
      </c>
    </row>
    <row r="10" spans="1:74" ht="12" customHeight="1" x14ac:dyDescent="0.2">
      <c r="B10" s="5"/>
      <c r="D10" s="8" t="s">
        <v>17</v>
      </c>
      <c r="AK10" s="8" t="s">
        <v>18</v>
      </c>
      <c r="AN10" s="11" t="s">
        <v>12</v>
      </c>
      <c r="AR10" s="5"/>
      <c r="BS10" s="2" t="s">
        <v>609</v>
      </c>
    </row>
    <row r="11" spans="1:74" ht="18.399999999999999" customHeight="1" x14ac:dyDescent="0.2">
      <c r="B11" s="5"/>
      <c r="E11" s="11" t="s">
        <v>19</v>
      </c>
      <c r="AK11" s="8" t="s">
        <v>20</v>
      </c>
      <c r="AN11" s="11" t="s">
        <v>12</v>
      </c>
      <c r="AR11" s="5"/>
      <c r="BS11" s="2" t="s">
        <v>609</v>
      </c>
    </row>
    <row r="12" spans="1:74" ht="6.95" customHeight="1" x14ac:dyDescent="0.2">
      <c r="B12" s="5"/>
      <c r="AR12" s="5"/>
      <c r="BS12" s="2" t="s">
        <v>609</v>
      </c>
    </row>
    <row r="13" spans="1:74" ht="12" customHeight="1" x14ac:dyDescent="0.2">
      <c r="B13" s="5"/>
      <c r="D13" s="8" t="s">
        <v>21</v>
      </c>
      <c r="AK13" s="8" t="s">
        <v>18</v>
      </c>
      <c r="AN13" s="11" t="s">
        <v>12</v>
      </c>
      <c r="AR13" s="5"/>
      <c r="BS13" s="2" t="s">
        <v>609</v>
      </c>
    </row>
    <row r="14" spans="1:74" ht="12.75" x14ac:dyDescent="0.2">
      <c r="B14" s="5"/>
      <c r="E14" s="11" t="s">
        <v>613</v>
      </c>
      <c r="AK14" s="8" t="s">
        <v>20</v>
      </c>
      <c r="AN14" s="11" t="s">
        <v>12</v>
      </c>
      <c r="AR14" s="5"/>
      <c r="BS14" s="2" t="s">
        <v>609</v>
      </c>
    </row>
    <row r="15" spans="1:74" ht="6.95" customHeight="1" x14ac:dyDescent="0.2">
      <c r="B15" s="5"/>
      <c r="AR15" s="5"/>
      <c r="BS15" s="2" t="s">
        <v>5</v>
      </c>
    </row>
    <row r="16" spans="1:74" ht="12" customHeight="1" x14ac:dyDescent="0.2">
      <c r="B16" s="5"/>
      <c r="D16" s="8" t="s">
        <v>22</v>
      </c>
      <c r="AK16" s="8" t="s">
        <v>18</v>
      </c>
      <c r="AN16" s="11" t="s">
        <v>12</v>
      </c>
      <c r="AR16" s="5"/>
      <c r="BS16" s="2" t="s">
        <v>5</v>
      </c>
    </row>
    <row r="17" spans="2:71" ht="18.399999999999999" customHeight="1" x14ac:dyDescent="0.2">
      <c r="B17" s="5"/>
      <c r="E17" s="11" t="s">
        <v>23</v>
      </c>
      <c r="AK17" s="8" t="s">
        <v>20</v>
      </c>
      <c r="AN17" s="11" t="s">
        <v>12</v>
      </c>
      <c r="AR17" s="5"/>
      <c r="BS17" s="2" t="s">
        <v>98</v>
      </c>
    </row>
    <row r="18" spans="2:71" ht="6.95" customHeight="1" x14ac:dyDescent="0.2">
      <c r="B18" s="5"/>
      <c r="AR18" s="5"/>
      <c r="BS18" s="2" t="s">
        <v>614</v>
      </c>
    </row>
    <row r="19" spans="2:71" ht="12" customHeight="1" x14ac:dyDescent="0.2">
      <c r="B19" s="5"/>
      <c r="D19" s="8" t="s">
        <v>24</v>
      </c>
      <c r="AK19" s="8" t="s">
        <v>18</v>
      </c>
      <c r="AN19" s="11" t="s">
        <v>12</v>
      </c>
      <c r="AR19" s="5"/>
      <c r="BS19" s="2" t="s">
        <v>614</v>
      </c>
    </row>
    <row r="20" spans="2:71" ht="18.399999999999999" customHeight="1" x14ac:dyDescent="0.2">
      <c r="B20" s="5"/>
      <c r="E20" s="11" t="s">
        <v>25</v>
      </c>
      <c r="AK20" s="8" t="s">
        <v>20</v>
      </c>
      <c r="AN20" s="11" t="s">
        <v>12</v>
      </c>
      <c r="AR20" s="5"/>
      <c r="BS20" s="2" t="s">
        <v>98</v>
      </c>
    </row>
    <row r="21" spans="2:71" ht="6.95" customHeight="1" x14ac:dyDescent="0.2">
      <c r="B21" s="5"/>
      <c r="AR21" s="5"/>
    </row>
    <row r="22" spans="2:71" ht="12" customHeight="1" x14ac:dyDescent="0.2">
      <c r="B22" s="5"/>
      <c r="D22" s="8" t="s">
        <v>26</v>
      </c>
      <c r="AR22" s="5"/>
    </row>
    <row r="23" spans="2:71" ht="16.5" customHeight="1" x14ac:dyDescent="0.2">
      <c r="B23" s="5"/>
      <c r="E23" s="190" t="s">
        <v>12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R23" s="5"/>
    </row>
    <row r="24" spans="2:71" ht="6.95" customHeight="1" x14ac:dyDescent="0.2">
      <c r="B24" s="5"/>
      <c r="AR24" s="5"/>
    </row>
    <row r="25" spans="2:71" ht="6.95" customHeight="1" x14ac:dyDescent="0.2">
      <c r="B25" s="5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R25" s="5"/>
    </row>
    <row r="26" spans="2:71" s="9" customFormat="1" ht="25.9" customHeight="1" x14ac:dyDescent="0.25">
      <c r="B26" s="10"/>
      <c r="D26" s="139" t="s">
        <v>27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193">
        <f>ROUND(AG94,2)</f>
        <v>0</v>
      </c>
      <c r="AL26" s="194"/>
      <c r="AM26" s="194"/>
      <c r="AN26" s="194"/>
      <c r="AO26" s="194"/>
      <c r="AR26" s="10"/>
    </row>
    <row r="27" spans="2:71" s="9" customFormat="1" ht="6.95" customHeight="1" x14ac:dyDescent="0.25">
      <c r="B27" s="10"/>
      <c r="AR27" s="10"/>
    </row>
    <row r="28" spans="2:71" s="9" customFormat="1" ht="12.75" x14ac:dyDescent="0.25">
      <c r="B28" s="10"/>
      <c r="L28" s="191" t="s">
        <v>29</v>
      </c>
      <c r="M28" s="191"/>
      <c r="N28" s="191"/>
      <c r="O28" s="191"/>
      <c r="P28" s="191"/>
      <c r="W28" s="191" t="s">
        <v>28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30</v>
      </c>
      <c r="AL28" s="191"/>
      <c r="AM28" s="191"/>
      <c r="AN28" s="191"/>
      <c r="AO28" s="191"/>
      <c r="AR28" s="10"/>
    </row>
    <row r="29" spans="2:71" s="140" customFormat="1" ht="14.45" customHeight="1" x14ac:dyDescent="0.25">
      <c r="B29" s="141"/>
      <c r="D29" s="8" t="s">
        <v>31</v>
      </c>
      <c r="F29" s="21" t="s">
        <v>32</v>
      </c>
      <c r="L29" s="195">
        <v>0.23</v>
      </c>
      <c r="M29" s="196"/>
      <c r="N29" s="196"/>
      <c r="O29" s="196"/>
      <c r="P29" s="196"/>
      <c r="Q29" s="142"/>
      <c r="R29" s="142"/>
      <c r="S29" s="142"/>
      <c r="T29" s="142"/>
      <c r="U29" s="142"/>
      <c r="V29" s="142"/>
      <c r="W29" s="197"/>
      <c r="X29" s="196"/>
      <c r="Y29" s="196"/>
      <c r="Z29" s="196"/>
      <c r="AA29" s="196"/>
      <c r="AB29" s="196"/>
      <c r="AC29" s="196"/>
      <c r="AD29" s="196"/>
      <c r="AE29" s="196"/>
      <c r="AF29" s="142"/>
      <c r="AG29" s="142"/>
      <c r="AH29" s="142"/>
      <c r="AI29" s="142"/>
      <c r="AJ29" s="142"/>
      <c r="AK29" s="197"/>
      <c r="AL29" s="196"/>
      <c r="AM29" s="196"/>
      <c r="AN29" s="196"/>
      <c r="AO29" s="196"/>
      <c r="AP29" s="142"/>
      <c r="AQ29" s="142"/>
      <c r="AR29" s="143"/>
      <c r="AS29" s="142"/>
      <c r="AT29" s="142"/>
      <c r="AU29" s="142"/>
      <c r="AV29" s="142"/>
      <c r="AW29" s="142"/>
      <c r="AX29" s="142"/>
      <c r="AY29" s="142"/>
      <c r="AZ29" s="142"/>
    </row>
    <row r="30" spans="2:71" s="140" customFormat="1" ht="14.45" customHeight="1" x14ac:dyDescent="0.25">
      <c r="B30" s="141"/>
      <c r="F30" s="21"/>
      <c r="L30" s="198">
        <v>0.23</v>
      </c>
      <c r="M30" s="199"/>
      <c r="N30" s="199"/>
      <c r="O30" s="199"/>
      <c r="P30" s="199"/>
      <c r="W30" s="200">
        <f>ROUND(AK26,2)</f>
        <v>0</v>
      </c>
      <c r="X30" s="199"/>
      <c r="Y30" s="199"/>
      <c r="Z30" s="199"/>
      <c r="AA30" s="199"/>
      <c r="AB30" s="199"/>
      <c r="AC30" s="199"/>
      <c r="AD30" s="199"/>
      <c r="AE30" s="199"/>
      <c r="AK30" s="200">
        <f>ROUND(W30/100*23,2)</f>
        <v>0</v>
      </c>
      <c r="AL30" s="199"/>
      <c r="AM30" s="199"/>
      <c r="AN30" s="199"/>
      <c r="AO30" s="199"/>
      <c r="AR30" s="141"/>
    </row>
    <row r="31" spans="2:71" s="140" customFormat="1" ht="14.45" hidden="1" customHeight="1" x14ac:dyDescent="0.25">
      <c r="B31" s="141"/>
      <c r="F31" s="8" t="s">
        <v>34</v>
      </c>
      <c r="L31" s="198">
        <v>0.23</v>
      </c>
      <c r="M31" s="199"/>
      <c r="N31" s="199"/>
      <c r="O31" s="199"/>
      <c r="P31" s="199"/>
      <c r="W31" s="200" t="e">
        <f>ROUND(BB94, 2)</f>
        <v>#REF!</v>
      </c>
      <c r="X31" s="199"/>
      <c r="Y31" s="199"/>
      <c r="Z31" s="199"/>
      <c r="AA31" s="199"/>
      <c r="AB31" s="199"/>
      <c r="AC31" s="199"/>
      <c r="AD31" s="199"/>
      <c r="AE31" s="199"/>
      <c r="AK31" s="200">
        <v>0</v>
      </c>
      <c r="AL31" s="199"/>
      <c r="AM31" s="199"/>
      <c r="AN31" s="199"/>
      <c r="AO31" s="199"/>
      <c r="AR31" s="141"/>
    </row>
    <row r="32" spans="2:71" s="140" customFormat="1" ht="14.45" hidden="1" customHeight="1" x14ac:dyDescent="0.25">
      <c r="B32" s="141"/>
      <c r="F32" s="8" t="s">
        <v>35</v>
      </c>
      <c r="L32" s="198">
        <v>0.23</v>
      </c>
      <c r="M32" s="199"/>
      <c r="N32" s="199"/>
      <c r="O32" s="199"/>
      <c r="P32" s="199"/>
      <c r="W32" s="200" t="e">
        <f>ROUND(BC94, 2)</f>
        <v>#REF!</v>
      </c>
      <c r="X32" s="199"/>
      <c r="Y32" s="199"/>
      <c r="Z32" s="199"/>
      <c r="AA32" s="199"/>
      <c r="AB32" s="199"/>
      <c r="AC32" s="199"/>
      <c r="AD32" s="199"/>
      <c r="AE32" s="199"/>
      <c r="AK32" s="200">
        <v>0</v>
      </c>
      <c r="AL32" s="199"/>
      <c r="AM32" s="199"/>
      <c r="AN32" s="199"/>
      <c r="AO32" s="199"/>
      <c r="AR32" s="141"/>
    </row>
    <row r="33" spans="2:52" s="140" customFormat="1" ht="14.45" hidden="1" customHeight="1" x14ac:dyDescent="0.25">
      <c r="B33" s="141"/>
      <c r="F33" s="21" t="s">
        <v>36</v>
      </c>
      <c r="L33" s="195">
        <v>0</v>
      </c>
      <c r="M33" s="196"/>
      <c r="N33" s="196"/>
      <c r="O33" s="196"/>
      <c r="P33" s="196"/>
      <c r="Q33" s="142"/>
      <c r="R33" s="142"/>
      <c r="S33" s="142"/>
      <c r="T33" s="142"/>
      <c r="U33" s="142"/>
      <c r="V33" s="142"/>
      <c r="W33" s="197" t="e">
        <f>ROUND(BD94, 2)</f>
        <v>#REF!</v>
      </c>
      <c r="X33" s="196"/>
      <c r="Y33" s="196"/>
      <c r="Z33" s="196"/>
      <c r="AA33" s="196"/>
      <c r="AB33" s="196"/>
      <c r="AC33" s="196"/>
      <c r="AD33" s="196"/>
      <c r="AE33" s="196"/>
      <c r="AF33" s="142"/>
      <c r="AG33" s="142"/>
      <c r="AH33" s="142"/>
      <c r="AI33" s="142"/>
      <c r="AJ33" s="142"/>
      <c r="AK33" s="197">
        <v>0</v>
      </c>
      <c r="AL33" s="196"/>
      <c r="AM33" s="196"/>
      <c r="AN33" s="196"/>
      <c r="AO33" s="196"/>
      <c r="AP33" s="142"/>
      <c r="AQ33" s="142"/>
      <c r="AR33" s="143"/>
      <c r="AS33" s="142"/>
      <c r="AT33" s="142"/>
      <c r="AU33" s="142"/>
      <c r="AV33" s="142"/>
      <c r="AW33" s="142"/>
      <c r="AX33" s="142"/>
      <c r="AY33" s="142"/>
      <c r="AZ33" s="142"/>
    </row>
    <row r="34" spans="2:52" s="9" customFormat="1" ht="6.95" customHeight="1" x14ac:dyDescent="0.25">
      <c r="B34" s="10"/>
      <c r="AR34" s="10"/>
    </row>
    <row r="35" spans="2:52" s="9" customFormat="1" ht="25.9" customHeight="1" x14ac:dyDescent="0.25">
      <c r="B35" s="10"/>
      <c r="C35" s="144"/>
      <c r="D35" s="145" t="s">
        <v>37</v>
      </c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7" t="s">
        <v>38</v>
      </c>
      <c r="U35" s="146"/>
      <c r="V35" s="146"/>
      <c r="W35" s="146"/>
      <c r="X35" s="206" t="s">
        <v>39</v>
      </c>
      <c r="Y35" s="207"/>
      <c r="Z35" s="207"/>
      <c r="AA35" s="207"/>
      <c r="AB35" s="207"/>
      <c r="AC35" s="146"/>
      <c r="AD35" s="146"/>
      <c r="AE35" s="146"/>
      <c r="AF35" s="146"/>
      <c r="AG35" s="146"/>
      <c r="AH35" s="146"/>
      <c r="AI35" s="146"/>
      <c r="AJ35" s="146"/>
      <c r="AK35" s="208">
        <f>AK26+AK30</f>
        <v>0</v>
      </c>
      <c r="AL35" s="207"/>
      <c r="AM35" s="207"/>
      <c r="AN35" s="207"/>
      <c r="AO35" s="209"/>
      <c r="AP35" s="144"/>
      <c r="AQ35" s="144"/>
      <c r="AR35" s="10"/>
    </row>
    <row r="36" spans="2:52" s="9" customFormat="1" ht="6.95" customHeight="1" x14ac:dyDescent="0.25">
      <c r="B36" s="10"/>
      <c r="AR36" s="10"/>
    </row>
    <row r="37" spans="2:52" s="9" customFormat="1" ht="14.45" customHeight="1" x14ac:dyDescent="0.25">
      <c r="B37" s="10"/>
      <c r="AR37" s="10"/>
    </row>
    <row r="38" spans="2:52" ht="14.45" customHeight="1" x14ac:dyDescent="0.2">
      <c r="B38" s="5"/>
      <c r="AR38" s="5"/>
    </row>
    <row r="39" spans="2:52" ht="14.45" customHeight="1" x14ac:dyDescent="0.2">
      <c r="B39" s="5"/>
      <c r="AR39" s="5"/>
    </row>
    <row r="40" spans="2:52" ht="14.45" customHeight="1" x14ac:dyDescent="0.2">
      <c r="B40" s="5"/>
      <c r="AR40" s="5"/>
    </row>
    <row r="41" spans="2:52" ht="14.45" customHeight="1" x14ac:dyDescent="0.2">
      <c r="B41" s="5"/>
      <c r="AR41" s="5"/>
    </row>
    <row r="42" spans="2:52" ht="14.45" customHeight="1" x14ac:dyDescent="0.2">
      <c r="B42" s="5"/>
      <c r="AR42" s="5"/>
    </row>
    <row r="43" spans="2:52" ht="14.45" customHeight="1" x14ac:dyDescent="0.2">
      <c r="B43" s="5"/>
      <c r="AR43" s="5"/>
    </row>
    <row r="44" spans="2:52" ht="14.45" customHeight="1" x14ac:dyDescent="0.2">
      <c r="B44" s="5"/>
      <c r="AR44" s="5"/>
    </row>
    <row r="45" spans="2:52" ht="14.45" customHeight="1" x14ac:dyDescent="0.2">
      <c r="B45" s="5"/>
      <c r="AR45" s="5"/>
    </row>
    <row r="46" spans="2:52" ht="14.45" customHeight="1" x14ac:dyDescent="0.2">
      <c r="B46" s="5"/>
      <c r="AR46" s="5"/>
    </row>
    <row r="47" spans="2:52" ht="14.45" customHeight="1" x14ac:dyDescent="0.2">
      <c r="B47" s="5"/>
      <c r="AR47" s="5"/>
    </row>
    <row r="48" spans="2:52" ht="14.45" customHeight="1" x14ac:dyDescent="0.2">
      <c r="B48" s="5"/>
      <c r="AR48" s="5"/>
    </row>
    <row r="49" spans="2:44" s="9" customFormat="1" ht="14.45" customHeight="1" x14ac:dyDescent="0.25">
      <c r="B49" s="10"/>
      <c r="D49" s="34" t="s">
        <v>40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41</v>
      </c>
      <c r="AI49" s="35"/>
      <c r="AJ49" s="35"/>
      <c r="AK49" s="35"/>
      <c r="AL49" s="35"/>
      <c r="AM49" s="35"/>
      <c r="AN49" s="35"/>
      <c r="AO49" s="35"/>
      <c r="AR49" s="10"/>
    </row>
    <row r="50" spans="2:44" x14ac:dyDescent="0.2">
      <c r="B50" s="5"/>
      <c r="AR50" s="5"/>
    </row>
    <row r="51" spans="2:44" x14ac:dyDescent="0.2">
      <c r="B51" s="5"/>
      <c r="AR51" s="5"/>
    </row>
    <row r="52" spans="2:44" x14ac:dyDescent="0.2">
      <c r="B52" s="5"/>
      <c r="AR52" s="5"/>
    </row>
    <row r="53" spans="2:44" x14ac:dyDescent="0.2">
      <c r="B53" s="5"/>
      <c r="AR53" s="5"/>
    </row>
    <row r="54" spans="2:44" x14ac:dyDescent="0.2">
      <c r="B54" s="5"/>
      <c r="AR54" s="5"/>
    </row>
    <row r="55" spans="2:44" x14ac:dyDescent="0.2">
      <c r="B55" s="5"/>
      <c r="AR55" s="5"/>
    </row>
    <row r="56" spans="2:44" x14ac:dyDescent="0.2">
      <c r="B56" s="5"/>
      <c r="AR56" s="5"/>
    </row>
    <row r="57" spans="2:44" x14ac:dyDescent="0.2">
      <c r="B57" s="5"/>
      <c r="AR57" s="5"/>
    </row>
    <row r="58" spans="2:44" x14ac:dyDescent="0.2">
      <c r="B58" s="5"/>
      <c r="AR58" s="5"/>
    </row>
    <row r="59" spans="2:44" x14ac:dyDescent="0.2">
      <c r="B59" s="5"/>
      <c r="AR59" s="5"/>
    </row>
    <row r="60" spans="2:44" s="9" customFormat="1" ht="12.75" x14ac:dyDescent="0.25">
      <c r="B60" s="10"/>
      <c r="D60" s="36" t="s">
        <v>42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6" t="s">
        <v>43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6" t="s">
        <v>42</v>
      </c>
      <c r="AI60" s="37"/>
      <c r="AJ60" s="37"/>
      <c r="AK60" s="37"/>
      <c r="AL60" s="37"/>
      <c r="AM60" s="36" t="s">
        <v>43</v>
      </c>
      <c r="AN60" s="37"/>
      <c r="AO60" s="37"/>
      <c r="AR60" s="10"/>
    </row>
    <row r="61" spans="2:44" x14ac:dyDescent="0.2">
      <c r="B61" s="5"/>
      <c r="AR61" s="5"/>
    </row>
    <row r="62" spans="2:44" x14ac:dyDescent="0.2">
      <c r="B62" s="5"/>
      <c r="AR62" s="5"/>
    </row>
    <row r="63" spans="2:44" x14ac:dyDescent="0.2">
      <c r="B63" s="5"/>
      <c r="AR63" s="5"/>
    </row>
    <row r="64" spans="2:44" s="9" customFormat="1" ht="12.75" x14ac:dyDescent="0.25">
      <c r="B64" s="10"/>
      <c r="D64" s="34" t="s">
        <v>44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45</v>
      </c>
      <c r="AI64" s="35"/>
      <c r="AJ64" s="35"/>
      <c r="AK64" s="35"/>
      <c r="AL64" s="35"/>
      <c r="AM64" s="35"/>
      <c r="AN64" s="35"/>
      <c r="AO64" s="35"/>
      <c r="AR64" s="10"/>
    </row>
    <row r="65" spans="2:44" x14ac:dyDescent="0.2">
      <c r="B65" s="5"/>
      <c r="AR65" s="5"/>
    </row>
    <row r="66" spans="2:44" x14ac:dyDescent="0.2">
      <c r="B66" s="5"/>
      <c r="AR66" s="5"/>
    </row>
    <row r="67" spans="2:44" x14ac:dyDescent="0.2">
      <c r="B67" s="5"/>
      <c r="AR67" s="5"/>
    </row>
    <row r="68" spans="2:44" x14ac:dyDescent="0.2">
      <c r="B68" s="5"/>
      <c r="AR68" s="5"/>
    </row>
    <row r="69" spans="2:44" x14ac:dyDescent="0.2">
      <c r="B69" s="5"/>
      <c r="AR69" s="5"/>
    </row>
    <row r="70" spans="2:44" x14ac:dyDescent="0.2">
      <c r="B70" s="5"/>
      <c r="AR70" s="5"/>
    </row>
    <row r="71" spans="2:44" x14ac:dyDescent="0.2">
      <c r="B71" s="5"/>
      <c r="AR71" s="5"/>
    </row>
    <row r="72" spans="2:44" x14ac:dyDescent="0.2">
      <c r="B72" s="5"/>
      <c r="AR72" s="5"/>
    </row>
    <row r="73" spans="2:44" x14ac:dyDescent="0.2">
      <c r="B73" s="5"/>
      <c r="AR73" s="5"/>
    </row>
    <row r="74" spans="2:44" x14ac:dyDescent="0.2">
      <c r="B74" s="5"/>
      <c r="AR74" s="5"/>
    </row>
    <row r="75" spans="2:44" s="9" customFormat="1" ht="12.75" x14ac:dyDescent="0.25">
      <c r="B75" s="10"/>
      <c r="D75" s="36" t="s">
        <v>42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6" t="s">
        <v>43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6" t="s">
        <v>42</v>
      </c>
      <c r="AI75" s="37"/>
      <c r="AJ75" s="37"/>
      <c r="AK75" s="37"/>
      <c r="AL75" s="37"/>
      <c r="AM75" s="36" t="s">
        <v>43</v>
      </c>
      <c r="AN75" s="37"/>
      <c r="AO75" s="37"/>
      <c r="AR75" s="10"/>
    </row>
    <row r="76" spans="2:44" s="9" customFormat="1" x14ac:dyDescent="0.25">
      <c r="B76" s="10"/>
      <c r="AR76" s="10"/>
    </row>
    <row r="77" spans="2:44" s="9" customFormat="1" ht="6.9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10"/>
    </row>
    <row r="81" spans="1:91" s="9" customFormat="1" ht="6.95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10"/>
    </row>
    <row r="82" spans="1:91" s="9" customFormat="1" ht="24.95" customHeight="1" x14ac:dyDescent="0.25">
      <c r="B82" s="10"/>
      <c r="C82" s="6" t="s">
        <v>615</v>
      </c>
      <c r="AR82" s="10"/>
    </row>
    <row r="83" spans="1:91" s="9" customFormat="1" ht="6.95" customHeight="1" x14ac:dyDescent="0.25">
      <c r="B83" s="10"/>
      <c r="AR83" s="10"/>
    </row>
    <row r="84" spans="1:91" s="148" customFormat="1" ht="12" customHeight="1" x14ac:dyDescent="0.25">
      <c r="B84" s="149"/>
      <c r="C84" s="8" t="s">
        <v>611</v>
      </c>
      <c r="L84" s="148" t="str">
        <f>K5</f>
        <v>25-02</v>
      </c>
      <c r="AR84" s="149"/>
    </row>
    <row r="85" spans="1:91" s="150" customFormat="1" ht="36.950000000000003" customHeight="1" x14ac:dyDescent="0.25">
      <c r="B85" s="151"/>
      <c r="C85" s="152" t="s">
        <v>6</v>
      </c>
      <c r="L85" s="183" t="str">
        <f>K6</f>
        <v>Zelené sídliská / lokalita SEVERNÁ - pohybové aktivity</v>
      </c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R85" s="151"/>
    </row>
    <row r="86" spans="1:91" s="9" customFormat="1" ht="6.95" customHeight="1" x14ac:dyDescent="0.25">
      <c r="B86" s="10"/>
      <c r="AR86" s="10"/>
    </row>
    <row r="87" spans="1:91" s="9" customFormat="1" ht="12" customHeight="1" x14ac:dyDescent="0.25">
      <c r="B87" s="10"/>
      <c r="C87" s="8" t="s">
        <v>14</v>
      </c>
      <c r="L87" s="153" t="str">
        <f>IF(K8="","",K8)</f>
        <v>Severná</v>
      </c>
      <c r="AI87" s="8" t="s">
        <v>16</v>
      </c>
      <c r="AM87" s="213">
        <f>IF(AN8= "","",AN8)</f>
        <v>46099</v>
      </c>
      <c r="AN87" s="213"/>
      <c r="AR87" s="10"/>
    </row>
    <row r="88" spans="1:91" s="9" customFormat="1" ht="6.95" customHeight="1" x14ac:dyDescent="0.25">
      <c r="B88" s="10"/>
      <c r="AR88" s="10"/>
    </row>
    <row r="89" spans="1:91" s="9" customFormat="1" ht="15.2" customHeight="1" x14ac:dyDescent="0.25">
      <c r="B89" s="10"/>
      <c r="C89" s="8" t="s">
        <v>17</v>
      </c>
      <c r="L89" s="148" t="str">
        <f>IF(E11= "","",E11)</f>
        <v>Mesto Banská Bystrica</v>
      </c>
      <c r="AI89" s="8" t="s">
        <v>22</v>
      </c>
      <c r="AM89" s="214" t="str">
        <f>IF(E17="","",E17)</f>
        <v>Ing. Júlia Straňáková</v>
      </c>
      <c r="AN89" s="215"/>
      <c r="AO89" s="215"/>
      <c r="AP89" s="215"/>
      <c r="AR89" s="10"/>
      <c r="AS89" s="216" t="s">
        <v>616</v>
      </c>
      <c r="AT89" s="217"/>
      <c r="AU89" s="16"/>
      <c r="AV89" s="16"/>
      <c r="AW89" s="16"/>
      <c r="AX89" s="16"/>
      <c r="AY89" s="16"/>
      <c r="AZ89" s="16"/>
      <c r="BA89" s="16"/>
      <c r="BB89" s="16"/>
      <c r="BC89" s="16"/>
      <c r="BD89" s="154"/>
    </row>
    <row r="90" spans="1:91" s="9" customFormat="1" ht="15.2" customHeight="1" x14ac:dyDescent="0.25">
      <c r="B90" s="10"/>
      <c r="C90" s="8" t="s">
        <v>21</v>
      </c>
      <c r="L90" s="148" t="str">
        <f>IF(E14="","",E14)</f>
        <v xml:space="preserve"> </v>
      </c>
      <c r="AI90" s="8" t="s">
        <v>24</v>
      </c>
      <c r="AM90" s="214" t="str">
        <f>IF(E20="","",E20)</f>
        <v>Milan Straňák</v>
      </c>
      <c r="AN90" s="215"/>
      <c r="AO90" s="215"/>
      <c r="AP90" s="215"/>
      <c r="AR90" s="10"/>
      <c r="AS90" s="218"/>
      <c r="AT90" s="219"/>
      <c r="BD90" s="155"/>
    </row>
    <row r="91" spans="1:91" s="9" customFormat="1" ht="10.9" customHeight="1" x14ac:dyDescent="0.25">
      <c r="B91" s="10"/>
      <c r="AR91" s="10"/>
      <c r="AS91" s="218"/>
      <c r="AT91" s="219"/>
      <c r="BD91" s="155"/>
    </row>
    <row r="92" spans="1:91" s="9" customFormat="1" ht="29.25" customHeight="1" x14ac:dyDescent="0.25">
      <c r="B92" s="10"/>
      <c r="C92" s="201" t="s">
        <v>68</v>
      </c>
      <c r="D92" s="202"/>
      <c r="E92" s="202"/>
      <c r="F92" s="202"/>
      <c r="G92" s="202"/>
      <c r="H92" s="29"/>
      <c r="I92" s="203" t="s">
        <v>69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4" t="s">
        <v>617</v>
      </c>
      <c r="AH92" s="202"/>
      <c r="AI92" s="202"/>
      <c r="AJ92" s="202"/>
      <c r="AK92" s="202"/>
      <c r="AL92" s="202"/>
      <c r="AM92" s="202"/>
      <c r="AN92" s="203" t="s">
        <v>618</v>
      </c>
      <c r="AO92" s="202"/>
      <c r="AP92" s="205"/>
      <c r="AQ92" s="156" t="s">
        <v>67</v>
      </c>
      <c r="AR92" s="10"/>
      <c r="AS92" s="63" t="s">
        <v>619</v>
      </c>
      <c r="AT92" s="64" t="s">
        <v>620</v>
      </c>
      <c r="AU92" s="64" t="s">
        <v>621</v>
      </c>
      <c r="AV92" s="64" t="s">
        <v>622</v>
      </c>
      <c r="AW92" s="64" t="s">
        <v>623</v>
      </c>
      <c r="AX92" s="64" t="s">
        <v>624</v>
      </c>
      <c r="AY92" s="64" t="s">
        <v>625</v>
      </c>
      <c r="AZ92" s="64" t="s">
        <v>626</v>
      </c>
      <c r="BA92" s="64" t="s">
        <v>627</v>
      </c>
      <c r="BB92" s="64" t="s">
        <v>628</v>
      </c>
      <c r="BC92" s="64" t="s">
        <v>629</v>
      </c>
      <c r="BD92" s="65" t="s">
        <v>630</v>
      </c>
    </row>
    <row r="93" spans="1:91" s="9" customFormat="1" ht="10.9" customHeight="1" x14ac:dyDescent="0.25">
      <c r="B93" s="10"/>
      <c r="AR93" s="10"/>
      <c r="AS93" s="67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54"/>
    </row>
    <row r="94" spans="1:91" s="157" customFormat="1" ht="32.450000000000003" customHeight="1" x14ac:dyDescent="0.25">
      <c r="B94" s="158"/>
      <c r="C94" s="66" t="s">
        <v>631</v>
      </c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159"/>
      <c r="AF94" s="159"/>
      <c r="AG94" s="211">
        <f>ROUND(AG96+AG97,2)</f>
        <v>0</v>
      </c>
      <c r="AH94" s="211"/>
      <c r="AI94" s="211"/>
      <c r="AJ94" s="211"/>
      <c r="AK94" s="211"/>
      <c r="AL94" s="211"/>
      <c r="AM94" s="211"/>
      <c r="AN94" s="212">
        <f>ROUND(AN96+AN97,2)</f>
        <v>0</v>
      </c>
      <c r="AO94" s="212"/>
      <c r="AP94" s="212"/>
      <c r="AQ94" s="160" t="s">
        <v>12</v>
      </c>
      <c r="AR94" s="158"/>
      <c r="AS94" s="161" t="e">
        <f>ROUND(#REF!+#REF!+#REF!+AS95+#REF!+#REF!+#REF!,2)</f>
        <v>#REF!</v>
      </c>
      <c r="AT94" s="162" t="e">
        <f t="shared" ref="AT94:AT97" si="0">ROUND(SUM(AV94:AW94),2)</f>
        <v>#REF!</v>
      </c>
      <c r="AU94" s="163" t="e">
        <f>ROUND(#REF!+#REF!+#REF!+AU95+#REF!+#REF!+#REF!,5)</f>
        <v>#REF!</v>
      </c>
      <c r="AV94" s="162" t="e">
        <f>ROUND(AZ94*L29,2)</f>
        <v>#REF!</v>
      </c>
      <c r="AW94" s="162" t="e">
        <f>ROUND(BA94*L30,2)</f>
        <v>#REF!</v>
      </c>
      <c r="AX94" s="162" t="e">
        <f>ROUND(BB94*L29,2)</f>
        <v>#REF!</v>
      </c>
      <c r="AY94" s="162" t="e">
        <f>ROUND(BC94*L30,2)</f>
        <v>#REF!</v>
      </c>
      <c r="AZ94" s="162" t="e">
        <f>ROUND(#REF!+#REF!+#REF!+AZ95+#REF!+#REF!+#REF!,2)</f>
        <v>#REF!</v>
      </c>
      <c r="BA94" s="162" t="e">
        <f>ROUND(#REF!+#REF!+#REF!+BA95+#REF!+#REF!+#REF!,2)</f>
        <v>#REF!</v>
      </c>
      <c r="BB94" s="162" t="e">
        <f>ROUND(#REF!+#REF!+#REF!+BB95+#REF!+#REF!+#REF!,2)</f>
        <v>#REF!</v>
      </c>
      <c r="BC94" s="162" t="e">
        <f>ROUND(#REF!+#REF!+#REF!+BC95+#REF!+#REF!+#REF!,2)</f>
        <v>#REF!</v>
      </c>
      <c r="BD94" s="164" t="e">
        <f>ROUND(#REF!+#REF!+#REF!+BD95+#REF!+#REF!+#REF!,2)</f>
        <v>#REF!</v>
      </c>
      <c r="BS94" s="165" t="s">
        <v>80</v>
      </c>
      <c r="BT94" s="165" t="s">
        <v>2</v>
      </c>
      <c r="BU94" s="166" t="s">
        <v>632</v>
      </c>
      <c r="BV94" s="165" t="s">
        <v>633</v>
      </c>
      <c r="BW94" s="165" t="s">
        <v>608</v>
      </c>
      <c r="BX94" s="165" t="s">
        <v>634</v>
      </c>
      <c r="CL94" s="165" t="s">
        <v>12</v>
      </c>
    </row>
    <row r="95" spans="1:91" s="167" customFormat="1" ht="16.5" customHeight="1" x14ac:dyDescent="0.25">
      <c r="B95" s="168"/>
      <c r="C95" s="169"/>
      <c r="D95" s="223" t="s">
        <v>637</v>
      </c>
      <c r="E95" s="223"/>
      <c r="F95" s="223"/>
      <c r="G95" s="223"/>
      <c r="H95" s="223"/>
      <c r="I95" s="170"/>
      <c r="J95" s="223" t="s">
        <v>638</v>
      </c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4">
        <f>ROUND(AG96+AG97,2)</f>
        <v>0</v>
      </c>
      <c r="AH95" s="225"/>
      <c r="AI95" s="225"/>
      <c r="AJ95" s="225"/>
      <c r="AK95" s="225"/>
      <c r="AL95" s="225"/>
      <c r="AM95" s="225"/>
      <c r="AN95" s="226">
        <f>ROUND(AN96+AN97,2)</f>
        <v>0</v>
      </c>
      <c r="AO95" s="225"/>
      <c r="AP95" s="225"/>
      <c r="AQ95" s="171" t="s">
        <v>635</v>
      </c>
      <c r="AR95" s="168"/>
      <c r="AS95" s="172">
        <f>ROUND(SUM(AS96:AS97),2)</f>
        <v>0</v>
      </c>
      <c r="AT95" s="173">
        <f t="shared" si="0"/>
        <v>54350.87</v>
      </c>
      <c r="AU95" s="174">
        <f>ROUND(SUM(AU96:AU97),5)</f>
        <v>1138.0166899999999</v>
      </c>
      <c r="AV95" s="173">
        <f>ROUND(AZ95*L29,2)</f>
        <v>0</v>
      </c>
      <c r="AW95" s="173">
        <f>ROUND(BA95*L30,2)</f>
        <v>54350.87</v>
      </c>
      <c r="AX95" s="173">
        <f>ROUND(BB95*L29,2)</f>
        <v>0</v>
      </c>
      <c r="AY95" s="173">
        <f>ROUND(BC95*L30,2)</f>
        <v>0</v>
      </c>
      <c r="AZ95" s="173">
        <f>ROUND(SUM(AZ96:AZ97),2)</f>
        <v>0</v>
      </c>
      <c r="BA95" s="173">
        <f>ROUND(SUM(BA96:BA97),2)</f>
        <v>236308.13</v>
      </c>
      <c r="BB95" s="173">
        <f>ROUND(SUM(BB96:BB97),2)</f>
        <v>0</v>
      </c>
      <c r="BC95" s="173">
        <f>ROUND(SUM(BC96:BC97),2)</f>
        <v>0</v>
      </c>
      <c r="BD95" s="175">
        <f>ROUND(SUM(BD96:BD97),2)</f>
        <v>0</v>
      </c>
      <c r="BS95" s="176" t="s">
        <v>80</v>
      </c>
      <c r="BT95" s="176" t="s">
        <v>82</v>
      </c>
      <c r="BU95" s="176" t="s">
        <v>632</v>
      </c>
      <c r="BV95" s="176" t="s">
        <v>633</v>
      </c>
      <c r="BW95" s="176" t="s">
        <v>639</v>
      </c>
      <c r="BX95" s="176" t="s">
        <v>608</v>
      </c>
      <c r="CL95" s="176" t="s">
        <v>12</v>
      </c>
      <c r="CM95" s="176" t="s">
        <v>2</v>
      </c>
    </row>
    <row r="96" spans="1:91" s="148" customFormat="1" ht="16.5" customHeight="1" x14ac:dyDescent="0.25">
      <c r="A96" s="181"/>
      <c r="B96" s="149"/>
      <c r="C96" s="52"/>
      <c r="D96" s="52"/>
      <c r="E96" s="220" t="s">
        <v>640</v>
      </c>
      <c r="F96" s="220"/>
      <c r="G96" s="220"/>
      <c r="H96" s="220"/>
      <c r="I96" s="220"/>
      <c r="J96" s="52"/>
      <c r="K96" s="220" t="s">
        <v>641</v>
      </c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1">
        <f>'SO 4.1 - Ihriská - časť 1'!J32</f>
        <v>0</v>
      </c>
      <c r="AH96" s="222"/>
      <c r="AI96" s="222"/>
      <c r="AJ96" s="222"/>
      <c r="AK96" s="222"/>
      <c r="AL96" s="222"/>
      <c r="AM96" s="222"/>
      <c r="AN96" s="221">
        <f>'SO 4.1 - Ihriská - časť 1'!J41</f>
        <v>0</v>
      </c>
      <c r="AO96" s="222"/>
      <c r="AP96" s="222"/>
      <c r="AQ96" s="177" t="s">
        <v>636</v>
      </c>
      <c r="AR96" s="149"/>
      <c r="AS96" s="178">
        <v>0</v>
      </c>
      <c r="AT96" s="25">
        <f t="shared" si="0"/>
        <v>49874.03</v>
      </c>
      <c r="AU96" s="179">
        <f>'[1]SO 4.1 - Ihriská - časť 1'!P134</f>
        <v>1129.4533465000002</v>
      </c>
      <c r="AV96" s="25">
        <f>'[1]SO 4.1 - Ihriská - časť 1'!J35</f>
        <v>0</v>
      </c>
      <c r="AW96" s="25">
        <f>'[1]SO 4.1 - Ihriská - časť 1'!J36</f>
        <v>49874.03</v>
      </c>
      <c r="AX96" s="25">
        <f>'[1]SO 4.1 - Ihriská - časť 1'!J37</f>
        <v>0</v>
      </c>
      <c r="AY96" s="25">
        <f>'[1]SO 4.1 - Ihriská - časť 1'!J38</f>
        <v>0</v>
      </c>
      <c r="AZ96" s="25">
        <f>'[1]SO 4.1 - Ihriská - časť 1'!F35</f>
        <v>0</v>
      </c>
      <c r="BA96" s="25">
        <f>'[1]SO 4.1 - Ihriská - časť 1'!F36</f>
        <v>216843.61</v>
      </c>
      <c r="BB96" s="25">
        <f>'[1]SO 4.1 - Ihriská - časť 1'!F37</f>
        <v>0</v>
      </c>
      <c r="BC96" s="25">
        <f>'[1]SO 4.1 - Ihriská - časť 1'!F38</f>
        <v>0</v>
      </c>
      <c r="BD96" s="180">
        <f>'[1]SO 4.1 - Ihriská - časť 1'!F39</f>
        <v>0</v>
      </c>
      <c r="BT96" s="11" t="s">
        <v>88</v>
      </c>
      <c r="BV96" s="11" t="s">
        <v>633</v>
      </c>
      <c r="BW96" s="11" t="s">
        <v>1</v>
      </c>
      <c r="BX96" s="11" t="s">
        <v>639</v>
      </c>
      <c r="CL96" s="11" t="s">
        <v>12</v>
      </c>
    </row>
    <row r="97" spans="1:90" s="148" customFormat="1" ht="23.25" customHeight="1" x14ac:dyDescent="0.25">
      <c r="A97" s="181"/>
      <c r="B97" s="149"/>
      <c r="C97" s="52"/>
      <c r="D97" s="52"/>
      <c r="E97" s="220" t="s">
        <v>642</v>
      </c>
      <c r="F97" s="220"/>
      <c r="G97" s="220"/>
      <c r="H97" s="220"/>
      <c r="I97" s="220"/>
      <c r="J97" s="52"/>
      <c r="K97" s="220" t="s">
        <v>643</v>
      </c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1">
        <f>'SO 4.2.2 - Ihriská - špor...'!J32</f>
        <v>0</v>
      </c>
      <c r="AH97" s="222"/>
      <c r="AI97" s="222"/>
      <c r="AJ97" s="222"/>
      <c r="AK97" s="222"/>
      <c r="AL97" s="222"/>
      <c r="AM97" s="222"/>
      <c r="AN97" s="221">
        <f>'SO 4.2.2 - Ihriská - špor...'!J41</f>
        <v>0</v>
      </c>
      <c r="AO97" s="222"/>
      <c r="AP97" s="222"/>
      <c r="AQ97" s="177" t="s">
        <v>636</v>
      </c>
      <c r="AR97" s="149"/>
      <c r="AS97" s="178">
        <v>0</v>
      </c>
      <c r="AT97" s="25">
        <f t="shared" si="0"/>
        <v>4476.84</v>
      </c>
      <c r="AU97" s="179">
        <f>'[1]SO 4.2.2 - Ihriská - špor...'!P125</f>
        <v>8.5633400000000002</v>
      </c>
      <c r="AV97" s="25">
        <f>'[1]SO 4.2.2 - Ihriská - špor...'!J35</f>
        <v>0</v>
      </c>
      <c r="AW97" s="25">
        <f>'[1]SO 4.2.2 - Ihriská - špor...'!J36</f>
        <v>4476.84</v>
      </c>
      <c r="AX97" s="25">
        <f>'[1]SO 4.2.2 - Ihriská - špor...'!J37</f>
        <v>0</v>
      </c>
      <c r="AY97" s="25">
        <f>'[1]SO 4.2.2 - Ihriská - špor...'!J38</f>
        <v>0</v>
      </c>
      <c r="AZ97" s="25">
        <f>'[1]SO 4.2.2 - Ihriská - špor...'!F35</f>
        <v>0</v>
      </c>
      <c r="BA97" s="25">
        <f>'[1]SO 4.2.2 - Ihriská - špor...'!F36</f>
        <v>19464.52</v>
      </c>
      <c r="BB97" s="25">
        <f>'[1]SO 4.2.2 - Ihriská - špor...'!F37</f>
        <v>0</v>
      </c>
      <c r="BC97" s="25">
        <f>'[1]SO 4.2.2 - Ihriská - špor...'!F38</f>
        <v>0</v>
      </c>
      <c r="BD97" s="180">
        <f>'[1]SO 4.2.2 - Ihriská - špor...'!F39</f>
        <v>0</v>
      </c>
      <c r="BT97" s="11" t="s">
        <v>88</v>
      </c>
      <c r="BV97" s="11" t="s">
        <v>633</v>
      </c>
      <c r="BW97" s="11" t="s">
        <v>550</v>
      </c>
      <c r="BX97" s="11" t="s">
        <v>639</v>
      </c>
      <c r="CL97" s="11" t="s">
        <v>12</v>
      </c>
    </row>
    <row r="98" spans="1:90" s="9" customFormat="1" ht="30" customHeight="1" x14ac:dyDescent="0.25">
      <c r="B98" s="10"/>
      <c r="AR98" s="10"/>
    </row>
    <row r="99" spans="1:90" s="9" customFormat="1" ht="6.95" customHeight="1" x14ac:dyDescent="0.25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10"/>
    </row>
  </sheetData>
  <mergeCells count="48">
    <mergeCell ref="E97:I97"/>
    <mergeCell ref="K97:AF97"/>
    <mergeCell ref="AG97:AM97"/>
    <mergeCell ref="AN97:AP97"/>
    <mergeCell ref="D95:H95"/>
    <mergeCell ref="J95:AF95"/>
    <mergeCell ref="AG95:AM95"/>
    <mergeCell ref="AN95:AP95"/>
    <mergeCell ref="E96:I96"/>
    <mergeCell ref="K96:AF96"/>
    <mergeCell ref="AG96:AM96"/>
    <mergeCell ref="AN96:AP96"/>
    <mergeCell ref="AG94:AM94"/>
    <mergeCell ref="AN94:AP94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L33:P33"/>
    <mergeCell ref="W33:AE33"/>
    <mergeCell ref="AK33:AO33"/>
    <mergeCell ref="X35:AB35"/>
    <mergeCell ref="AK35:AO35"/>
    <mergeCell ref="L85:AJ85"/>
    <mergeCell ref="L31:P31"/>
    <mergeCell ref="W31:AE31"/>
    <mergeCell ref="AK31:AO31"/>
    <mergeCell ref="L32:P32"/>
    <mergeCell ref="W32:AE32"/>
    <mergeCell ref="AK32:AO32"/>
    <mergeCell ref="L29:P29"/>
    <mergeCell ref="W29:AE29"/>
    <mergeCell ref="AK29:AO29"/>
    <mergeCell ref="L30:P30"/>
    <mergeCell ref="W30:AE30"/>
    <mergeCell ref="AK30:AO30"/>
    <mergeCell ref="L28:P28"/>
    <mergeCell ref="W28:AE28"/>
    <mergeCell ref="AK28:AO28"/>
    <mergeCell ref="AR2:BE2"/>
    <mergeCell ref="K5:AJ5"/>
    <mergeCell ref="K6:AJ6"/>
    <mergeCell ref="E23:AN23"/>
    <mergeCell ref="AK26:AO26"/>
  </mergeCells>
  <pageMargins left="0.39374999999999999" right="0.39374999999999999" top="0.39374999999999999" bottom="0.39374999999999999" header="0" footer="0"/>
  <pageSetup paperSize="9" scale="6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D3B2A-D1F8-4068-8105-B96B2589A466}">
  <sheetPr>
    <pageSetUpPr fitToPage="1"/>
  </sheetPr>
  <dimension ref="B2:BM316"/>
  <sheetViews>
    <sheetView showGridLines="0" topLeftCell="A122" workbookViewId="0">
      <selection activeCell="I138" sqref="I138:J315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185" t="s">
        <v>0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2" t="s">
        <v>1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187" t="str">
        <f>'[1]Rekapitulácia stavby'!K6</f>
        <v>Zelené sídliská - lokalita SEVERNÁ - revízia 2</v>
      </c>
      <c r="F7" s="188"/>
      <c r="G7" s="188"/>
      <c r="H7" s="188"/>
      <c r="L7" s="5"/>
    </row>
    <row r="8" spans="2:46" ht="12" customHeight="1" x14ac:dyDescent="0.2">
      <c r="B8" s="5"/>
      <c r="D8" s="8" t="s">
        <v>7</v>
      </c>
      <c r="L8" s="5"/>
    </row>
    <row r="9" spans="2:46" s="9" customFormat="1" ht="16.5" customHeight="1" x14ac:dyDescent="0.25">
      <c r="B9" s="10"/>
      <c r="E9" s="187" t="s">
        <v>8</v>
      </c>
      <c r="F9" s="184"/>
      <c r="G9" s="184"/>
      <c r="H9" s="184"/>
      <c r="L9" s="10"/>
    </row>
    <row r="10" spans="2:46" s="9" customFormat="1" ht="12" customHeight="1" x14ac:dyDescent="0.25">
      <c r="B10" s="10"/>
      <c r="D10" s="8" t="s">
        <v>9</v>
      </c>
      <c r="L10" s="10"/>
    </row>
    <row r="11" spans="2:46" s="9" customFormat="1" ht="16.5" customHeight="1" x14ac:dyDescent="0.25">
      <c r="B11" s="10"/>
      <c r="E11" s="183" t="s">
        <v>10</v>
      </c>
      <c r="F11" s="184"/>
      <c r="G11" s="184"/>
      <c r="H11" s="184"/>
      <c r="L11" s="10"/>
    </row>
    <row r="12" spans="2:46" s="9" customFormat="1" x14ac:dyDescent="0.25">
      <c r="B12" s="10"/>
      <c r="L12" s="10"/>
    </row>
    <row r="13" spans="2:46" s="9" customFormat="1" ht="12" customHeight="1" x14ac:dyDescent="0.25">
      <c r="B13" s="10"/>
      <c r="D13" s="8" t="s">
        <v>11</v>
      </c>
      <c r="F13" s="11" t="s">
        <v>12</v>
      </c>
      <c r="I13" s="8" t="s">
        <v>13</v>
      </c>
      <c r="J13" s="11" t="s">
        <v>12</v>
      </c>
      <c r="L13" s="10"/>
    </row>
    <row r="14" spans="2:46" s="9" customFormat="1" ht="12" customHeight="1" x14ac:dyDescent="0.25">
      <c r="B14" s="10"/>
      <c r="D14" s="8" t="s">
        <v>14</v>
      </c>
      <c r="F14" s="11" t="s">
        <v>15</v>
      </c>
      <c r="I14" s="8" t="s">
        <v>16</v>
      </c>
      <c r="J14" s="12">
        <v>46099</v>
      </c>
      <c r="L14" s="10"/>
    </row>
    <row r="15" spans="2:46" s="9" customFormat="1" ht="10.9" customHeight="1" x14ac:dyDescent="0.25">
      <c r="B15" s="10"/>
      <c r="L15" s="10"/>
    </row>
    <row r="16" spans="2:46" s="9" customFormat="1" ht="12" customHeight="1" x14ac:dyDescent="0.25">
      <c r="B16" s="10"/>
      <c r="D16" s="8" t="s">
        <v>17</v>
      </c>
      <c r="I16" s="8" t="s">
        <v>18</v>
      </c>
      <c r="J16" s="11" t="s">
        <v>12</v>
      </c>
      <c r="L16" s="10"/>
    </row>
    <row r="17" spans="2:12" s="9" customFormat="1" ht="18" customHeight="1" x14ac:dyDescent="0.25">
      <c r="B17" s="10"/>
      <c r="E17" s="11" t="s">
        <v>19</v>
      </c>
      <c r="I17" s="8" t="s">
        <v>20</v>
      </c>
      <c r="J17" s="11" t="s">
        <v>12</v>
      </c>
      <c r="L17" s="10"/>
    </row>
    <row r="18" spans="2:12" s="9" customFormat="1" ht="6.95" customHeight="1" x14ac:dyDescent="0.25">
      <c r="B18" s="10"/>
      <c r="L18" s="10"/>
    </row>
    <row r="19" spans="2:12" s="9" customFormat="1" ht="12" customHeight="1" x14ac:dyDescent="0.25">
      <c r="B19" s="10"/>
      <c r="D19" s="8" t="s">
        <v>21</v>
      </c>
      <c r="I19" s="8" t="s">
        <v>18</v>
      </c>
      <c r="J19" s="11" t="str">
        <f>'[1]Rekapitulácia stavby'!AN13</f>
        <v/>
      </c>
      <c r="L19" s="10"/>
    </row>
    <row r="20" spans="2:12" s="9" customFormat="1" ht="18" customHeight="1" x14ac:dyDescent="0.25">
      <c r="B20" s="10"/>
      <c r="E20" s="189" t="str">
        <f>'[1]Rekapitulácia stavby'!E14</f>
        <v xml:space="preserve"> </v>
      </c>
      <c r="F20" s="189"/>
      <c r="G20" s="189"/>
      <c r="H20" s="189"/>
      <c r="I20" s="8" t="s">
        <v>20</v>
      </c>
      <c r="J20" s="11" t="str">
        <f>'[1]Rekapitulácia stavby'!AN14</f>
        <v/>
      </c>
      <c r="L20" s="10"/>
    </row>
    <row r="21" spans="2:12" s="9" customFormat="1" ht="6.95" customHeight="1" x14ac:dyDescent="0.25">
      <c r="B21" s="10"/>
      <c r="L21" s="10"/>
    </row>
    <row r="22" spans="2:12" s="9" customFormat="1" ht="12" customHeight="1" x14ac:dyDescent="0.25">
      <c r="B22" s="10"/>
      <c r="D22" s="8" t="s">
        <v>22</v>
      </c>
      <c r="I22" s="8" t="s">
        <v>18</v>
      </c>
      <c r="J22" s="11" t="s">
        <v>12</v>
      </c>
      <c r="L22" s="10"/>
    </row>
    <row r="23" spans="2:12" s="9" customFormat="1" ht="18" customHeight="1" x14ac:dyDescent="0.25">
      <c r="B23" s="10"/>
      <c r="E23" s="11" t="s">
        <v>23</v>
      </c>
      <c r="I23" s="8" t="s">
        <v>20</v>
      </c>
      <c r="J23" s="11" t="s">
        <v>12</v>
      </c>
      <c r="L23" s="10"/>
    </row>
    <row r="24" spans="2:12" s="9" customFormat="1" ht="6.95" customHeight="1" x14ac:dyDescent="0.25">
      <c r="B24" s="10"/>
      <c r="L24" s="10"/>
    </row>
    <row r="25" spans="2:12" s="9" customFormat="1" ht="12" customHeight="1" x14ac:dyDescent="0.25">
      <c r="B25" s="10"/>
      <c r="D25" s="8" t="s">
        <v>24</v>
      </c>
      <c r="I25" s="8" t="s">
        <v>18</v>
      </c>
      <c r="J25" s="11" t="s">
        <v>12</v>
      </c>
      <c r="L25" s="10"/>
    </row>
    <row r="26" spans="2:12" s="9" customFormat="1" ht="18" customHeight="1" x14ac:dyDescent="0.25">
      <c r="B26" s="10"/>
      <c r="E26" s="11" t="s">
        <v>25</v>
      </c>
      <c r="I26" s="8" t="s">
        <v>20</v>
      </c>
      <c r="J26" s="11" t="s">
        <v>12</v>
      </c>
      <c r="L26" s="10"/>
    </row>
    <row r="27" spans="2:12" s="9" customFormat="1" ht="6.95" customHeight="1" x14ac:dyDescent="0.25">
      <c r="B27" s="10"/>
      <c r="L27" s="10"/>
    </row>
    <row r="28" spans="2:12" s="9" customFormat="1" ht="12" customHeight="1" x14ac:dyDescent="0.25">
      <c r="B28" s="10"/>
      <c r="D28" s="8" t="s">
        <v>26</v>
      </c>
      <c r="L28" s="10"/>
    </row>
    <row r="29" spans="2:12" s="13" customFormat="1" ht="16.5" customHeight="1" x14ac:dyDescent="0.25">
      <c r="B29" s="14"/>
      <c r="E29" s="190" t="s">
        <v>12</v>
      </c>
      <c r="F29" s="190"/>
      <c r="G29" s="190"/>
      <c r="H29" s="190"/>
      <c r="L29" s="14"/>
    </row>
    <row r="30" spans="2:12" s="9" customFormat="1" ht="6.95" customHeight="1" x14ac:dyDescent="0.25">
      <c r="B30" s="10"/>
      <c r="L30" s="10"/>
    </row>
    <row r="31" spans="2:12" s="9" customFormat="1" ht="6.95" customHeight="1" x14ac:dyDescent="0.25">
      <c r="B31" s="10"/>
      <c r="D31" s="16"/>
      <c r="E31" s="16"/>
      <c r="F31" s="16"/>
      <c r="G31" s="16"/>
      <c r="H31" s="16"/>
      <c r="I31" s="16"/>
      <c r="J31" s="16"/>
      <c r="K31" s="16"/>
      <c r="L31" s="10"/>
    </row>
    <row r="32" spans="2:12" s="9" customFormat="1" ht="25.35" customHeight="1" x14ac:dyDescent="0.25">
      <c r="B32" s="10"/>
      <c r="D32" s="17" t="s">
        <v>27</v>
      </c>
      <c r="J32" s="18">
        <f>ROUND(J134,2)</f>
        <v>0</v>
      </c>
      <c r="L32" s="10"/>
    </row>
    <row r="33" spans="2:12" s="9" customFormat="1" ht="6.95" customHeight="1" x14ac:dyDescent="0.25">
      <c r="B33" s="10"/>
      <c r="D33" s="16"/>
      <c r="E33" s="16"/>
      <c r="F33" s="16"/>
      <c r="G33" s="16"/>
      <c r="H33" s="16"/>
      <c r="I33" s="16"/>
      <c r="J33" s="16"/>
      <c r="K33" s="16"/>
      <c r="L33" s="10"/>
    </row>
    <row r="34" spans="2:12" s="9" customFormat="1" ht="14.45" customHeight="1" x14ac:dyDescent="0.25">
      <c r="B34" s="10"/>
      <c r="F34" s="19" t="s">
        <v>28</v>
      </c>
      <c r="I34" s="19" t="s">
        <v>29</v>
      </c>
      <c r="J34" s="19" t="s">
        <v>30</v>
      </c>
      <c r="L34" s="10"/>
    </row>
    <row r="35" spans="2:12" s="9" customFormat="1" ht="14.45" customHeight="1" x14ac:dyDescent="0.25">
      <c r="B35" s="10"/>
      <c r="D35" s="20" t="s">
        <v>31</v>
      </c>
      <c r="E35" s="21" t="s">
        <v>32</v>
      </c>
      <c r="F35" s="22">
        <f>ROUND((SUM(BE134:BE315)),  2)</f>
        <v>0</v>
      </c>
      <c r="G35" s="23"/>
      <c r="H35" s="23"/>
      <c r="I35" s="24">
        <v>0.23</v>
      </c>
      <c r="J35" s="22">
        <f>ROUND(((SUM(BE134:BE315))*I35),  2)</f>
        <v>0</v>
      </c>
      <c r="L35" s="10"/>
    </row>
    <row r="36" spans="2:12" s="9" customFormat="1" ht="14.45" customHeight="1" x14ac:dyDescent="0.25">
      <c r="B36" s="10"/>
      <c r="E36" s="21"/>
      <c r="F36" s="25">
        <f>ROUND(J32,2)</f>
        <v>0</v>
      </c>
      <c r="I36" s="26">
        <v>0.23</v>
      </c>
      <c r="J36" s="25">
        <f>ROUND(F36/100*23,2)</f>
        <v>0</v>
      </c>
      <c r="L36" s="10"/>
    </row>
    <row r="37" spans="2:12" s="9" customFormat="1" ht="14.45" hidden="1" customHeight="1" x14ac:dyDescent="0.25">
      <c r="B37" s="10"/>
      <c r="E37" s="8" t="s">
        <v>34</v>
      </c>
      <c r="F37" s="25">
        <f>ROUND((SUM(BG134:BG315)),  2)</f>
        <v>0</v>
      </c>
      <c r="I37" s="26">
        <v>0.23</v>
      </c>
      <c r="J37" s="25">
        <f>0</f>
        <v>0</v>
      </c>
      <c r="L37" s="10"/>
    </row>
    <row r="38" spans="2:12" s="9" customFormat="1" ht="14.45" hidden="1" customHeight="1" x14ac:dyDescent="0.25">
      <c r="B38" s="10"/>
      <c r="E38" s="8" t="s">
        <v>35</v>
      </c>
      <c r="F38" s="25">
        <f>ROUND((SUM(BH134:BH315)),  2)</f>
        <v>0</v>
      </c>
      <c r="I38" s="26">
        <v>0.23</v>
      </c>
      <c r="J38" s="25">
        <f>0</f>
        <v>0</v>
      </c>
      <c r="L38" s="10"/>
    </row>
    <row r="39" spans="2:12" s="9" customFormat="1" ht="14.45" hidden="1" customHeight="1" x14ac:dyDescent="0.25">
      <c r="B39" s="10"/>
      <c r="E39" s="21" t="s">
        <v>36</v>
      </c>
      <c r="F39" s="22">
        <f>ROUND((SUM(BI134:BI315)),  2)</f>
        <v>0</v>
      </c>
      <c r="G39" s="23"/>
      <c r="H39" s="23"/>
      <c r="I39" s="24">
        <v>0</v>
      </c>
      <c r="J39" s="22">
        <f>0</f>
        <v>0</v>
      </c>
      <c r="L39" s="10"/>
    </row>
    <row r="40" spans="2:12" s="9" customFormat="1" ht="6.95" customHeight="1" x14ac:dyDescent="0.25">
      <c r="B40" s="10"/>
      <c r="L40" s="10"/>
    </row>
    <row r="41" spans="2:12" s="9" customFormat="1" ht="25.35" customHeight="1" x14ac:dyDescent="0.25">
      <c r="B41" s="10"/>
      <c r="C41" s="27"/>
      <c r="D41" s="28" t="s">
        <v>37</v>
      </c>
      <c r="E41" s="29"/>
      <c r="F41" s="29"/>
      <c r="G41" s="30" t="s">
        <v>38</v>
      </c>
      <c r="H41" s="31" t="s">
        <v>39</v>
      </c>
      <c r="I41" s="29"/>
      <c r="J41" s="32">
        <f>ROUND(J32+J36,2)</f>
        <v>0</v>
      </c>
      <c r="K41" s="33"/>
      <c r="L41" s="10"/>
    </row>
    <row r="42" spans="2:12" s="9" customFormat="1" ht="14.45" customHeight="1" x14ac:dyDescent="0.25">
      <c r="B42" s="10"/>
      <c r="L42" s="10"/>
    </row>
    <row r="43" spans="2:12" ht="14.45" customHeight="1" x14ac:dyDescent="0.2">
      <c r="B43" s="5"/>
      <c r="L43" s="5"/>
    </row>
    <row r="44" spans="2:12" ht="14.45" customHeight="1" x14ac:dyDescent="0.2">
      <c r="B44" s="5"/>
      <c r="L44" s="5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40</v>
      </c>
      <c r="E50" s="35"/>
      <c r="F50" s="35"/>
      <c r="G50" s="34" t="s">
        <v>41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42</v>
      </c>
      <c r="E61" s="37"/>
      <c r="F61" s="38" t="s">
        <v>43</v>
      </c>
      <c r="G61" s="36" t="s">
        <v>42</v>
      </c>
      <c r="H61" s="37"/>
      <c r="I61" s="37"/>
      <c r="J61" s="39" t="s">
        <v>43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44</v>
      </c>
      <c r="E65" s="35"/>
      <c r="F65" s="35"/>
      <c r="G65" s="34" t="s">
        <v>45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42</v>
      </c>
      <c r="E76" s="37"/>
      <c r="F76" s="38" t="s">
        <v>43</v>
      </c>
      <c r="G76" s="36" t="s">
        <v>42</v>
      </c>
      <c r="H76" s="37"/>
      <c r="I76" s="37"/>
      <c r="J76" s="39" t="s">
        <v>43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46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16.5" hidden="1" customHeight="1" x14ac:dyDescent="0.25">
      <c r="B85" s="10"/>
      <c r="E85" s="187" t="str">
        <f>E7</f>
        <v>Zelené sídliská - lokalita SEVERNÁ - revízia 2</v>
      </c>
      <c r="F85" s="188"/>
      <c r="G85" s="188"/>
      <c r="H85" s="188"/>
      <c r="L85" s="10"/>
    </row>
    <row r="86" spans="2:12" ht="12" hidden="1" customHeight="1" x14ac:dyDescent="0.2">
      <c r="B86" s="5"/>
      <c r="C86" s="8" t="s">
        <v>7</v>
      </c>
      <c r="L86" s="5"/>
    </row>
    <row r="87" spans="2:12" s="9" customFormat="1" ht="16.5" hidden="1" customHeight="1" x14ac:dyDescent="0.25">
      <c r="B87" s="10"/>
      <c r="E87" s="187" t="s">
        <v>8</v>
      </c>
      <c r="F87" s="184"/>
      <c r="G87" s="184"/>
      <c r="H87" s="184"/>
      <c r="L87" s="10"/>
    </row>
    <row r="88" spans="2:12" s="9" customFormat="1" ht="12" hidden="1" customHeight="1" x14ac:dyDescent="0.25">
      <c r="B88" s="10"/>
      <c r="C88" s="8" t="s">
        <v>9</v>
      </c>
      <c r="L88" s="10"/>
    </row>
    <row r="89" spans="2:12" s="9" customFormat="1" ht="16.5" hidden="1" customHeight="1" x14ac:dyDescent="0.25">
      <c r="B89" s="10"/>
      <c r="E89" s="183" t="str">
        <f>E11</f>
        <v>SO 4.1 - Ihriská - časť 1</v>
      </c>
      <c r="F89" s="184"/>
      <c r="G89" s="184"/>
      <c r="H89" s="184"/>
      <c r="L89" s="10"/>
    </row>
    <row r="90" spans="2:12" s="9" customFormat="1" ht="6.95" hidden="1" customHeight="1" x14ac:dyDescent="0.25">
      <c r="B90" s="10"/>
      <c r="L90" s="10"/>
    </row>
    <row r="91" spans="2:12" s="9" customFormat="1" ht="12" hidden="1" customHeight="1" x14ac:dyDescent="0.25">
      <c r="B91" s="10"/>
      <c r="C91" s="8" t="s">
        <v>14</v>
      </c>
      <c r="F91" s="11" t="str">
        <f>F14</f>
        <v>Severná</v>
      </c>
      <c r="I91" s="8" t="s">
        <v>16</v>
      </c>
      <c r="J91" s="12">
        <f>IF(J14="","",J14)</f>
        <v>46099</v>
      </c>
      <c r="L91" s="10"/>
    </row>
    <row r="92" spans="2:12" s="9" customFormat="1" ht="6.95" hidden="1" customHeight="1" x14ac:dyDescent="0.25">
      <c r="B92" s="10"/>
      <c r="L92" s="10"/>
    </row>
    <row r="93" spans="2:12" s="9" customFormat="1" ht="15.2" hidden="1" customHeight="1" x14ac:dyDescent="0.25">
      <c r="B93" s="10"/>
      <c r="C93" s="8" t="s">
        <v>17</v>
      </c>
      <c r="F93" s="11" t="str">
        <f>E17</f>
        <v>Mesto Banská Bystrica</v>
      </c>
      <c r="I93" s="8" t="s">
        <v>22</v>
      </c>
      <c r="J93" s="15" t="str">
        <f>E23</f>
        <v>Ing. Júlia Straňáková</v>
      </c>
      <c r="L93" s="10"/>
    </row>
    <row r="94" spans="2:12" s="9" customFormat="1" ht="15.2" hidden="1" customHeight="1" x14ac:dyDescent="0.25">
      <c r="B94" s="10"/>
      <c r="C94" s="8" t="s">
        <v>21</v>
      </c>
      <c r="F94" s="11" t="str">
        <f>IF(E20="","",E20)</f>
        <v xml:space="preserve"> </v>
      </c>
      <c r="I94" s="8" t="s">
        <v>24</v>
      </c>
      <c r="J94" s="15" t="str">
        <f>E26</f>
        <v>Milan Straňák</v>
      </c>
      <c r="L94" s="10"/>
    </row>
    <row r="95" spans="2:12" s="9" customFormat="1" ht="10.35" hidden="1" customHeight="1" x14ac:dyDescent="0.25">
      <c r="B95" s="10"/>
      <c r="L95" s="10"/>
    </row>
    <row r="96" spans="2:12" s="9" customFormat="1" ht="29.25" hidden="1" customHeight="1" x14ac:dyDescent="0.25">
      <c r="B96" s="10"/>
      <c r="C96" s="44" t="s">
        <v>47</v>
      </c>
      <c r="D96" s="27"/>
      <c r="E96" s="27"/>
      <c r="F96" s="27"/>
      <c r="G96" s="27"/>
      <c r="H96" s="27"/>
      <c r="I96" s="27"/>
      <c r="J96" s="45" t="s">
        <v>48</v>
      </c>
      <c r="K96" s="27"/>
      <c r="L96" s="10"/>
    </row>
    <row r="97" spans="2:47" s="9" customFormat="1" ht="10.35" hidden="1" customHeight="1" x14ac:dyDescent="0.25">
      <c r="B97" s="10"/>
      <c r="L97" s="10"/>
    </row>
    <row r="98" spans="2:47" s="9" customFormat="1" ht="22.9" hidden="1" customHeight="1" x14ac:dyDescent="0.25">
      <c r="B98" s="10"/>
      <c r="C98" s="46" t="s">
        <v>49</v>
      </c>
      <c r="J98" s="18">
        <f>J134</f>
        <v>0</v>
      </c>
      <c r="L98" s="10"/>
      <c r="AU98" s="2" t="s">
        <v>50</v>
      </c>
    </row>
    <row r="99" spans="2:47" s="47" customFormat="1" ht="24.95" hidden="1" customHeight="1" x14ac:dyDescent="0.25">
      <c r="B99" s="48"/>
      <c r="D99" s="49" t="s">
        <v>51</v>
      </c>
      <c r="E99" s="50"/>
      <c r="F99" s="50"/>
      <c r="G99" s="50"/>
      <c r="H99" s="50"/>
      <c r="I99" s="50"/>
      <c r="J99" s="51">
        <f>J135</f>
        <v>0</v>
      </c>
      <c r="L99" s="48"/>
    </row>
    <row r="100" spans="2:47" s="52" customFormat="1" ht="19.899999999999999" hidden="1" customHeight="1" x14ac:dyDescent="0.25">
      <c r="B100" s="53"/>
      <c r="D100" s="54" t="s">
        <v>52</v>
      </c>
      <c r="E100" s="55"/>
      <c r="F100" s="55"/>
      <c r="G100" s="55"/>
      <c r="H100" s="55"/>
      <c r="I100" s="55"/>
      <c r="J100" s="56">
        <f>J136</f>
        <v>0</v>
      </c>
      <c r="L100" s="53"/>
    </row>
    <row r="101" spans="2:47" s="52" customFormat="1" ht="14.85" hidden="1" customHeight="1" x14ac:dyDescent="0.25">
      <c r="B101" s="53"/>
      <c r="D101" s="54" t="s">
        <v>53</v>
      </c>
      <c r="E101" s="55"/>
      <c r="F101" s="55"/>
      <c r="G101" s="55"/>
      <c r="H101" s="55"/>
      <c r="I101" s="55"/>
      <c r="J101" s="56">
        <f>J137</f>
        <v>0</v>
      </c>
      <c r="L101" s="53"/>
    </row>
    <row r="102" spans="2:47" s="52" customFormat="1" ht="14.85" hidden="1" customHeight="1" x14ac:dyDescent="0.25">
      <c r="B102" s="53"/>
      <c r="D102" s="54" t="s">
        <v>54</v>
      </c>
      <c r="E102" s="55"/>
      <c r="F102" s="55"/>
      <c r="G102" s="55"/>
      <c r="H102" s="55"/>
      <c r="I102" s="55"/>
      <c r="J102" s="56">
        <f>J152</f>
        <v>0</v>
      </c>
      <c r="L102" s="53"/>
    </row>
    <row r="103" spans="2:47" s="52" customFormat="1" ht="21.75" hidden="1" customHeight="1" x14ac:dyDescent="0.25">
      <c r="B103" s="53"/>
      <c r="D103" s="54" t="s">
        <v>55</v>
      </c>
      <c r="E103" s="55"/>
      <c r="F103" s="55"/>
      <c r="G103" s="55"/>
      <c r="H103" s="55"/>
      <c r="I103" s="55"/>
      <c r="J103" s="56">
        <f>J154</f>
        <v>0</v>
      </c>
      <c r="L103" s="53"/>
    </row>
    <row r="104" spans="2:47" s="52" customFormat="1" ht="19.899999999999999" hidden="1" customHeight="1" x14ac:dyDescent="0.25">
      <c r="B104" s="53"/>
      <c r="D104" s="54" t="s">
        <v>56</v>
      </c>
      <c r="E104" s="55"/>
      <c r="F104" s="55"/>
      <c r="G104" s="55"/>
      <c r="H104" s="55"/>
      <c r="I104" s="55"/>
      <c r="J104" s="56">
        <f>J172</f>
        <v>0</v>
      </c>
      <c r="L104" s="53"/>
    </row>
    <row r="105" spans="2:47" s="52" customFormat="1" ht="14.85" hidden="1" customHeight="1" x14ac:dyDescent="0.25">
      <c r="B105" s="53"/>
      <c r="D105" s="54" t="s">
        <v>57</v>
      </c>
      <c r="E105" s="55"/>
      <c r="F105" s="55"/>
      <c r="G105" s="55"/>
      <c r="H105" s="55"/>
      <c r="I105" s="55"/>
      <c r="J105" s="56">
        <f>J173</f>
        <v>0</v>
      </c>
      <c r="L105" s="53"/>
    </row>
    <row r="106" spans="2:47" s="52" customFormat="1" ht="21.75" hidden="1" customHeight="1" x14ac:dyDescent="0.25">
      <c r="B106" s="53"/>
      <c r="D106" s="54" t="s">
        <v>58</v>
      </c>
      <c r="E106" s="55"/>
      <c r="F106" s="55"/>
      <c r="G106" s="55"/>
      <c r="H106" s="55"/>
      <c r="I106" s="55"/>
      <c r="J106" s="56">
        <f>J182</f>
        <v>0</v>
      </c>
      <c r="L106" s="53"/>
    </row>
    <row r="107" spans="2:47" s="52" customFormat="1" ht="21.75" hidden="1" customHeight="1" x14ac:dyDescent="0.25">
      <c r="B107" s="53"/>
      <c r="D107" s="54" t="s">
        <v>59</v>
      </c>
      <c r="E107" s="55"/>
      <c r="F107" s="55"/>
      <c r="G107" s="55"/>
      <c r="H107" s="55"/>
      <c r="I107" s="55"/>
      <c r="J107" s="56">
        <f>J194</f>
        <v>0</v>
      </c>
      <c r="L107" s="53"/>
    </row>
    <row r="108" spans="2:47" s="52" customFormat="1" ht="21.75" hidden="1" customHeight="1" x14ac:dyDescent="0.25">
      <c r="B108" s="53"/>
      <c r="D108" s="54" t="s">
        <v>60</v>
      </c>
      <c r="E108" s="55"/>
      <c r="F108" s="55"/>
      <c r="G108" s="55"/>
      <c r="H108" s="55"/>
      <c r="I108" s="55"/>
      <c r="J108" s="56">
        <f>J200</f>
        <v>0</v>
      </c>
      <c r="L108" s="53"/>
    </row>
    <row r="109" spans="2:47" s="52" customFormat="1" ht="19.899999999999999" hidden="1" customHeight="1" x14ac:dyDescent="0.25">
      <c r="B109" s="53"/>
      <c r="D109" s="54" t="s">
        <v>61</v>
      </c>
      <c r="E109" s="55"/>
      <c r="F109" s="55"/>
      <c r="G109" s="55"/>
      <c r="H109" s="55"/>
      <c r="I109" s="55"/>
      <c r="J109" s="56">
        <f>J225</f>
        <v>0</v>
      </c>
      <c r="L109" s="53"/>
    </row>
    <row r="110" spans="2:47" s="52" customFormat="1" ht="14.85" hidden="1" customHeight="1" x14ac:dyDescent="0.25">
      <c r="B110" s="53"/>
      <c r="D110" s="54" t="s">
        <v>62</v>
      </c>
      <c r="E110" s="55"/>
      <c r="F110" s="55"/>
      <c r="G110" s="55"/>
      <c r="H110" s="55"/>
      <c r="I110" s="55"/>
      <c r="J110" s="56">
        <f>J252</f>
        <v>0</v>
      </c>
      <c r="L110" s="53"/>
    </row>
    <row r="111" spans="2:47" s="52" customFormat="1" ht="14.85" hidden="1" customHeight="1" x14ac:dyDescent="0.25">
      <c r="B111" s="53"/>
      <c r="D111" s="54" t="s">
        <v>63</v>
      </c>
      <c r="E111" s="55"/>
      <c r="F111" s="55"/>
      <c r="G111" s="55"/>
      <c r="H111" s="55"/>
      <c r="I111" s="55"/>
      <c r="J111" s="56">
        <f>J273</f>
        <v>0</v>
      </c>
      <c r="L111" s="53"/>
    </row>
    <row r="112" spans="2:47" s="52" customFormat="1" ht="14.85" hidden="1" customHeight="1" x14ac:dyDescent="0.25">
      <c r="B112" s="53"/>
      <c r="D112" s="54" t="s">
        <v>64</v>
      </c>
      <c r="E112" s="55"/>
      <c r="F112" s="55"/>
      <c r="G112" s="55"/>
      <c r="H112" s="55"/>
      <c r="I112" s="55"/>
      <c r="J112" s="56">
        <f>J302</f>
        <v>0</v>
      </c>
      <c r="L112" s="53"/>
    </row>
    <row r="113" spans="2:12" s="9" customFormat="1" ht="21.75" hidden="1" customHeight="1" x14ac:dyDescent="0.25">
      <c r="B113" s="10"/>
      <c r="L113" s="10"/>
    </row>
    <row r="114" spans="2:12" s="9" customFormat="1" ht="6.95" hidden="1" customHeight="1" x14ac:dyDescent="0.25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10"/>
    </row>
    <row r="115" spans="2:12" hidden="1" x14ac:dyDescent="0.2"/>
    <row r="116" spans="2:12" hidden="1" x14ac:dyDescent="0.2"/>
    <row r="117" spans="2:12" hidden="1" x14ac:dyDescent="0.2"/>
    <row r="118" spans="2:12" s="9" customFormat="1" ht="6.95" customHeight="1" x14ac:dyDescent="0.25"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10"/>
    </row>
    <row r="119" spans="2:12" s="9" customFormat="1" ht="24.95" customHeight="1" x14ac:dyDescent="0.25">
      <c r="B119" s="10"/>
      <c r="C119" s="6" t="s">
        <v>65</v>
      </c>
      <c r="L119" s="10"/>
    </row>
    <row r="120" spans="2:12" s="9" customFormat="1" ht="6.95" customHeight="1" x14ac:dyDescent="0.25">
      <c r="B120" s="10"/>
      <c r="L120" s="10"/>
    </row>
    <row r="121" spans="2:12" s="9" customFormat="1" ht="12" customHeight="1" x14ac:dyDescent="0.25">
      <c r="B121" s="10"/>
      <c r="C121" s="8" t="s">
        <v>6</v>
      </c>
      <c r="L121" s="10"/>
    </row>
    <row r="122" spans="2:12" s="9" customFormat="1" ht="16.5" customHeight="1" x14ac:dyDescent="0.25">
      <c r="B122" s="10"/>
      <c r="E122" s="187" t="str">
        <f>E7</f>
        <v>Zelené sídliská - lokalita SEVERNÁ - revízia 2</v>
      </c>
      <c r="F122" s="188"/>
      <c r="G122" s="188"/>
      <c r="H122" s="188"/>
      <c r="L122" s="10"/>
    </row>
    <row r="123" spans="2:12" ht="12" customHeight="1" x14ac:dyDescent="0.2">
      <c r="B123" s="5"/>
      <c r="C123" s="8" t="s">
        <v>7</v>
      </c>
      <c r="L123" s="5"/>
    </row>
    <row r="124" spans="2:12" s="9" customFormat="1" ht="16.5" customHeight="1" x14ac:dyDescent="0.25">
      <c r="B124" s="10"/>
      <c r="E124" s="187" t="s">
        <v>8</v>
      </c>
      <c r="F124" s="184"/>
      <c r="G124" s="184"/>
      <c r="H124" s="184"/>
      <c r="L124" s="10"/>
    </row>
    <row r="125" spans="2:12" s="9" customFormat="1" ht="12" customHeight="1" x14ac:dyDescent="0.25">
      <c r="B125" s="10"/>
      <c r="C125" s="8" t="s">
        <v>9</v>
      </c>
      <c r="L125" s="10"/>
    </row>
    <row r="126" spans="2:12" s="9" customFormat="1" ht="16.5" customHeight="1" x14ac:dyDescent="0.25">
      <c r="B126" s="10"/>
      <c r="E126" s="183" t="str">
        <f>E11</f>
        <v>SO 4.1 - Ihriská - časť 1</v>
      </c>
      <c r="F126" s="184"/>
      <c r="G126" s="184"/>
      <c r="H126" s="184"/>
      <c r="L126" s="10"/>
    </row>
    <row r="127" spans="2:12" s="9" customFormat="1" ht="6.95" customHeight="1" x14ac:dyDescent="0.25">
      <c r="B127" s="10"/>
      <c r="L127" s="10"/>
    </row>
    <row r="128" spans="2:12" s="9" customFormat="1" ht="12" customHeight="1" x14ac:dyDescent="0.25">
      <c r="B128" s="10"/>
      <c r="C128" s="8" t="s">
        <v>14</v>
      </c>
      <c r="F128" s="11" t="str">
        <f>F14</f>
        <v>Severná</v>
      </c>
      <c r="I128" s="8" t="s">
        <v>16</v>
      </c>
      <c r="J128" s="12">
        <f>IF(J14="","",J14)</f>
        <v>46099</v>
      </c>
      <c r="L128" s="10"/>
    </row>
    <row r="129" spans="2:65" s="9" customFormat="1" ht="6.95" customHeight="1" x14ac:dyDescent="0.25">
      <c r="B129" s="10"/>
      <c r="L129" s="10"/>
    </row>
    <row r="130" spans="2:65" s="9" customFormat="1" ht="15.2" customHeight="1" x14ac:dyDescent="0.25">
      <c r="B130" s="10"/>
      <c r="C130" s="8" t="s">
        <v>17</v>
      </c>
      <c r="F130" s="11" t="str">
        <f>E17</f>
        <v>Mesto Banská Bystrica</v>
      </c>
      <c r="I130" s="8" t="s">
        <v>22</v>
      </c>
      <c r="J130" s="15" t="str">
        <f>E23</f>
        <v>Ing. Júlia Straňáková</v>
      </c>
      <c r="L130" s="10"/>
    </row>
    <row r="131" spans="2:65" s="9" customFormat="1" ht="15.2" customHeight="1" x14ac:dyDescent="0.25">
      <c r="B131" s="10"/>
      <c r="C131" s="8" t="s">
        <v>21</v>
      </c>
      <c r="F131" s="11" t="str">
        <f>IF(E20="","",E20)</f>
        <v xml:space="preserve"> </v>
      </c>
      <c r="I131" s="8" t="s">
        <v>24</v>
      </c>
      <c r="J131" s="15" t="str">
        <f>E26</f>
        <v>Milan Straňák</v>
      </c>
      <c r="L131" s="10"/>
    </row>
    <row r="132" spans="2:65" s="9" customFormat="1" ht="10.35" customHeight="1" x14ac:dyDescent="0.25">
      <c r="B132" s="10"/>
      <c r="L132" s="10"/>
    </row>
    <row r="133" spans="2:65" s="57" customFormat="1" ht="29.25" customHeight="1" x14ac:dyDescent="0.25">
      <c r="B133" s="58"/>
      <c r="C133" s="59" t="s">
        <v>66</v>
      </c>
      <c r="D133" s="60" t="s">
        <v>67</v>
      </c>
      <c r="E133" s="60" t="s">
        <v>68</v>
      </c>
      <c r="F133" s="60" t="s">
        <v>69</v>
      </c>
      <c r="G133" s="60" t="s">
        <v>70</v>
      </c>
      <c r="H133" s="60" t="s">
        <v>71</v>
      </c>
      <c r="I133" s="60" t="s">
        <v>72</v>
      </c>
      <c r="J133" s="61" t="s">
        <v>48</v>
      </c>
      <c r="K133" s="62" t="s">
        <v>73</v>
      </c>
      <c r="L133" s="58"/>
      <c r="M133" s="63" t="s">
        <v>12</v>
      </c>
      <c r="N133" s="64" t="s">
        <v>31</v>
      </c>
      <c r="O133" s="64" t="s">
        <v>74</v>
      </c>
      <c r="P133" s="64" t="s">
        <v>75</v>
      </c>
      <c r="Q133" s="64" t="s">
        <v>76</v>
      </c>
      <c r="R133" s="64" t="s">
        <v>77</v>
      </c>
      <c r="S133" s="64" t="s">
        <v>78</v>
      </c>
      <c r="T133" s="65" t="s">
        <v>79</v>
      </c>
    </row>
    <row r="134" spans="2:65" s="9" customFormat="1" ht="22.9" customHeight="1" x14ac:dyDescent="0.25">
      <c r="B134" s="10"/>
      <c r="C134" s="66" t="s">
        <v>49</v>
      </c>
      <c r="J134" s="227">
        <f>ROUND(J136,2)</f>
        <v>0</v>
      </c>
      <c r="L134" s="10"/>
      <c r="M134" s="67"/>
      <c r="N134" s="16"/>
      <c r="O134" s="16"/>
      <c r="P134" s="68">
        <f>P135</f>
        <v>1129.4533465000002</v>
      </c>
      <c r="Q134" s="16"/>
      <c r="R134" s="68">
        <f>R135</f>
        <v>106.33543115000002</v>
      </c>
      <c r="S134" s="16"/>
      <c r="T134" s="69">
        <f>T135</f>
        <v>352.37500000000006</v>
      </c>
      <c r="AT134" s="2" t="s">
        <v>80</v>
      </c>
      <c r="AU134" s="2" t="s">
        <v>50</v>
      </c>
      <c r="BK134" s="70">
        <f>BK135</f>
        <v>0</v>
      </c>
    </row>
    <row r="135" spans="2:65" s="71" customFormat="1" ht="25.9" customHeight="1" x14ac:dyDescent="0.2">
      <c r="B135" s="72"/>
      <c r="D135" s="73" t="s">
        <v>80</v>
      </c>
      <c r="E135" s="74" t="s">
        <v>81</v>
      </c>
      <c r="F135" s="74" t="s">
        <v>81</v>
      </c>
      <c r="J135" s="228">
        <f>ROUND(J136+J172+J225,2)</f>
        <v>0</v>
      </c>
      <c r="L135" s="72"/>
      <c r="M135" s="75"/>
      <c r="P135" s="76">
        <f>P136+P172+P225</f>
        <v>1129.4533465000002</v>
      </c>
      <c r="R135" s="76">
        <f>R136+R172+R225</f>
        <v>106.33543115000002</v>
      </c>
      <c r="T135" s="77">
        <f>T136+T172+T225</f>
        <v>352.37500000000006</v>
      </c>
      <c r="AR135" s="73" t="s">
        <v>82</v>
      </c>
      <c r="AT135" s="78" t="s">
        <v>80</v>
      </c>
      <c r="AU135" s="78" t="s">
        <v>2</v>
      </c>
      <c r="AY135" s="73" t="s">
        <v>83</v>
      </c>
      <c r="BK135" s="79">
        <f>BK136+BK172+BK225</f>
        <v>0</v>
      </c>
    </row>
    <row r="136" spans="2:65" s="71" customFormat="1" ht="22.9" customHeight="1" x14ac:dyDescent="0.2">
      <c r="B136" s="72"/>
      <c r="D136" s="73" t="s">
        <v>80</v>
      </c>
      <c r="E136" s="80" t="s">
        <v>84</v>
      </c>
      <c r="F136" s="80" t="s">
        <v>85</v>
      </c>
      <c r="J136" s="229">
        <f>BK136</f>
        <v>0</v>
      </c>
      <c r="L136" s="72"/>
      <c r="M136" s="75"/>
      <c r="P136" s="76">
        <f>P137+P152</f>
        <v>152.35895800000003</v>
      </c>
      <c r="R136" s="76">
        <f>R137+R152</f>
        <v>20.350846200000003</v>
      </c>
      <c r="T136" s="77">
        <f>T137+T152</f>
        <v>1.9650000000000001</v>
      </c>
      <c r="AR136" s="73" t="s">
        <v>82</v>
      </c>
      <c r="AT136" s="78" t="s">
        <v>80</v>
      </c>
      <c r="AU136" s="78" t="s">
        <v>82</v>
      </c>
      <c r="AY136" s="73" t="s">
        <v>83</v>
      </c>
      <c r="BK136" s="79">
        <f>BK137+BK152</f>
        <v>0</v>
      </c>
    </row>
    <row r="137" spans="2:65" s="71" customFormat="1" ht="20.85" customHeight="1" x14ac:dyDescent="0.2">
      <c r="B137" s="72"/>
      <c r="D137" s="73" t="s">
        <v>80</v>
      </c>
      <c r="E137" s="80" t="s">
        <v>86</v>
      </c>
      <c r="F137" s="80" t="s">
        <v>87</v>
      </c>
      <c r="J137" s="229">
        <f>BK137</f>
        <v>0</v>
      </c>
      <c r="L137" s="72"/>
      <c r="M137" s="75"/>
      <c r="P137" s="76">
        <f>SUM(P138:P151)</f>
        <v>81.440958000000009</v>
      </c>
      <c r="R137" s="76">
        <f>SUM(R138:R151)</f>
        <v>9.0193499999999996E-2</v>
      </c>
      <c r="T137" s="77">
        <f>SUM(T138:T151)</f>
        <v>1.9650000000000001</v>
      </c>
      <c r="AR137" s="73" t="s">
        <v>82</v>
      </c>
      <c r="AT137" s="78" t="s">
        <v>80</v>
      </c>
      <c r="AU137" s="78" t="s">
        <v>88</v>
      </c>
      <c r="AY137" s="73" t="s">
        <v>83</v>
      </c>
      <c r="BK137" s="79">
        <f>SUM(BK138:BK151)</f>
        <v>0</v>
      </c>
    </row>
    <row r="138" spans="2:65" s="9" customFormat="1" ht="33" customHeight="1" x14ac:dyDescent="0.25">
      <c r="B138" s="81"/>
      <c r="C138" s="82" t="s">
        <v>82</v>
      </c>
      <c r="D138" s="82" t="s">
        <v>89</v>
      </c>
      <c r="E138" s="83" t="s">
        <v>90</v>
      </c>
      <c r="F138" s="84" t="s">
        <v>91</v>
      </c>
      <c r="G138" s="85" t="s">
        <v>92</v>
      </c>
      <c r="H138" s="86">
        <v>1965</v>
      </c>
      <c r="I138" s="230">
        <v>0</v>
      </c>
      <c r="J138" s="230">
        <f>ROUND(I138*H138,3)</f>
        <v>0</v>
      </c>
      <c r="K138" s="87"/>
      <c r="L138" s="10"/>
      <c r="M138" s="88" t="s">
        <v>12</v>
      </c>
      <c r="N138" s="89" t="s">
        <v>33</v>
      </c>
      <c r="O138" s="90">
        <v>4.1090000000000002E-2</v>
      </c>
      <c r="P138" s="90">
        <f>O138*H138</f>
        <v>80.741849999999999</v>
      </c>
      <c r="Q138" s="90">
        <v>4.5899999999999998E-5</v>
      </c>
      <c r="R138" s="90">
        <f>Q138*H138</f>
        <v>9.0193499999999996E-2</v>
      </c>
      <c r="S138" s="90">
        <v>1E-3</v>
      </c>
      <c r="T138" s="91">
        <f>S138*H138</f>
        <v>1.9650000000000001</v>
      </c>
      <c r="AR138" s="92" t="s">
        <v>93</v>
      </c>
      <c r="AT138" s="92" t="s">
        <v>89</v>
      </c>
      <c r="AU138" s="92" t="s">
        <v>94</v>
      </c>
      <c r="AY138" s="2" t="s">
        <v>83</v>
      </c>
      <c r="BE138" s="93">
        <f>IF(N138="základná",J138,0)</f>
        <v>0</v>
      </c>
      <c r="BF138" s="93">
        <f>IF(N138="znížená",J138,0)</f>
        <v>0</v>
      </c>
      <c r="BG138" s="93">
        <f>IF(N138="zákl. prenesená",J138,0)</f>
        <v>0</v>
      </c>
      <c r="BH138" s="93">
        <f>IF(N138="zníž. prenesená",J138,0)</f>
        <v>0</v>
      </c>
      <c r="BI138" s="93">
        <f>IF(N138="nulová",J138,0)</f>
        <v>0</v>
      </c>
      <c r="BJ138" s="2" t="s">
        <v>88</v>
      </c>
      <c r="BK138" s="94">
        <f>ROUND(I138*H138,3)</f>
        <v>0</v>
      </c>
      <c r="BL138" s="2" t="s">
        <v>93</v>
      </c>
      <c r="BM138" s="92" t="s">
        <v>95</v>
      </c>
    </row>
    <row r="139" spans="2:65" s="95" customFormat="1" x14ac:dyDescent="0.25">
      <c r="B139" s="96"/>
      <c r="D139" s="97" t="s">
        <v>96</v>
      </c>
      <c r="E139" s="98" t="s">
        <v>12</v>
      </c>
      <c r="F139" s="99" t="s">
        <v>97</v>
      </c>
      <c r="H139" s="100">
        <v>1965</v>
      </c>
      <c r="I139" s="231"/>
      <c r="J139" s="231"/>
      <c r="L139" s="96"/>
      <c r="M139" s="101"/>
      <c r="T139" s="102"/>
      <c r="AT139" s="98" t="s">
        <v>96</v>
      </c>
      <c r="AU139" s="98" t="s">
        <v>94</v>
      </c>
      <c r="AV139" s="95" t="s">
        <v>88</v>
      </c>
      <c r="AW139" s="95" t="s">
        <v>98</v>
      </c>
      <c r="AX139" s="95" t="s">
        <v>82</v>
      </c>
      <c r="AY139" s="98" t="s">
        <v>83</v>
      </c>
    </row>
    <row r="140" spans="2:65" s="9" customFormat="1" ht="24.2" customHeight="1" x14ac:dyDescent="0.25">
      <c r="B140" s="81"/>
      <c r="C140" s="82" t="s">
        <v>88</v>
      </c>
      <c r="D140" s="82" t="s">
        <v>89</v>
      </c>
      <c r="E140" s="83" t="s">
        <v>99</v>
      </c>
      <c r="F140" s="84" t="s">
        <v>100</v>
      </c>
      <c r="G140" s="85" t="s">
        <v>101</v>
      </c>
      <c r="H140" s="86">
        <v>0.157</v>
      </c>
      <c r="I140" s="230">
        <v>0</v>
      </c>
      <c r="J140" s="230">
        <f>ROUND(I140*H140,3)</f>
        <v>0</v>
      </c>
      <c r="K140" s="87"/>
      <c r="L140" s="10"/>
      <c r="M140" s="88" t="s">
        <v>12</v>
      </c>
      <c r="N140" s="89" t="s">
        <v>33</v>
      </c>
      <c r="O140" s="90">
        <v>0</v>
      </c>
      <c r="P140" s="90">
        <f>O140*H140</f>
        <v>0</v>
      </c>
      <c r="Q140" s="90">
        <v>0</v>
      </c>
      <c r="R140" s="90">
        <f>Q140*H140</f>
        <v>0</v>
      </c>
      <c r="S140" s="90">
        <v>0</v>
      </c>
      <c r="T140" s="91">
        <f>S140*H140</f>
        <v>0</v>
      </c>
      <c r="AR140" s="92" t="s">
        <v>93</v>
      </c>
      <c r="AT140" s="92" t="s">
        <v>89</v>
      </c>
      <c r="AU140" s="92" t="s">
        <v>94</v>
      </c>
      <c r="AY140" s="2" t="s">
        <v>83</v>
      </c>
      <c r="BE140" s="93">
        <f>IF(N140="základná",J140,0)</f>
        <v>0</v>
      </c>
      <c r="BF140" s="93">
        <f>IF(N140="znížená",J140,0)</f>
        <v>0</v>
      </c>
      <c r="BG140" s="93">
        <f>IF(N140="zákl. prenesená",J140,0)</f>
        <v>0</v>
      </c>
      <c r="BH140" s="93">
        <f>IF(N140="zníž. prenesená",J140,0)</f>
        <v>0</v>
      </c>
      <c r="BI140" s="93">
        <f>IF(N140="nulová",J140,0)</f>
        <v>0</v>
      </c>
      <c r="BJ140" s="2" t="s">
        <v>88</v>
      </c>
      <c r="BK140" s="94">
        <f>ROUND(I140*H140,3)</f>
        <v>0</v>
      </c>
      <c r="BL140" s="2" t="s">
        <v>93</v>
      </c>
      <c r="BM140" s="92" t="s">
        <v>102</v>
      </c>
    </row>
    <row r="141" spans="2:65" s="9" customFormat="1" ht="24.2" customHeight="1" x14ac:dyDescent="0.25">
      <c r="B141" s="81"/>
      <c r="C141" s="82" t="s">
        <v>94</v>
      </c>
      <c r="D141" s="82" t="s">
        <v>89</v>
      </c>
      <c r="E141" s="83" t="s">
        <v>103</v>
      </c>
      <c r="F141" s="84" t="s">
        <v>104</v>
      </c>
      <c r="G141" s="85" t="s">
        <v>101</v>
      </c>
      <c r="H141" s="86">
        <v>0.98199999999999998</v>
      </c>
      <c r="I141" s="230">
        <v>0</v>
      </c>
      <c r="J141" s="230">
        <f>ROUND(I141*H141,3)</f>
        <v>0</v>
      </c>
      <c r="K141" s="87"/>
      <c r="L141" s="10"/>
      <c r="M141" s="88" t="s">
        <v>12</v>
      </c>
      <c r="N141" s="89" t="s">
        <v>33</v>
      </c>
      <c r="O141" s="90">
        <v>0</v>
      </c>
      <c r="P141" s="90">
        <f>O141*H141</f>
        <v>0</v>
      </c>
      <c r="Q141" s="90">
        <v>0</v>
      </c>
      <c r="R141" s="90">
        <f>Q141*H141</f>
        <v>0</v>
      </c>
      <c r="S141" s="90">
        <v>0</v>
      </c>
      <c r="T141" s="91">
        <f>S141*H141</f>
        <v>0</v>
      </c>
      <c r="AR141" s="92" t="s">
        <v>93</v>
      </c>
      <c r="AT141" s="92" t="s">
        <v>89</v>
      </c>
      <c r="AU141" s="92" t="s">
        <v>94</v>
      </c>
      <c r="AY141" s="2" t="s">
        <v>83</v>
      </c>
      <c r="BE141" s="93">
        <f>IF(N141="základná",J141,0)</f>
        <v>0</v>
      </c>
      <c r="BF141" s="93">
        <f>IF(N141="znížená",J141,0)</f>
        <v>0</v>
      </c>
      <c r="BG141" s="93">
        <f>IF(N141="zákl. prenesená",J141,0)</f>
        <v>0</v>
      </c>
      <c r="BH141" s="93">
        <f>IF(N141="zníž. prenesená",J141,0)</f>
        <v>0</v>
      </c>
      <c r="BI141" s="93">
        <f>IF(N141="nulová",J141,0)</f>
        <v>0</v>
      </c>
      <c r="BJ141" s="2" t="s">
        <v>88</v>
      </c>
      <c r="BK141" s="94">
        <f>ROUND(I141*H141,3)</f>
        <v>0</v>
      </c>
      <c r="BL141" s="2" t="s">
        <v>93</v>
      </c>
      <c r="BM141" s="92" t="s">
        <v>105</v>
      </c>
    </row>
    <row r="142" spans="2:65" s="9" customFormat="1" ht="24.2" customHeight="1" x14ac:dyDescent="0.25">
      <c r="B142" s="81"/>
      <c r="C142" s="82" t="s">
        <v>93</v>
      </c>
      <c r="D142" s="82" t="s">
        <v>89</v>
      </c>
      <c r="E142" s="83" t="s">
        <v>106</v>
      </c>
      <c r="F142" s="84" t="s">
        <v>107</v>
      </c>
      <c r="G142" s="85" t="s">
        <v>101</v>
      </c>
      <c r="H142" s="86">
        <v>0.78600000000000003</v>
      </c>
      <c r="I142" s="230">
        <v>0</v>
      </c>
      <c r="J142" s="230">
        <f>ROUND(I142*H142,3)</f>
        <v>0</v>
      </c>
      <c r="K142" s="87"/>
      <c r="L142" s="10"/>
      <c r="M142" s="88" t="s">
        <v>12</v>
      </c>
      <c r="N142" s="89" t="s">
        <v>33</v>
      </c>
      <c r="O142" s="90">
        <v>0</v>
      </c>
      <c r="P142" s="90">
        <f>O142*H142</f>
        <v>0</v>
      </c>
      <c r="Q142" s="90">
        <v>0</v>
      </c>
      <c r="R142" s="90">
        <f>Q142*H142</f>
        <v>0</v>
      </c>
      <c r="S142" s="90">
        <v>0</v>
      </c>
      <c r="T142" s="91">
        <f>S142*H142</f>
        <v>0</v>
      </c>
      <c r="AR142" s="92" t="s">
        <v>93</v>
      </c>
      <c r="AT142" s="92" t="s">
        <v>89</v>
      </c>
      <c r="AU142" s="92" t="s">
        <v>94</v>
      </c>
      <c r="AY142" s="2" t="s">
        <v>83</v>
      </c>
      <c r="BE142" s="93">
        <f>IF(N142="základná",J142,0)</f>
        <v>0</v>
      </c>
      <c r="BF142" s="93">
        <f>IF(N142="znížená",J142,0)</f>
        <v>0</v>
      </c>
      <c r="BG142" s="93">
        <f>IF(N142="zákl. prenesená",J142,0)</f>
        <v>0</v>
      </c>
      <c r="BH142" s="93">
        <f>IF(N142="zníž. prenesená",J142,0)</f>
        <v>0</v>
      </c>
      <c r="BI142" s="93">
        <f>IF(N142="nulová",J142,0)</f>
        <v>0</v>
      </c>
      <c r="BJ142" s="2" t="s">
        <v>88</v>
      </c>
      <c r="BK142" s="94">
        <f>ROUND(I142*H142,3)</f>
        <v>0</v>
      </c>
      <c r="BL142" s="2" t="s">
        <v>93</v>
      </c>
      <c r="BM142" s="92" t="s">
        <v>108</v>
      </c>
    </row>
    <row r="143" spans="2:65" s="9" customFormat="1" ht="24.2" customHeight="1" x14ac:dyDescent="0.25">
      <c r="B143" s="81"/>
      <c r="C143" s="82" t="s">
        <v>109</v>
      </c>
      <c r="D143" s="82" t="s">
        <v>89</v>
      </c>
      <c r="E143" s="83" t="s">
        <v>110</v>
      </c>
      <c r="F143" s="84" t="s">
        <v>111</v>
      </c>
      <c r="G143" s="85" t="s">
        <v>101</v>
      </c>
      <c r="H143" s="86">
        <v>4.4999999999999998E-2</v>
      </c>
      <c r="I143" s="230">
        <v>0</v>
      </c>
      <c r="J143" s="230">
        <f>ROUND(I143*H143,3)</f>
        <v>0</v>
      </c>
      <c r="K143" s="87"/>
      <c r="L143" s="10"/>
      <c r="M143" s="88" t="s">
        <v>12</v>
      </c>
      <c r="N143" s="89" t="s">
        <v>33</v>
      </c>
      <c r="O143" s="90">
        <v>0</v>
      </c>
      <c r="P143" s="90">
        <f>O143*H143</f>
        <v>0</v>
      </c>
      <c r="Q143" s="90">
        <v>0</v>
      </c>
      <c r="R143" s="90">
        <f>Q143*H143</f>
        <v>0</v>
      </c>
      <c r="S143" s="90">
        <v>0</v>
      </c>
      <c r="T143" s="91">
        <f>S143*H143</f>
        <v>0</v>
      </c>
      <c r="AR143" s="92" t="s">
        <v>93</v>
      </c>
      <c r="AT143" s="92" t="s">
        <v>89</v>
      </c>
      <c r="AU143" s="92" t="s">
        <v>94</v>
      </c>
      <c r="AY143" s="2" t="s">
        <v>83</v>
      </c>
      <c r="BE143" s="93">
        <f>IF(N143="základná",J143,0)</f>
        <v>0</v>
      </c>
      <c r="BF143" s="93">
        <f>IF(N143="znížená",J143,0)</f>
        <v>0</v>
      </c>
      <c r="BG143" s="93">
        <f>IF(N143="zákl. prenesená",J143,0)</f>
        <v>0</v>
      </c>
      <c r="BH143" s="93">
        <f>IF(N143="zníž. prenesená",J143,0)</f>
        <v>0</v>
      </c>
      <c r="BI143" s="93">
        <f>IF(N143="nulová",J143,0)</f>
        <v>0</v>
      </c>
      <c r="BJ143" s="2" t="s">
        <v>88</v>
      </c>
      <c r="BK143" s="94">
        <f>ROUND(I143*H143,3)</f>
        <v>0</v>
      </c>
      <c r="BL143" s="2" t="s">
        <v>93</v>
      </c>
      <c r="BM143" s="92" t="s">
        <v>112</v>
      </c>
    </row>
    <row r="144" spans="2:65" s="9" customFormat="1" ht="24.2" customHeight="1" x14ac:dyDescent="0.25">
      <c r="B144" s="81"/>
      <c r="C144" s="82" t="s">
        <v>113</v>
      </c>
      <c r="D144" s="82" t="s">
        <v>89</v>
      </c>
      <c r="E144" s="83" t="s">
        <v>114</v>
      </c>
      <c r="F144" s="84" t="s">
        <v>115</v>
      </c>
      <c r="G144" s="85" t="s">
        <v>116</v>
      </c>
      <c r="H144" s="86">
        <v>1.2</v>
      </c>
      <c r="I144" s="230">
        <v>0</v>
      </c>
      <c r="J144" s="230">
        <f>ROUND(I144*H144,3)</f>
        <v>0</v>
      </c>
      <c r="K144" s="87"/>
      <c r="L144" s="10"/>
      <c r="M144" s="88" t="s">
        <v>12</v>
      </c>
      <c r="N144" s="89" t="s">
        <v>33</v>
      </c>
      <c r="O144" s="90">
        <v>0.46</v>
      </c>
      <c r="P144" s="90">
        <f>O144*H144</f>
        <v>0.55200000000000005</v>
      </c>
      <c r="Q144" s="90">
        <v>0</v>
      </c>
      <c r="R144" s="90">
        <f>Q144*H144</f>
        <v>0</v>
      </c>
      <c r="S144" s="90">
        <v>0</v>
      </c>
      <c r="T144" s="91">
        <f>S144*H144</f>
        <v>0</v>
      </c>
      <c r="AR144" s="92" t="s">
        <v>93</v>
      </c>
      <c r="AT144" s="92" t="s">
        <v>89</v>
      </c>
      <c r="AU144" s="92" t="s">
        <v>94</v>
      </c>
      <c r="AY144" s="2" t="s">
        <v>83</v>
      </c>
      <c r="BE144" s="93">
        <f>IF(N144="základná",J144,0)</f>
        <v>0</v>
      </c>
      <c r="BF144" s="93">
        <f>IF(N144="znížená",J144,0)</f>
        <v>0</v>
      </c>
      <c r="BG144" s="93">
        <f>IF(N144="zákl. prenesená",J144,0)</f>
        <v>0</v>
      </c>
      <c r="BH144" s="93">
        <f>IF(N144="zníž. prenesená",J144,0)</f>
        <v>0</v>
      </c>
      <c r="BI144" s="93">
        <f>IF(N144="nulová",J144,0)</f>
        <v>0</v>
      </c>
      <c r="BJ144" s="2" t="s">
        <v>88</v>
      </c>
      <c r="BK144" s="94">
        <f>ROUND(I144*H144,3)</f>
        <v>0</v>
      </c>
      <c r="BL144" s="2" t="s">
        <v>93</v>
      </c>
      <c r="BM144" s="92" t="s">
        <v>117</v>
      </c>
    </row>
    <row r="145" spans="2:65" s="95" customFormat="1" x14ac:dyDescent="0.25">
      <c r="B145" s="96"/>
      <c r="D145" s="97" t="s">
        <v>96</v>
      </c>
      <c r="E145" s="98" t="s">
        <v>12</v>
      </c>
      <c r="F145" s="99" t="s">
        <v>118</v>
      </c>
      <c r="H145" s="100">
        <v>1.2</v>
      </c>
      <c r="I145" s="231"/>
      <c r="J145" s="231"/>
      <c r="L145" s="96"/>
      <c r="M145" s="101"/>
      <c r="T145" s="102"/>
      <c r="AT145" s="98" t="s">
        <v>96</v>
      </c>
      <c r="AU145" s="98" t="s">
        <v>94</v>
      </c>
      <c r="AV145" s="95" t="s">
        <v>88</v>
      </c>
      <c r="AW145" s="95" t="s">
        <v>98</v>
      </c>
      <c r="AX145" s="95" t="s">
        <v>82</v>
      </c>
      <c r="AY145" s="98" t="s">
        <v>83</v>
      </c>
    </row>
    <row r="146" spans="2:65" s="9" customFormat="1" ht="33" customHeight="1" x14ac:dyDescent="0.25">
      <c r="B146" s="81"/>
      <c r="C146" s="82" t="s">
        <v>119</v>
      </c>
      <c r="D146" s="82" t="s">
        <v>89</v>
      </c>
      <c r="E146" s="83" t="s">
        <v>120</v>
      </c>
      <c r="F146" s="84" t="s">
        <v>121</v>
      </c>
      <c r="G146" s="85" t="s">
        <v>116</v>
      </c>
      <c r="H146" s="86">
        <v>1.2</v>
      </c>
      <c r="I146" s="230">
        <v>0</v>
      </c>
      <c r="J146" s="230">
        <f>ROUND(I146*H146,3)</f>
        <v>0</v>
      </c>
      <c r="K146" s="87"/>
      <c r="L146" s="10"/>
      <c r="M146" s="88" t="s">
        <v>12</v>
      </c>
      <c r="N146" s="89" t="s">
        <v>33</v>
      </c>
      <c r="O146" s="90">
        <v>7.0999999999999994E-2</v>
      </c>
      <c r="P146" s="90">
        <f>O146*H146</f>
        <v>8.5199999999999984E-2</v>
      </c>
      <c r="Q146" s="90">
        <v>0</v>
      </c>
      <c r="R146" s="90">
        <f>Q146*H146</f>
        <v>0</v>
      </c>
      <c r="S146" s="90">
        <v>0</v>
      </c>
      <c r="T146" s="91">
        <f>S146*H146</f>
        <v>0</v>
      </c>
      <c r="AR146" s="92" t="s">
        <v>93</v>
      </c>
      <c r="AT146" s="92" t="s">
        <v>89</v>
      </c>
      <c r="AU146" s="92" t="s">
        <v>94</v>
      </c>
      <c r="AY146" s="2" t="s">
        <v>83</v>
      </c>
      <c r="BE146" s="93">
        <f>IF(N146="základná",J146,0)</f>
        <v>0</v>
      </c>
      <c r="BF146" s="93">
        <f>IF(N146="znížená",J146,0)</f>
        <v>0</v>
      </c>
      <c r="BG146" s="93">
        <f>IF(N146="zákl. prenesená",J146,0)</f>
        <v>0</v>
      </c>
      <c r="BH146" s="93">
        <f>IF(N146="zníž. prenesená",J146,0)</f>
        <v>0</v>
      </c>
      <c r="BI146" s="93">
        <f>IF(N146="nulová",J146,0)</f>
        <v>0</v>
      </c>
      <c r="BJ146" s="2" t="s">
        <v>88</v>
      </c>
      <c r="BK146" s="94">
        <f>ROUND(I146*H146,3)</f>
        <v>0</v>
      </c>
      <c r="BL146" s="2" t="s">
        <v>93</v>
      </c>
      <c r="BM146" s="92" t="s">
        <v>122</v>
      </c>
    </row>
    <row r="147" spans="2:65" s="9" customFormat="1" ht="37.9" customHeight="1" x14ac:dyDescent="0.25">
      <c r="B147" s="81"/>
      <c r="C147" s="82" t="s">
        <v>123</v>
      </c>
      <c r="D147" s="82" t="s">
        <v>89</v>
      </c>
      <c r="E147" s="83" t="s">
        <v>124</v>
      </c>
      <c r="F147" s="84" t="s">
        <v>125</v>
      </c>
      <c r="G147" s="85" t="s">
        <v>116</v>
      </c>
      <c r="H147" s="86">
        <v>8.4</v>
      </c>
      <c r="I147" s="230">
        <v>0</v>
      </c>
      <c r="J147" s="230">
        <f>ROUND(I147*H147,3)</f>
        <v>0</v>
      </c>
      <c r="K147" s="87"/>
      <c r="L147" s="10"/>
      <c r="M147" s="88" t="s">
        <v>12</v>
      </c>
      <c r="N147" s="89" t="s">
        <v>33</v>
      </c>
      <c r="O147" s="90">
        <v>7.3699999999999998E-3</v>
      </c>
      <c r="P147" s="90">
        <f>O147*H147</f>
        <v>6.1907999999999998E-2</v>
      </c>
      <c r="Q147" s="90">
        <v>0</v>
      </c>
      <c r="R147" s="90">
        <f>Q147*H147</f>
        <v>0</v>
      </c>
      <c r="S147" s="90">
        <v>0</v>
      </c>
      <c r="T147" s="91">
        <f>S147*H147</f>
        <v>0</v>
      </c>
      <c r="AR147" s="92" t="s">
        <v>93</v>
      </c>
      <c r="AT147" s="92" t="s">
        <v>89</v>
      </c>
      <c r="AU147" s="92" t="s">
        <v>94</v>
      </c>
      <c r="AY147" s="2" t="s">
        <v>83</v>
      </c>
      <c r="BE147" s="93">
        <f>IF(N147="základná",J147,0)</f>
        <v>0</v>
      </c>
      <c r="BF147" s="93">
        <f>IF(N147="znížená",J147,0)</f>
        <v>0</v>
      </c>
      <c r="BG147" s="93">
        <f>IF(N147="zákl. prenesená",J147,0)</f>
        <v>0</v>
      </c>
      <c r="BH147" s="93">
        <f>IF(N147="zníž. prenesená",J147,0)</f>
        <v>0</v>
      </c>
      <c r="BI147" s="93">
        <f>IF(N147="nulová",J147,0)</f>
        <v>0</v>
      </c>
      <c r="BJ147" s="2" t="s">
        <v>88</v>
      </c>
      <c r="BK147" s="94">
        <f>ROUND(I147*H147,3)</f>
        <v>0</v>
      </c>
      <c r="BL147" s="2" t="s">
        <v>93</v>
      </c>
      <c r="BM147" s="92" t="s">
        <v>126</v>
      </c>
    </row>
    <row r="148" spans="2:65" s="95" customFormat="1" x14ac:dyDescent="0.25">
      <c r="B148" s="96"/>
      <c r="D148" s="97" t="s">
        <v>96</v>
      </c>
      <c r="E148" s="98" t="s">
        <v>12</v>
      </c>
      <c r="F148" s="99" t="s">
        <v>127</v>
      </c>
      <c r="H148" s="100">
        <v>8.4</v>
      </c>
      <c r="I148" s="231"/>
      <c r="J148" s="231"/>
      <c r="L148" s="96"/>
      <c r="M148" s="101"/>
      <c r="T148" s="102"/>
      <c r="AT148" s="98" t="s">
        <v>96</v>
      </c>
      <c r="AU148" s="98" t="s">
        <v>94</v>
      </c>
      <c r="AV148" s="95" t="s">
        <v>88</v>
      </c>
      <c r="AW148" s="95" t="s">
        <v>98</v>
      </c>
      <c r="AX148" s="95" t="s">
        <v>82</v>
      </c>
      <c r="AY148" s="98" t="s">
        <v>83</v>
      </c>
    </row>
    <row r="149" spans="2:65" s="9" customFormat="1" ht="24.2" customHeight="1" x14ac:dyDescent="0.25">
      <c r="B149" s="81"/>
      <c r="C149" s="82" t="s">
        <v>128</v>
      </c>
      <c r="D149" s="82" t="s">
        <v>89</v>
      </c>
      <c r="E149" s="83" t="s">
        <v>129</v>
      </c>
      <c r="F149" s="84" t="s">
        <v>130</v>
      </c>
      <c r="G149" s="85" t="s">
        <v>101</v>
      </c>
      <c r="H149" s="86">
        <v>1.8</v>
      </c>
      <c r="I149" s="230">
        <v>0</v>
      </c>
      <c r="J149" s="230">
        <f>ROUND(I149*H149,3)</f>
        <v>0</v>
      </c>
      <c r="K149" s="87"/>
      <c r="L149" s="10"/>
      <c r="M149" s="88" t="s">
        <v>12</v>
      </c>
      <c r="N149" s="89" t="s">
        <v>33</v>
      </c>
      <c r="O149" s="90">
        <v>0</v>
      </c>
      <c r="P149" s="90">
        <f>O149*H149</f>
        <v>0</v>
      </c>
      <c r="Q149" s="90">
        <v>0</v>
      </c>
      <c r="R149" s="90">
        <f>Q149*H149</f>
        <v>0</v>
      </c>
      <c r="S149" s="90">
        <v>0</v>
      </c>
      <c r="T149" s="91">
        <f>S149*H149</f>
        <v>0</v>
      </c>
      <c r="AR149" s="92" t="s">
        <v>93</v>
      </c>
      <c r="AT149" s="92" t="s">
        <v>89</v>
      </c>
      <c r="AU149" s="92" t="s">
        <v>94</v>
      </c>
      <c r="AY149" s="2" t="s">
        <v>83</v>
      </c>
      <c r="BE149" s="93">
        <f>IF(N149="základná",J149,0)</f>
        <v>0</v>
      </c>
      <c r="BF149" s="93">
        <f>IF(N149="znížená",J149,0)</f>
        <v>0</v>
      </c>
      <c r="BG149" s="93">
        <f>IF(N149="zákl. prenesená",J149,0)</f>
        <v>0</v>
      </c>
      <c r="BH149" s="93">
        <f>IF(N149="zníž. prenesená",J149,0)</f>
        <v>0</v>
      </c>
      <c r="BI149" s="93">
        <f>IF(N149="nulová",J149,0)</f>
        <v>0</v>
      </c>
      <c r="BJ149" s="2" t="s">
        <v>88</v>
      </c>
      <c r="BK149" s="94">
        <f>ROUND(I149*H149,3)</f>
        <v>0</v>
      </c>
      <c r="BL149" s="2" t="s">
        <v>93</v>
      </c>
      <c r="BM149" s="92" t="s">
        <v>131</v>
      </c>
    </row>
    <row r="150" spans="2:65" s="95" customFormat="1" x14ac:dyDescent="0.25">
      <c r="B150" s="96"/>
      <c r="D150" s="97" t="s">
        <v>96</v>
      </c>
      <c r="E150" s="98" t="s">
        <v>12</v>
      </c>
      <c r="F150" s="99" t="s">
        <v>132</v>
      </c>
      <c r="H150" s="100">
        <v>1.8</v>
      </c>
      <c r="I150" s="231"/>
      <c r="J150" s="231"/>
      <c r="L150" s="96"/>
      <c r="M150" s="101"/>
      <c r="T150" s="102"/>
      <c r="AT150" s="98" t="s">
        <v>96</v>
      </c>
      <c r="AU150" s="98" t="s">
        <v>94</v>
      </c>
      <c r="AV150" s="95" t="s">
        <v>88</v>
      </c>
      <c r="AW150" s="95" t="s">
        <v>98</v>
      </c>
      <c r="AX150" s="95" t="s">
        <v>2</v>
      </c>
      <c r="AY150" s="98" t="s">
        <v>83</v>
      </c>
    </row>
    <row r="151" spans="2:65" s="103" customFormat="1" x14ac:dyDescent="0.25">
      <c r="B151" s="104"/>
      <c r="D151" s="97" t="s">
        <v>96</v>
      </c>
      <c r="E151" s="105" t="s">
        <v>12</v>
      </c>
      <c r="F151" s="106" t="s">
        <v>133</v>
      </c>
      <c r="H151" s="107">
        <v>1.8</v>
      </c>
      <c r="I151" s="232"/>
      <c r="J151" s="232"/>
      <c r="L151" s="104"/>
      <c r="M151" s="108"/>
      <c r="T151" s="109"/>
      <c r="AT151" s="105" t="s">
        <v>96</v>
      </c>
      <c r="AU151" s="105" t="s">
        <v>94</v>
      </c>
      <c r="AV151" s="103" t="s">
        <v>93</v>
      </c>
      <c r="AW151" s="103" t="s">
        <v>98</v>
      </c>
      <c r="AX151" s="103" t="s">
        <v>82</v>
      </c>
      <c r="AY151" s="105" t="s">
        <v>83</v>
      </c>
    </row>
    <row r="152" spans="2:65" s="71" customFormat="1" ht="20.85" customHeight="1" x14ac:dyDescent="0.2">
      <c r="B152" s="72"/>
      <c r="D152" s="73" t="s">
        <v>80</v>
      </c>
      <c r="E152" s="80" t="s">
        <v>134</v>
      </c>
      <c r="F152" s="80" t="s">
        <v>135</v>
      </c>
      <c r="I152" s="233"/>
      <c r="J152" s="229">
        <v>0</v>
      </c>
      <c r="L152" s="72"/>
      <c r="M152" s="75"/>
      <c r="P152" s="76">
        <f>P153+P154</f>
        <v>70.918000000000006</v>
      </c>
      <c r="R152" s="76">
        <f>R153+R154</f>
        <v>20.260652700000001</v>
      </c>
      <c r="T152" s="77">
        <f>T153+T154</f>
        <v>0</v>
      </c>
      <c r="AR152" s="73" t="s">
        <v>82</v>
      </c>
      <c r="AT152" s="78" t="s">
        <v>80</v>
      </c>
      <c r="AU152" s="78" t="s">
        <v>88</v>
      </c>
      <c r="AY152" s="73" t="s">
        <v>83</v>
      </c>
      <c r="BK152" s="79">
        <f>BK153+BK154</f>
        <v>0</v>
      </c>
    </row>
    <row r="153" spans="2:65" s="9" customFormat="1" ht="37.9" customHeight="1" x14ac:dyDescent="0.25">
      <c r="B153" s="81"/>
      <c r="C153" s="82" t="s">
        <v>136</v>
      </c>
      <c r="D153" s="82" t="s">
        <v>89</v>
      </c>
      <c r="E153" s="83" t="s">
        <v>137</v>
      </c>
      <c r="F153" s="84" t="s">
        <v>138</v>
      </c>
      <c r="G153" s="85" t="s">
        <v>139</v>
      </c>
      <c r="H153" s="86">
        <v>2</v>
      </c>
      <c r="I153" s="230">
        <v>0</v>
      </c>
      <c r="J153" s="230">
        <f>ROUND(I153*H153,3)</f>
        <v>0</v>
      </c>
      <c r="K153" s="87"/>
      <c r="L153" s="10"/>
      <c r="M153" s="88" t="s">
        <v>12</v>
      </c>
      <c r="N153" s="89" t="s">
        <v>33</v>
      </c>
      <c r="O153" s="90">
        <v>35</v>
      </c>
      <c r="P153" s="90">
        <f>O153*H153</f>
        <v>70</v>
      </c>
      <c r="Q153" s="90">
        <v>0.97732635000000001</v>
      </c>
      <c r="R153" s="90">
        <f>Q153*H153</f>
        <v>1.9546527</v>
      </c>
      <c r="S153" s="90">
        <v>0</v>
      </c>
      <c r="T153" s="91">
        <f>S153*H153</f>
        <v>0</v>
      </c>
      <c r="AR153" s="92" t="s">
        <v>93</v>
      </c>
      <c r="AT153" s="92" t="s">
        <v>89</v>
      </c>
      <c r="AU153" s="92" t="s">
        <v>94</v>
      </c>
      <c r="AY153" s="2" t="s">
        <v>83</v>
      </c>
      <c r="BE153" s="93">
        <f>IF(N153="základná",J153,0)</f>
        <v>0</v>
      </c>
      <c r="BF153" s="93">
        <f>IF(N153="znížená",J153,0)</f>
        <v>0</v>
      </c>
      <c r="BG153" s="93">
        <f>IF(N153="zákl. prenesená",J153,0)</f>
        <v>0</v>
      </c>
      <c r="BH153" s="93">
        <f>IF(N153="zníž. prenesená",J153,0)</f>
        <v>0</v>
      </c>
      <c r="BI153" s="93">
        <f>IF(N153="nulová",J153,0)</f>
        <v>0</v>
      </c>
      <c r="BJ153" s="2" t="s">
        <v>88</v>
      </c>
      <c r="BK153" s="94">
        <f>ROUND(I153*H153,3)</f>
        <v>0</v>
      </c>
      <c r="BL153" s="2" t="s">
        <v>93</v>
      </c>
      <c r="BM153" s="92" t="s">
        <v>140</v>
      </c>
    </row>
    <row r="154" spans="2:65" s="110" customFormat="1" ht="20.85" customHeight="1" x14ac:dyDescent="0.2">
      <c r="B154" s="111"/>
      <c r="D154" s="112" t="s">
        <v>80</v>
      </c>
      <c r="E154" s="112" t="s">
        <v>141</v>
      </c>
      <c r="F154" s="112" t="s">
        <v>142</v>
      </c>
      <c r="I154" s="234"/>
      <c r="J154" s="234">
        <v>0</v>
      </c>
      <c r="L154" s="111"/>
      <c r="M154" s="113"/>
      <c r="P154" s="114">
        <f>SUM(P155:P171)</f>
        <v>0.91800000000000004</v>
      </c>
      <c r="R154" s="114">
        <f>SUM(R155:R171)</f>
        <v>18.306000000000001</v>
      </c>
      <c r="T154" s="115">
        <f>SUM(T155:T171)</f>
        <v>0</v>
      </c>
      <c r="AR154" s="112" t="s">
        <v>82</v>
      </c>
      <c r="AT154" s="116" t="s">
        <v>80</v>
      </c>
      <c r="AU154" s="116" t="s">
        <v>94</v>
      </c>
      <c r="AY154" s="112" t="s">
        <v>83</v>
      </c>
      <c r="BK154" s="117">
        <f>SUM(BK155:BK171)</f>
        <v>0</v>
      </c>
    </row>
    <row r="155" spans="2:65" s="9" customFormat="1" ht="24.2" customHeight="1" x14ac:dyDescent="0.25">
      <c r="B155" s="81"/>
      <c r="C155" s="82" t="s">
        <v>143</v>
      </c>
      <c r="D155" s="82" t="s">
        <v>89</v>
      </c>
      <c r="E155" s="83" t="s">
        <v>144</v>
      </c>
      <c r="F155" s="84" t="s">
        <v>130</v>
      </c>
      <c r="G155" s="85" t="s">
        <v>101</v>
      </c>
      <c r="H155" s="86">
        <v>34.56</v>
      </c>
      <c r="I155" s="230">
        <v>0</v>
      </c>
      <c r="J155" s="230">
        <f>ROUND(I155*H155,3)</f>
        <v>0</v>
      </c>
      <c r="K155" s="87"/>
      <c r="L155" s="10"/>
      <c r="M155" s="88" t="s">
        <v>12</v>
      </c>
      <c r="N155" s="89" t="s">
        <v>33</v>
      </c>
      <c r="O155" s="90">
        <v>0</v>
      </c>
      <c r="P155" s="90">
        <f>O155*H155</f>
        <v>0</v>
      </c>
      <c r="Q155" s="90">
        <v>0</v>
      </c>
      <c r="R155" s="90">
        <f>Q155*H155</f>
        <v>0</v>
      </c>
      <c r="S155" s="90">
        <v>0</v>
      </c>
      <c r="T155" s="91">
        <f>S155*H155</f>
        <v>0</v>
      </c>
      <c r="AR155" s="92" t="s">
        <v>93</v>
      </c>
      <c r="AT155" s="92" t="s">
        <v>89</v>
      </c>
      <c r="AU155" s="92" t="s">
        <v>93</v>
      </c>
      <c r="AY155" s="2" t="s">
        <v>83</v>
      </c>
      <c r="BE155" s="93">
        <f>IF(N155="základná",J155,0)</f>
        <v>0</v>
      </c>
      <c r="BF155" s="93">
        <f>IF(N155="znížená",J155,0)</f>
        <v>0</v>
      </c>
      <c r="BG155" s="93">
        <f>IF(N155="zákl. prenesená",J155,0)</f>
        <v>0</v>
      </c>
      <c r="BH155" s="93">
        <f>IF(N155="zníž. prenesená",J155,0)</f>
        <v>0</v>
      </c>
      <c r="BI155" s="93">
        <f>IF(N155="nulová",J155,0)</f>
        <v>0</v>
      </c>
      <c r="BJ155" s="2" t="s">
        <v>88</v>
      </c>
      <c r="BK155" s="94">
        <f>ROUND(I155*H155,3)</f>
        <v>0</v>
      </c>
      <c r="BL155" s="2" t="s">
        <v>93</v>
      </c>
      <c r="BM155" s="92" t="s">
        <v>145</v>
      </c>
    </row>
    <row r="156" spans="2:65" s="95" customFormat="1" x14ac:dyDescent="0.25">
      <c r="B156" s="96"/>
      <c r="D156" s="97" t="s">
        <v>96</v>
      </c>
      <c r="E156" s="98" t="s">
        <v>12</v>
      </c>
      <c r="F156" s="99" t="s">
        <v>146</v>
      </c>
      <c r="H156" s="100">
        <v>34.56</v>
      </c>
      <c r="I156" s="231"/>
      <c r="J156" s="231"/>
      <c r="L156" s="96"/>
      <c r="M156" s="101"/>
      <c r="T156" s="102"/>
      <c r="AT156" s="98" t="s">
        <v>96</v>
      </c>
      <c r="AU156" s="98" t="s">
        <v>93</v>
      </c>
      <c r="AV156" s="95" t="s">
        <v>88</v>
      </c>
      <c r="AW156" s="95" t="s">
        <v>98</v>
      </c>
      <c r="AX156" s="95" t="s">
        <v>82</v>
      </c>
      <c r="AY156" s="98" t="s">
        <v>83</v>
      </c>
    </row>
    <row r="157" spans="2:65" s="9" customFormat="1" ht="21.75" customHeight="1" x14ac:dyDescent="0.25">
      <c r="B157" s="81"/>
      <c r="C157" s="82" t="s">
        <v>147</v>
      </c>
      <c r="D157" s="82" t="s">
        <v>89</v>
      </c>
      <c r="E157" s="83" t="s">
        <v>148</v>
      </c>
      <c r="F157" s="84" t="s">
        <v>149</v>
      </c>
      <c r="G157" s="85" t="s">
        <v>150</v>
      </c>
      <c r="H157" s="86">
        <v>54</v>
      </c>
      <c r="I157" s="230">
        <v>0</v>
      </c>
      <c r="J157" s="230">
        <f>ROUND(I157*H157,3)</f>
        <v>0</v>
      </c>
      <c r="K157" s="87"/>
      <c r="L157" s="10"/>
      <c r="M157" s="88" t="s">
        <v>12</v>
      </c>
      <c r="N157" s="89" t="s">
        <v>33</v>
      </c>
      <c r="O157" s="90">
        <v>1.7000000000000001E-2</v>
      </c>
      <c r="P157" s="90">
        <f>O157*H157</f>
        <v>0.91800000000000004</v>
      </c>
      <c r="Q157" s="90">
        <v>0</v>
      </c>
      <c r="R157" s="90">
        <f>Q157*H157</f>
        <v>0</v>
      </c>
      <c r="S157" s="90">
        <v>0</v>
      </c>
      <c r="T157" s="91">
        <f>S157*H157</f>
        <v>0</v>
      </c>
      <c r="AR157" s="92" t="s">
        <v>93</v>
      </c>
      <c r="AT157" s="92" t="s">
        <v>89</v>
      </c>
      <c r="AU157" s="92" t="s">
        <v>93</v>
      </c>
      <c r="AY157" s="2" t="s">
        <v>83</v>
      </c>
      <c r="BE157" s="93">
        <f>IF(N157="základná",J157,0)</f>
        <v>0</v>
      </c>
      <c r="BF157" s="93">
        <f>IF(N157="znížená",J157,0)</f>
        <v>0</v>
      </c>
      <c r="BG157" s="93">
        <f>IF(N157="zákl. prenesená",J157,0)</f>
        <v>0</v>
      </c>
      <c r="BH157" s="93">
        <f>IF(N157="zníž. prenesená",J157,0)</f>
        <v>0</v>
      </c>
      <c r="BI157" s="93">
        <f>IF(N157="nulová",J157,0)</f>
        <v>0</v>
      </c>
      <c r="BJ157" s="2" t="s">
        <v>88</v>
      </c>
      <c r="BK157" s="94">
        <f>ROUND(I157*H157,3)</f>
        <v>0</v>
      </c>
      <c r="BL157" s="2" t="s">
        <v>93</v>
      </c>
      <c r="BM157" s="92" t="s">
        <v>151</v>
      </c>
    </row>
    <row r="158" spans="2:65" s="9" customFormat="1" ht="33" customHeight="1" x14ac:dyDescent="0.25">
      <c r="B158" s="81"/>
      <c r="C158" s="82" t="s">
        <v>152</v>
      </c>
      <c r="D158" s="82" t="s">
        <v>89</v>
      </c>
      <c r="E158" s="83" t="s">
        <v>153</v>
      </c>
      <c r="F158" s="84" t="s">
        <v>154</v>
      </c>
      <c r="G158" s="85" t="s">
        <v>150</v>
      </c>
      <c r="H158" s="86">
        <v>54</v>
      </c>
      <c r="I158" s="230">
        <v>0</v>
      </c>
      <c r="J158" s="230">
        <f>ROUND(I158*H158,3)</f>
        <v>0</v>
      </c>
      <c r="K158" s="87"/>
      <c r="L158" s="10"/>
      <c r="M158" s="88" t="s">
        <v>12</v>
      </c>
      <c r="N158" s="89" t="s">
        <v>33</v>
      </c>
      <c r="O158" s="90">
        <v>0</v>
      </c>
      <c r="P158" s="90">
        <f>O158*H158</f>
        <v>0</v>
      </c>
      <c r="Q158" s="90">
        <v>0</v>
      </c>
      <c r="R158" s="90">
        <f>Q158*H158</f>
        <v>0</v>
      </c>
      <c r="S158" s="90">
        <v>0</v>
      </c>
      <c r="T158" s="91">
        <f>S158*H158</f>
        <v>0</v>
      </c>
      <c r="AR158" s="92" t="s">
        <v>93</v>
      </c>
      <c r="AT158" s="92" t="s">
        <v>89</v>
      </c>
      <c r="AU158" s="92" t="s">
        <v>93</v>
      </c>
      <c r="AY158" s="2" t="s">
        <v>83</v>
      </c>
      <c r="BE158" s="93">
        <f>IF(N158="základná",J158,0)</f>
        <v>0</v>
      </c>
      <c r="BF158" s="93">
        <f>IF(N158="znížená",J158,0)</f>
        <v>0</v>
      </c>
      <c r="BG158" s="93">
        <f>IF(N158="zákl. prenesená",J158,0)</f>
        <v>0</v>
      </c>
      <c r="BH158" s="93">
        <f>IF(N158="zníž. prenesená",J158,0)</f>
        <v>0</v>
      </c>
      <c r="BI158" s="93">
        <f>IF(N158="nulová",J158,0)</f>
        <v>0</v>
      </c>
      <c r="BJ158" s="2" t="s">
        <v>88</v>
      </c>
      <c r="BK158" s="94">
        <f>ROUND(I158*H158,3)</f>
        <v>0</v>
      </c>
      <c r="BL158" s="2" t="s">
        <v>93</v>
      </c>
      <c r="BM158" s="92" t="s">
        <v>155</v>
      </c>
    </row>
    <row r="159" spans="2:65" s="9" customFormat="1" ht="16.5" customHeight="1" x14ac:dyDescent="0.25">
      <c r="B159" s="81"/>
      <c r="C159" s="118" t="s">
        <v>156</v>
      </c>
      <c r="D159" s="118" t="s">
        <v>157</v>
      </c>
      <c r="E159" s="119" t="s">
        <v>158</v>
      </c>
      <c r="F159" s="120" t="s">
        <v>159</v>
      </c>
      <c r="G159" s="121" t="s">
        <v>101</v>
      </c>
      <c r="H159" s="122">
        <v>15.552</v>
      </c>
      <c r="I159" s="235">
        <v>0</v>
      </c>
      <c r="J159" s="235">
        <f>ROUND(I159*H159,3)</f>
        <v>0</v>
      </c>
      <c r="K159" s="123"/>
      <c r="L159" s="124"/>
      <c r="M159" s="125" t="s">
        <v>12</v>
      </c>
      <c r="N159" s="126" t="s">
        <v>33</v>
      </c>
      <c r="O159" s="90">
        <v>0</v>
      </c>
      <c r="P159" s="90">
        <f>O159*H159</f>
        <v>0</v>
      </c>
      <c r="Q159" s="90">
        <v>1</v>
      </c>
      <c r="R159" s="90">
        <f>Q159*H159</f>
        <v>15.552</v>
      </c>
      <c r="S159" s="90">
        <v>0</v>
      </c>
      <c r="T159" s="91">
        <f>S159*H159</f>
        <v>0</v>
      </c>
      <c r="AR159" s="92" t="s">
        <v>123</v>
      </c>
      <c r="AT159" s="92" t="s">
        <v>157</v>
      </c>
      <c r="AU159" s="92" t="s">
        <v>93</v>
      </c>
      <c r="AY159" s="2" t="s">
        <v>83</v>
      </c>
      <c r="BE159" s="93">
        <f>IF(N159="základná",J159,0)</f>
        <v>0</v>
      </c>
      <c r="BF159" s="93">
        <f>IF(N159="znížená",J159,0)</f>
        <v>0</v>
      </c>
      <c r="BG159" s="93">
        <f>IF(N159="zákl. prenesená",J159,0)</f>
        <v>0</v>
      </c>
      <c r="BH159" s="93">
        <f>IF(N159="zníž. prenesená",J159,0)</f>
        <v>0</v>
      </c>
      <c r="BI159" s="93">
        <f>IF(N159="nulová",J159,0)</f>
        <v>0</v>
      </c>
      <c r="BJ159" s="2" t="s">
        <v>88</v>
      </c>
      <c r="BK159" s="94">
        <f>ROUND(I159*H159,3)</f>
        <v>0</v>
      </c>
      <c r="BL159" s="2" t="s">
        <v>93</v>
      </c>
      <c r="BM159" s="92" t="s">
        <v>160</v>
      </c>
    </row>
    <row r="160" spans="2:65" s="95" customFormat="1" x14ac:dyDescent="0.25">
      <c r="B160" s="96"/>
      <c r="D160" s="97" t="s">
        <v>96</v>
      </c>
      <c r="E160" s="98" t="s">
        <v>12</v>
      </c>
      <c r="F160" s="99" t="s">
        <v>161</v>
      </c>
      <c r="H160" s="100">
        <v>15.552</v>
      </c>
      <c r="I160" s="231"/>
      <c r="J160" s="231"/>
      <c r="L160" s="96"/>
      <c r="M160" s="101"/>
      <c r="T160" s="102"/>
      <c r="AT160" s="98" t="s">
        <v>96</v>
      </c>
      <c r="AU160" s="98" t="s">
        <v>93</v>
      </c>
      <c r="AV160" s="95" t="s">
        <v>88</v>
      </c>
      <c r="AW160" s="95" t="s">
        <v>98</v>
      </c>
      <c r="AX160" s="95" t="s">
        <v>82</v>
      </c>
      <c r="AY160" s="98" t="s">
        <v>83</v>
      </c>
    </row>
    <row r="161" spans="2:65" s="9" customFormat="1" ht="33" customHeight="1" x14ac:dyDescent="0.25">
      <c r="B161" s="81"/>
      <c r="C161" s="82" t="s">
        <v>162</v>
      </c>
      <c r="D161" s="82" t="s">
        <v>89</v>
      </c>
      <c r="E161" s="83" t="s">
        <v>163</v>
      </c>
      <c r="F161" s="84" t="s">
        <v>164</v>
      </c>
      <c r="G161" s="85" t="s">
        <v>150</v>
      </c>
      <c r="H161" s="86">
        <v>54</v>
      </c>
      <c r="I161" s="230">
        <v>0</v>
      </c>
      <c r="J161" s="230">
        <f>ROUND(I161*H161,3)</f>
        <v>0</v>
      </c>
      <c r="K161" s="87"/>
      <c r="L161" s="10"/>
      <c r="M161" s="88" t="s">
        <v>12</v>
      </c>
      <c r="N161" s="89" t="s">
        <v>33</v>
      </c>
      <c r="O161" s="90">
        <v>0</v>
      </c>
      <c r="P161" s="90">
        <f>O161*H161</f>
        <v>0</v>
      </c>
      <c r="Q161" s="90">
        <v>0</v>
      </c>
      <c r="R161" s="90">
        <f>Q161*H161</f>
        <v>0</v>
      </c>
      <c r="S161" s="90">
        <v>0</v>
      </c>
      <c r="T161" s="91">
        <f>S161*H161</f>
        <v>0</v>
      </c>
      <c r="AR161" s="92" t="s">
        <v>93</v>
      </c>
      <c r="AT161" s="92" t="s">
        <v>89</v>
      </c>
      <c r="AU161" s="92" t="s">
        <v>93</v>
      </c>
      <c r="AY161" s="2" t="s">
        <v>83</v>
      </c>
      <c r="BE161" s="93">
        <f>IF(N161="základná",J161,0)</f>
        <v>0</v>
      </c>
      <c r="BF161" s="93">
        <f>IF(N161="znížená",J161,0)</f>
        <v>0</v>
      </c>
      <c r="BG161" s="93">
        <f>IF(N161="zákl. prenesená",J161,0)</f>
        <v>0</v>
      </c>
      <c r="BH161" s="93">
        <f>IF(N161="zníž. prenesená",J161,0)</f>
        <v>0</v>
      </c>
      <c r="BI161" s="93">
        <f>IF(N161="nulová",J161,0)</f>
        <v>0</v>
      </c>
      <c r="BJ161" s="2" t="s">
        <v>88</v>
      </c>
      <c r="BK161" s="94">
        <f>ROUND(I161*H161,3)</f>
        <v>0</v>
      </c>
      <c r="BL161" s="2" t="s">
        <v>93</v>
      </c>
      <c r="BM161" s="92" t="s">
        <v>165</v>
      </c>
    </row>
    <row r="162" spans="2:65" s="9" customFormat="1" ht="16.5" customHeight="1" x14ac:dyDescent="0.25">
      <c r="B162" s="81"/>
      <c r="C162" s="118" t="s">
        <v>166</v>
      </c>
      <c r="D162" s="118" t="s">
        <v>157</v>
      </c>
      <c r="E162" s="119" t="s">
        <v>167</v>
      </c>
      <c r="F162" s="120" t="s">
        <v>168</v>
      </c>
      <c r="G162" s="121" t="s">
        <v>101</v>
      </c>
      <c r="H162" s="122">
        <v>2.754</v>
      </c>
      <c r="I162" s="235">
        <v>0</v>
      </c>
      <c r="J162" s="235">
        <f>ROUND(I162*H162,3)</f>
        <v>0</v>
      </c>
      <c r="K162" s="123"/>
      <c r="L162" s="124"/>
      <c r="M162" s="125" t="s">
        <v>12</v>
      </c>
      <c r="N162" s="126" t="s">
        <v>33</v>
      </c>
      <c r="O162" s="90">
        <v>0</v>
      </c>
      <c r="P162" s="90">
        <f>O162*H162</f>
        <v>0</v>
      </c>
      <c r="Q162" s="90">
        <v>1</v>
      </c>
      <c r="R162" s="90">
        <f>Q162*H162</f>
        <v>2.754</v>
      </c>
      <c r="S162" s="90">
        <v>0</v>
      </c>
      <c r="T162" s="91">
        <f>S162*H162</f>
        <v>0</v>
      </c>
      <c r="AR162" s="92" t="s">
        <v>123</v>
      </c>
      <c r="AT162" s="92" t="s">
        <v>157</v>
      </c>
      <c r="AU162" s="92" t="s">
        <v>93</v>
      </c>
      <c r="AY162" s="2" t="s">
        <v>83</v>
      </c>
      <c r="BE162" s="93">
        <f>IF(N162="základná",J162,0)</f>
        <v>0</v>
      </c>
      <c r="BF162" s="93">
        <f>IF(N162="znížená",J162,0)</f>
        <v>0</v>
      </c>
      <c r="BG162" s="93">
        <f>IF(N162="zákl. prenesená",J162,0)</f>
        <v>0</v>
      </c>
      <c r="BH162" s="93">
        <f>IF(N162="zníž. prenesená",J162,0)</f>
        <v>0</v>
      </c>
      <c r="BI162" s="93">
        <f>IF(N162="nulová",J162,0)</f>
        <v>0</v>
      </c>
      <c r="BJ162" s="2" t="s">
        <v>88</v>
      </c>
      <c r="BK162" s="94">
        <f>ROUND(I162*H162,3)</f>
        <v>0</v>
      </c>
      <c r="BL162" s="2" t="s">
        <v>93</v>
      </c>
      <c r="BM162" s="92" t="s">
        <v>169</v>
      </c>
    </row>
    <row r="163" spans="2:65" s="95" customFormat="1" x14ac:dyDescent="0.25">
      <c r="B163" s="96"/>
      <c r="D163" s="97" t="s">
        <v>96</v>
      </c>
      <c r="E163" s="98" t="s">
        <v>12</v>
      </c>
      <c r="F163" s="99" t="s">
        <v>170</v>
      </c>
      <c r="H163" s="100">
        <v>2.754</v>
      </c>
      <c r="I163" s="231"/>
      <c r="J163" s="231"/>
      <c r="L163" s="96"/>
      <c r="M163" s="101"/>
      <c r="T163" s="102"/>
      <c r="AT163" s="98" t="s">
        <v>96</v>
      </c>
      <c r="AU163" s="98" t="s">
        <v>93</v>
      </c>
      <c r="AV163" s="95" t="s">
        <v>88</v>
      </c>
      <c r="AW163" s="95" t="s">
        <v>98</v>
      </c>
      <c r="AX163" s="95" t="s">
        <v>82</v>
      </c>
      <c r="AY163" s="98" t="s">
        <v>83</v>
      </c>
    </row>
    <row r="164" spans="2:65" s="9" customFormat="1" ht="24.2" customHeight="1" x14ac:dyDescent="0.25">
      <c r="B164" s="81"/>
      <c r="C164" s="118" t="s">
        <v>171</v>
      </c>
      <c r="D164" s="118" t="s">
        <v>157</v>
      </c>
      <c r="E164" s="119" t="s">
        <v>172</v>
      </c>
      <c r="F164" s="120" t="s">
        <v>173</v>
      </c>
      <c r="G164" s="121" t="s">
        <v>174</v>
      </c>
      <c r="H164" s="122">
        <v>54</v>
      </c>
      <c r="I164" s="235">
        <v>0</v>
      </c>
      <c r="J164" s="235">
        <f>ROUND(I164*H164,3)</f>
        <v>0</v>
      </c>
      <c r="K164" s="123"/>
      <c r="L164" s="124"/>
      <c r="M164" s="125" t="s">
        <v>12</v>
      </c>
      <c r="N164" s="126" t="s">
        <v>33</v>
      </c>
      <c r="O164" s="90">
        <v>0</v>
      </c>
      <c r="P164" s="90">
        <f>O164*H164</f>
        <v>0</v>
      </c>
      <c r="Q164" s="90">
        <v>0</v>
      </c>
      <c r="R164" s="90">
        <f>Q164*H164</f>
        <v>0</v>
      </c>
      <c r="S164" s="90">
        <v>0</v>
      </c>
      <c r="T164" s="91">
        <f>S164*H164</f>
        <v>0</v>
      </c>
      <c r="AR164" s="92" t="s">
        <v>123</v>
      </c>
      <c r="AT164" s="92" t="s">
        <v>157</v>
      </c>
      <c r="AU164" s="92" t="s">
        <v>93</v>
      </c>
      <c r="AY164" s="2" t="s">
        <v>83</v>
      </c>
      <c r="BE164" s="93">
        <f>IF(N164="základná",J164,0)</f>
        <v>0</v>
      </c>
      <c r="BF164" s="93">
        <f>IF(N164="znížená",J164,0)</f>
        <v>0</v>
      </c>
      <c r="BG164" s="93">
        <f>IF(N164="zákl. prenesená",J164,0)</f>
        <v>0</v>
      </c>
      <c r="BH164" s="93">
        <f>IF(N164="zníž. prenesená",J164,0)</f>
        <v>0</v>
      </c>
      <c r="BI164" s="93">
        <f>IF(N164="nulová",J164,0)</f>
        <v>0</v>
      </c>
      <c r="BJ164" s="2" t="s">
        <v>88</v>
      </c>
      <c r="BK164" s="94">
        <f>ROUND(I164*H164,3)</f>
        <v>0</v>
      </c>
      <c r="BL164" s="2" t="s">
        <v>93</v>
      </c>
      <c r="BM164" s="92" t="s">
        <v>175</v>
      </c>
    </row>
    <row r="165" spans="2:65" s="95" customFormat="1" x14ac:dyDescent="0.25">
      <c r="B165" s="96"/>
      <c r="D165" s="97" t="s">
        <v>96</v>
      </c>
      <c r="E165" s="98" t="s">
        <v>12</v>
      </c>
      <c r="F165" s="99" t="s">
        <v>176</v>
      </c>
      <c r="H165" s="100">
        <v>14</v>
      </c>
      <c r="I165" s="231"/>
      <c r="J165" s="231"/>
      <c r="L165" s="96"/>
      <c r="M165" s="101"/>
      <c r="T165" s="102"/>
      <c r="AT165" s="98" t="s">
        <v>96</v>
      </c>
      <c r="AU165" s="98" t="s">
        <v>93</v>
      </c>
      <c r="AV165" s="95" t="s">
        <v>88</v>
      </c>
      <c r="AW165" s="95" t="s">
        <v>98</v>
      </c>
      <c r="AX165" s="95" t="s">
        <v>2</v>
      </c>
      <c r="AY165" s="98" t="s">
        <v>83</v>
      </c>
    </row>
    <row r="166" spans="2:65" s="95" customFormat="1" x14ac:dyDescent="0.25">
      <c r="B166" s="96"/>
      <c r="D166" s="97" t="s">
        <v>96</v>
      </c>
      <c r="E166" s="98" t="s">
        <v>12</v>
      </c>
      <c r="F166" s="99" t="s">
        <v>177</v>
      </c>
      <c r="H166" s="100">
        <v>28</v>
      </c>
      <c r="I166" s="231"/>
      <c r="J166" s="231"/>
      <c r="L166" s="96"/>
      <c r="M166" s="101"/>
      <c r="T166" s="102"/>
      <c r="AT166" s="98" t="s">
        <v>96</v>
      </c>
      <c r="AU166" s="98" t="s">
        <v>93</v>
      </c>
      <c r="AV166" s="95" t="s">
        <v>88</v>
      </c>
      <c r="AW166" s="95" t="s">
        <v>98</v>
      </c>
      <c r="AX166" s="95" t="s">
        <v>2</v>
      </c>
      <c r="AY166" s="98" t="s">
        <v>83</v>
      </c>
    </row>
    <row r="167" spans="2:65" s="95" customFormat="1" x14ac:dyDescent="0.25">
      <c r="B167" s="96"/>
      <c r="D167" s="97" t="s">
        <v>96</v>
      </c>
      <c r="E167" s="98" t="s">
        <v>12</v>
      </c>
      <c r="F167" s="99" t="s">
        <v>178</v>
      </c>
      <c r="H167" s="100">
        <v>12</v>
      </c>
      <c r="I167" s="231"/>
      <c r="J167" s="231"/>
      <c r="L167" s="96"/>
      <c r="M167" s="101"/>
      <c r="T167" s="102"/>
      <c r="AT167" s="98" t="s">
        <v>96</v>
      </c>
      <c r="AU167" s="98" t="s">
        <v>93</v>
      </c>
      <c r="AV167" s="95" t="s">
        <v>88</v>
      </c>
      <c r="AW167" s="95" t="s">
        <v>98</v>
      </c>
      <c r="AX167" s="95" t="s">
        <v>2</v>
      </c>
      <c r="AY167" s="98" t="s">
        <v>83</v>
      </c>
    </row>
    <row r="168" spans="2:65" s="103" customFormat="1" x14ac:dyDescent="0.25">
      <c r="B168" s="104"/>
      <c r="D168" s="97" t="s">
        <v>96</v>
      </c>
      <c r="E168" s="105" t="s">
        <v>12</v>
      </c>
      <c r="F168" s="106" t="s">
        <v>133</v>
      </c>
      <c r="H168" s="107">
        <v>54</v>
      </c>
      <c r="I168" s="232"/>
      <c r="J168" s="232"/>
      <c r="L168" s="104"/>
      <c r="M168" s="108"/>
      <c r="T168" s="109"/>
      <c r="AT168" s="105" t="s">
        <v>96</v>
      </c>
      <c r="AU168" s="105" t="s">
        <v>93</v>
      </c>
      <c r="AV168" s="103" t="s">
        <v>93</v>
      </c>
      <c r="AW168" s="103" t="s">
        <v>98</v>
      </c>
      <c r="AX168" s="103" t="s">
        <v>82</v>
      </c>
      <c r="AY168" s="105" t="s">
        <v>83</v>
      </c>
    </row>
    <row r="169" spans="2:65" s="9" customFormat="1" ht="24.2" customHeight="1" x14ac:dyDescent="0.25">
      <c r="B169" s="81"/>
      <c r="C169" s="82" t="s">
        <v>179</v>
      </c>
      <c r="D169" s="82" t="s">
        <v>89</v>
      </c>
      <c r="E169" s="83" t="s">
        <v>180</v>
      </c>
      <c r="F169" s="84" t="s">
        <v>181</v>
      </c>
      <c r="G169" s="85" t="s">
        <v>150</v>
      </c>
      <c r="H169" s="86">
        <v>54</v>
      </c>
      <c r="I169" s="230">
        <v>0</v>
      </c>
      <c r="J169" s="230">
        <f>ROUND(I169*H169,3)</f>
        <v>0</v>
      </c>
      <c r="K169" s="87"/>
      <c r="L169" s="10"/>
      <c r="M169" s="88" t="s">
        <v>12</v>
      </c>
      <c r="N169" s="89" t="s">
        <v>33</v>
      </c>
      <c r="O169" s="90">
        <v>0</v>
      </c>
      <c r="P169" s="90">
        <f>O169*H169</f>
        <v>0</v>
      </c>
      <c r="Q169" s="90">
        <v>0</v>
      </c>
      <c r="R169" s="90">
        <f>Q169*H169</f>
        <v>0</v>
      </c>
      <c r="S169" s="90">
        <v>0</v>
      </c>
      <c r="T169" s="91">
        <f>S169*H169</f>
        <v>0</v>
      </c>
      <c r="AR169" s="92" t="s">
        <v>93</v>
      </c>
      <c r="AT169" s="92" t="s">
        <v>89</v>
      </c>
      <c r="AU169" s="92" t="s">
        <v>93</v>
      </c>
      <c r="AY169" s="2" t="s">
        <v>83</v>
      </c>
      <c r="BE169" s="93">
        <f>IF(N169="základná",J169,0)</f>
        <v>0</v>
      </c>
      <c r="BF169" s="93">
        <f>IF(N169="znížená",J169,0)</f>
        <v>0</v>
      </c>
      <c r="BG169" s="93">
        <f>IF(N169="zákl. prenesená",J169,0)</f>
        <v>0</v>
      </c>
      <c r="BH169" s="93">
        <f>IF(N169="zníž. prenesená",J169,0)</f>
        <v>0</v>
      </c>
      <c r="BI169" s="93">
        <f>IF(N169="nulová",J169,0)</f>
        <v>0</v>
      </c>
      <c r="BJ169" s="2" t="s">
        <v>88</v>
      </c>
      <c r="BK169" s="94">
        <f>ROUND(I169*H169,3)</f>
        <v>0</v>
      </c>
      <c r="BL169" s="2" t="s">
        <v>93</v>
      </c>
      <c r="BM169" s="92" t="s">
        <v>182</v>
      </c>
    </row>
    <row r="170" spans="2:65" s="9" customFormat="1" ht="16.5" customHeight="1" x14ac:dyDescent="0.25">
      <c r="B170" s="81"/>
      <c r="C170" s="82" t="s">
        <v>183</v>
      </c>
      <c r="D170" s="82" t="s">
        <v>89</v>
      </c>
      <c r="E170" s="83" t="s">
        <v>184</v>
      </c>
      <c r="F170" s="84" t="s">
        <v>185</v>
      </c>
      <c r="G170" s="85" t="s">
        <v>150</v>
      </c>
      <c r="H170" s="86">
        <v>54</v>
      </c>
      <c r="I170" s="230">
        <v>0</v>
      </c>
      <c r="J170" s="230">
        <f>ROUND(I170*H170,3)</f>
        <v>0</v>
      </c>
      <c r="K170" s="87"/>
      <c r="L170" s="10"/>
      <c r="M170" s="88" t="s">
        <v>12</v>
      </c>
      <c r="N170" s="89" t="s">
        <v>33</v>
      </c>
      <c r="O170" s="90">
        <v>0</v>
      </c>
      <c r="P170" s="90">
        <f>O170*H170</f>
        <v>0</v>
      </c>
      <c r="Q170" s="90">
        <v>0</v>
      </c>
      <c r="R170" s="90">
        <f>Q170*H170</f>
        <v>0</v>
      </c>
      <c r="S170" s="90">
        <v>0</v>
      </c>
      <c r="T170" s="91">
        <f>S170*H170</f>
        <v>0</v>
      </c>
      <c r="AR170" s="92" t="s">
        <v>93</v>
      </c>
      <c r="AT170" s="92" t="s">
        <v>89</v>
      </c>
      <c r="AU170" s="92" t="s">
        <v>93</v>
      </c>
      <c r="AY170" s="2" t="s">
        <v>83</v>
      </c>
      <c r="BE170" s="93">
        <f>IF(N170="základná",J170,0)</f>
        <v>0</v>
      </c>
      <c r="BF170" s="93">
        <f>IF(N170="znížená",J170,0)</f>
        <v>0</v>
      </c>
      <c r="BG170" s="93">
        <f>IF(N170="zákl. prenesená",J170,0)</f>
        <v>0</v>
      </c>
      <c r="BH170" s="93">
        <f>IF(N170="zníž. prenesená",J170,0)</f>
        <v>0</v>
      </c>
      <c r="BI170" s="93">
        <f>IF(N170="nulová",J170,0)</f>
        <v>0</v>
      </c>
      <c r="BJ170" s="2" t="s">
        <v>88</v>
      </c>
      <c r="BK170" s="94">
        <f>ROUND(I170*H170,3)</f>
        <v>0</v>
      </c>
      <c r="BL170" s="2" t="s">
        <v>93</v>
      </c>
      <c r="BM170" s="92" t="s">
        <v>186</v>
      </c>
    </row>
    <row r="171" spans="2:65" s="9" customFormat="1" ht="16.5" customHeight="1" x14ac:dyDescent="0.25">
      <c r="B171" s="81"/>
      <c r="C171" s="82" t="s">
        <v>187</v>
      </c>
      <c r="D171" s="82" t="s">
        <v>89</v>
      </c>
      <c r="E171" s="83" t="s">
        <v>188</v>
      </c>
      <c r="F171" s="84" t="s">
        <v>189</v>
      </c>
      <c r="G171" s="85" t="s">
        <v>150</v>
      </c>
      <c r="H171" s="86">
        <v>54</v>
      </c>
      <c r="I171" s="230">
        <v>0</v>
      </c>
      <c r="J171" s="230">
        <f>ROUND(I171*H171,3)</f>
        <v>0</v>
      </c>
      <c r="K171" s="87"/>
      <c r="L171" s="10"/>
      <c r="M171" s="88" t="s">
        <v>12</v>
      </c>
      <c r="N171" s="89" t="s">
        <v>33</v>
      </c>
      <c r="O171" s="90">
        <v>0</v>
      </c>
      <c r="P171" s="90">
        <f>O171*H171</f>
        <v>0</v>
      </c>
      <c r="Q171" s="90">
        <v>0</v>
      </c>
      <c r="R171" s="90">
        <f>Q171*H171</f>
        <v>0</v>
      </c>
      <c r="S171" s="90">
        <v>0</v>
      </c>
      <c r="T171" s="91">
        <f>S171*H171</f>
        <v>0</v>
      </c>
      <c r="AR171" s="92" t="s">
        <v>93</v>
      </c>
      <c r="AT171" s="92" t="s">
        <v>89</v>
      </c>
      <c r="AU171" s="92" t="s">
        <v>93</v>
      </c>
      <c r="AY171" s="2" t="s">
        <v>83</v>
      </c>
      <c r="BE171" s="93">
        <f>IF(N171="základná",J171,0)</f>
        <v>0</v>
      </c>
      <c r="BF171" s="93">
        <f>IF(N171="znížená",J171,0)</f>
        <v>0</v>
      </c>
      <c r="BG171" s="93">
        <f>IF(N171="zákl. prenesená",J171,0)</f>
        <v>0</v>
      </c>
      <c r="BH171" s="93">
        <f>IF(N171="zníž. prenesená",J171,0)</f>
        <v>0</v>
      </c>
      <c r="BI171" s="93">
        <f>IF(N171="nulová",J171,0)</f>
        <v>0</v>
      </c>
      <c r="BJ171" s="2" t="s">
        <v>88</v>
      </c>
      <c r="BK171" s="94">
        <f>ROUND(I171*H171,3)</f>
        <v>0</v>
      </c>
      <c r="BL171" s="2" t="s">
        <v>93</v>
      </c>
      <c r="BM171" s="92" t="s">
        <v>190</v>
      </c>
    </row>
    <row r="172" spans="2:65" s="71" customFormat="1" ht="22.9" customHeight="1" x14ac:dyDescent="0.2">
      <c r="B172" s="72"/>
      <c r="D172" s="73" t="s">
        <v>80</v>
      </c>
      <c r="E172" s="80" t="s">
        <v>191</v>
      </c>
      <c r="F172" s="80" t="s">
        <v>192</v>
      </c>
      <c r="I172" s="233"/>
      <c r="J172" s="229">
        <v>0</v>
      </c>
      <c r="L172" s="72"/>
      <c r="M172" s="75"/>
      <c r="P172" s="76">
        <f>P173</f>
        <v>17.909218500000001</v>
      </c>
      <c r="R172" s="76">
        <f>R173</f>
        <v>34.275406700000005</v>
      </c>
      <c r="T172" s="77">
        <f>T173</f>
        <v>0</v>
      </c>
      <c r="AR172" s="73" t="s">
        <v>82</v>
      </c>
      <c r="AT172" s="78" t="s">
        <v>80</v>
      </c>
      <c r="AU172" s="78" t="s">
        <v>82</v>
      </c>
      <c r="AY172" s="73" t="s">
        <v>83</v>
      </c>
      <c r="BK172" s="79">
        <f>BK173</f>
        <v>0</v>
      </c>
    </row>
    <row r="173" spans="2:65" s="71" customFormat="1" ht="20.85" customHeight="1" x14ac:dyDescent="0.2">
      <c r="B173" s="72"/>
      <c r="D173" s="73" t="s">
        <v>80</v>
      </c>
      <c r="E173" s="80" t="s">
        <v>193</v>
      </c>
      <c r="F173" s="80" t="s">
        <v>194</v>
      </c>
      <c r="I173" s="233"/>
      <c r="J173" s="229">
        <v>0</v>
      </c>
      <c r="L173" s="72"/>
      <c r="M173" s="75"/>
      <c r="P173" s="76">
        <f>P174+SUM(P175:P182)+P194+P200</f>
        <v>17.909218500000001</v>
      </c>
      <c r="R173" s="76">
        <f>R174+SUM(R175:R182)+R194+R200</f>
        <v>34.275406700000005</v>
      </c>
      <c r="T173" s="77">
        <f>T174+SUM(T175:T182)+T194+T200</f>
        <v>0</v>
      </c>
      <c r="AR173" s="73" t="s">
        <v>82</v>
      </c>
      <c r="AT173" s="78" t="s">
        <v>80</v>
      </c>
      <c r="AU173" s="78" t="s">
        <v>88</v>
      </c>
      <c r="AY173" s="73" t="s">
        <v>83</v>
      </c>
      <c r="BK173" s="79">
        <f>BK174+SUM(BK175:BK182)+BK194+BK200</f>
        <v>0</v>
      </c>
    </row>
    <row r="174" spans="2:65" s="9" customFormat="1" ht="16.5" customHeight="1" x14ac:dyDescent="0.25">
      <c r="B174" s="81"/>
      <c r="C174" s="118" t="s">
        <v>195</v>
      </c>
      <c r="D174" s="118" t="s">
        <v>157</v>
      </c>
      <c r="E174" s="119" t="s">
        <v>196</v>
      </c>
      <c r="F174" s="120" t="s">
        <v>197</v>
      </c>
      <c r="G174" s="121" t="s">
        <v>198</v>
      </c>
      <c r="H174" s="122">
        <v>1</v>
      </c>
      <c r="I174" s="235">
        <v>0</v>
      </c>
      <c r="J174" s="235">
        <f>ROUND(I174*H174,3)</f>
        <v>0</v>
      </c>
      <c r="K174" s="123"/>
      <c r="L174" s="124"/>
      <c r="M174" s="125" t="s">
        <v>12</v>
      </c>
      <c r="N174" s="126" t="s">
        <v>33</v>
      </c>
      <c r="O174" s="90">
        <v>0</v>
      </c>
      <c r="P174" s="90">
        <f>O174*H174</f>
        <v>0</v>
      </c>
      <c r="Q174" s="90">
        <v>0</v>
      </c>
      <c r="R174" s="90">
        <f>Q174*H174</f>
        <v>0</v>
      </c>
      <c r="S174" s="90">
        <v>0</v>
      </c>
      <c r="T174" s="91">
        <f>S174*H174</f>
        <v>0</v>
      </c>
      <c r="AR174" s="92" t="s">
        <v>123</v>
      </c>
      <c r="AT174" s="92" t="s">
        <v>157</v>
      </c>
      <c r="AU174" s="92" t="s">
        <v>94</v>
      </c>
      <c r="AY174" s="2" t="s">
        <v>83</v>
      </c>
      <c r="BE174" s="93">
        <f>IF(N174="základná",J174,0)</f>
        <v>0</v>
      </c>
      <c r="BF174" s="93">
        <f>IF(N174="znížená",J174,0)</f>
        <v>0</v>
      </c>
      <c r="BG174" s="93">
        <f>IF(N174="zákl. prenesená",J174,0)</f>
        <v>0</v>
      </c>
      <c r="BH174" s="93">
        <f>IF(N174="zníž. prenesená",J174,0)</f>
        <v>0</v>
      </c>
      <c r="BI174" s="93">
        <f>IF(N174="nulová",J174,0)</f>
        <v>0</v>
      </c>
      <c r="BJ174" s="2" t="s">
        <v>88</v>
      </c>
      <c r="BK174" s="94">
        <f>ROUND(I174*H174,3)</f>
        <v>0</v>
      </c>
      <c r="BL174" s="2" t="s">
        <v>93</v>
      </c>
      <c r="BM174" s="92" t="s">
        <v>199</v>
      </c>
    </row>
    <row r="175" spans="2:65" s="95" customFormat="1" x14ac:dyDescent="0.25">
      <c r="B175" s="96"/>
      <c r="D175" s="97" t="s">
        <v>96</v>
      </c>
      <c r="E175" s="98" t="s">
        <v>12</v>
      </c>
      <c r="F175" s="99" t="s">
        <v>200</v>
      </c>
      <c r="H175" s="100">
        <v>1</v>
      </c>
      <c r="I175" s="231"/>
      <c r="J175" s="231"/>
      <c r="L175" s="96"/>
      <c r="M175" s="101"/>
      <c r="T175" s="102"/>
      <c r="AT175" s="98" t="s">
        <v>96</v>
      </c>
      <c r="AU175" s="98" t="s">
        <v>94</v>
      </c>
      <c r="AV175" s="95" t="s">
        <v>88</v>
      </c>
      <c r="AW175" s="95" t="s">
        <v>98</v>
      </c>
      <c r="AX175" s="95" t="s">
        <v>82</v>
      </c>
      <c r="AY175" s="98" t="s">
        <v>83</v>
      </c>
    </row>
    <row r="176" spans="2:65" s="9" customFormat="1" ht="16.5" customHeight="1" x14ac:dyDescent="0.25">
      <c r="B176" s="81"/>
      <c r="C176" s="118" t="s">
        <v>201</v>
      </c>
      <c r="D176" s="118" t="s">
        <v>157</v>
      </c>
      <c r="E176" s="119" t="s">
        <v>202</v>
      </c>
      <c r="F176" s="120" t="s">
        <v>203</v>
      </c>
      <c r="G176" s="121" t="s">
        <v>198</v>
      </c>
      <c r="H176" s="122">
        <v>1</v>
      </c>
      <c r="I176" s="235">
        <v>0</v>
      </c>
      <c r="J176" s="235">
        <f>ROUND(I176*H176,3)</f>
        <v>0</v>
      </c>
      <c r="K176" s="123"/>
      <c r="L176" s="124"/>
      <c r="M176" s="125" t="s">
        <v>12</v>
      </c>
      <c r="N176" s="126" t="s">
        <v>33</v>
      </c>
      <c r="O176" s="90">
        <v>0</v>
      </c>
      <c r="P176" s="90">
        <f>O176*H176</f>
        <v>0</v>
      </c>
      <c r="Q176" s="90">
        <v>0</v>
      </c>
      <c r="R176" s="90">
        <f>Q176*H176</f>
        <v>0</v>
      </c>
      <c r="S176" s="90">
        <v>0</v>
      </c>
      <c r="T176" s="91">
        <f>S176*H176</f>
        <v>0</v>
      </c>
      <c r="AR176" s="92" t="s">
        <v>123</v>
      </c>
      <c r="AT176" s="92" t="s">
        <v>157</v>
      </c>
      <c r="AU176" s="92" t="s">
        <v>94</v>
      </c>
      <c r="AY176" s="2" t="s">
        <v>83</v>
      </c>
      <c r="BE176" s="93">
        <f>IF(N176="základná",J176,0)</f>
        <v>0</v>
      </c>
      <c r="BF176" s="93">
        <f>IF(N176="znížená",J176,0)</f>
        <v>0</v>
      </c>
      <c r="BG176" s="93">
        <f>IF(N176="zákl. prenesená",J176,0)</f>
        <v>0</v>
      </c>
      <c r="BH176" s="93">
        <f>IF(N176="zníž. prenesená",J176,0)</f>
        <v>0</v>
      </c>
      <c r="BI176" s="93">
        <f>IF(N176="nulová",J176,0)</f>
        <v>0</v>
      </c>
      <c r="BJ176" s="2" t="s">
        <v>88</v>
      </c>
      <c r="BK176" s="94">
        <f>ROUND(I176*H176,3)</f>
        <v>0</v>
      </c>
      <c r="BL176" s="2" t="s">
        <v>93</v>
      </c>
      <c r="BM176" s="92" t="s">
        <v>204</v>
      </c>
    </row>
    <row r="177" spans="2:65" s="95" customFormat="1" x14ac:dyDescent="0.25">
      <c r="B177" s="96"/>
      <c r="D177" s="97" t="s">
        <v>96</v>
      </c>
      <c r="E177" s="98" t="s">
        <v>12</v>
      </c>
      <c r="F177" s="99" t="s">
        <v>200</v>
      </c>
      <c r="H177" s="100">
        <v>1</v>
      </c>
      <c r="I177" s="231"/>
      <c r="J177" s="231"/>
      <c r="L177" s="96"/>
      <c r="M177" s="101"/>
      <c r="T177" s="102"/>
      <c r="AT177" s="98" t="s">
        <v>96</v>
      </c>
      <c r="AU177" s="98" t="s">
        <v>94</v>
      </c>
      <c r="AV177" s="95" t="s">
        <v>88</v>
      </c>
      <c r="AW177" s="95" t="s">
        <v>98</v>
      </c>
      <c r="AX177" s="95" t="s">
        <v>82</v>
      </c>
      <c r="AY177" s="98" t="s">
        <v>83</v>
      </c>
    </row>
    <row r="178" spans="2:65" s="9" customFormat="1" ht="16.5" customHeight="1" x14ac:dyDescent="0.25">
      <c r="B178" s="81"/>
      <c r="C178" s="118" t="s">
        <v>205</v>
      </c>
      <c r="D178" s="118" t="s">
        <v>157</v>
      </c>
      <c r="E178" s="119" t="s">
        <v>206</v>
      </c>
      <c r="F178" s="120" t="s">
        <v>207</v>
      </c>
      <c r="G178" s="121" t="s">
        <v>198</v>
      </c>
      <c r="H178" s="122">
        <v>1</v>
      </c>
      <c r="I178" s="235">
        <v>0</v>
      </c>
      <c r="J178" s="235">
        <f>ROUND(I178*H178,3)</f>
        <v>0</v>
      </c>
      <c r="K178" s="123"/>
      <c r="L178" s="124"/>
      <c r="M178" s="125" t="s">
        <v>12</v>
      </c>
      <c r="N178" s="126" t="s">
        <v>33</v>
      </c>
      <c r="O178" s="90">
        <v>0</v>
      </c>
      <c r="P178" s="90">
        <f>O178*H178</f>
        <v>0</v>
      </c>
      <c r="Q178" s="90">
        <v>0</v>
      </c>
      <c r="R178" s="90">
        <f>Q178*H178</f>
        <v>0</v>
      </c>
      <c r="S178" s="90">
        <v>0</v>
      </c>
      <c r="T178" s="91">
        <f>S178*H178</f>
        <v>0</v>
      </c>
      <c r="AR178" s="92" t="s">
        <v>123</v>
      </c>
      <c r="AT178" s="92" t="s">
        <v>157</v>
      </c>
      <c r="AU178" s="92" t="s">
        <v>94</v>
      </c>
      <c r="AY178" s="2" t="s">
        <v>83</v>
      </c>
      <c r="BE178" s="93">
        <f>IF(N178="základná",J178,0)</f>
        <v>0</v>
      </c>
      <c r="BF178" s="93">
        <f>IF(N178="znížená",J178,0)</f>
        <v>0</v>
      </c>
      <c r="BG178" s="93">
        <f>IF(N178="zákl. prenesená",J178,0)</f>
        <v>0</v>
      </c>
      <c r="BH178" s="93">
        <f>IF(N178="zníž. prenesená",J178,0)</f>
        <v>0</v>
      </c>
      <c r="BI178" s="93">
        <f>IF(N178="nulová",J178,0)</f>
        <v>0</v>
      </c>
      <c r="BJ178" s="2" t="s">
        <v>88</v>
      </c>
      <c r="BK178" s="94">
        <f>ROUND(I178*H178,3)</f>
        <v>0</v>
      </c>
      <c r="BL178" s="2" t="s">
        <v>93</v>
      </c>
      <c r="BM178" s="92" t="s">
        <v>208</v>
      </c>
    </row>
    <row r="179" spans="2:65" s="95" customFormat="1" x14ac:dyDescent="0.25">
      <c r="B179" s="96"/>
      <c r="D179" s="97" t="s">
        <v>96</v>
      </c>
      <c r="E179" s="98" t="s">
        <v>12</v>
      </c>
      <c r="F179" s="99" t="s">
        <v>200</v>
      </c>
      <c r="H179" s="100">
        <v>1</v>
      </c>
      <c r="I179" s="231"/>
      <c r="J179" s="231"/>
      <c r="L179" s="96"/>
      <c r="M179" s="101"/>
      <c r="T179" s="102"/>
      <c r="AT179" s="98" t="s">
        <v>96</v>
      </c>
      <c r="AU179" s="98" t="s">
        <v>94</v>
      </c>
      <c r="AV179" s="95" t="s">
        <v>88</v>
      </c>
      <c r="AW179" s="95" t="s">
        <v>98</v>
      </c>
      <c r="AX179" s="95" t="s">
        <v>82</v>
      </c>
      <c r="AY179" s="98" t="s">
        <v>83</v>
      </c>
    </row>
    <row r="180" spans="2:65" s="9" customFormat="1" ht="16.5" customHeight="1" x14ac:dyDescent="0.25">
      <c r="B180" s="81"/>
      <c r="C180" s="118" t="s">
        <v>209</v>
      </c>
      <c r="D180" s="118" t="s">
        <v>157</v>
      </c>
      <c r="E180" s="119" t="s">
        <v>210</v>
      </c>
      <c r="F180" s="120" t="s">
        <v>211</v>
      </c>
      <c r="G180" s="121" t="s">
        <v>198</v>
      </c>
      <c r="H180" s="122">
        <v>1</v>
      </c>
      <c r="I180" s="235">
        <v>0</v>
      </c>
      <c r="J180" s="235">
        <f>ROUND(I180*H180,3)</f>
        <v>0</v>
      </c>
      <c r="K180" s="123"/>
      <c r="L180" s="124"/>
      <c r="M180" s="125" t="s">
        <v>12</v>
      </c>
      <c r="N180" s="126" t="s">
        <v>33</v>
      </c>
      <c r="O180" s="90">
        <v>0</v>
      </c>
      <c r="P180" s="90">
        <f>O180*H180</f>
        <v>0</v>
      </c>
      <c r="Q180" s="90">
        <v>0</v>
      </c>
      <c r="R180" s="90">
        <f>Q180*H180</f>
        <v>0</v>
      </c>
      <c r="S180" s="90">
        <v>0</v>
      </c>
      <c r="T180" s="91">
        <f>S180*H180</f>
        <v>0</v>
      </c>
      <c r="AR180" s="92" t="s">
        <v>123</v>
      </c>
      <c r="AT180" s="92" t="s">
        <v>157</v>
      </c>
      <c r="AU180" s="92" t="s">
        <v>94</v>
      </c>
      <c r="AY180" s="2" t="s">
        <v>83</v>
      </c>
      <c r="BE180" s="93">
        <f>IF(N180="základná",J180,0)</f>
        <v>0</v>
      </c>
      <c r="BF180" s="93">
        <f>IF(N180="znížená",J180,0)</f>
        <v>0</v>
      </c>
      <c r="BG180" s="93">
        <f>IF(N180="zákl. prenesená",J180,0)</f>
        <v>0</v>
      </c>
      <c r="BH180" s="93">
        <f>IF(N180="zníž. prenesená",J180,0)</f>
        <v>0</v>
      </c>
      <c r="BI180" s="93">
        <f>IF(N180="nulová",J180,0)</f>
        <v>0</v>
      </c>
      <c r="BJ180" s="2" t="s">
        <v>88</v>
      </c>
      <c r="BK180" s="94">
        <f>ROUND(I180*H180,3)</f>
        <v>0</v>
      </c>
      <c r="BL180" s="2" t="s">
        <v>93</v>
      </c>
      <c r="BM180" s="92" t="s">
        <v>212</v>
      </c>
    </row>
    <row r="181" spans="2:65" s="95" customFormat="1" x14ac:dyDescent="0.25">
      <c r="B181" s="96"/>
      <c r="D181" s="97" t="s">
        <v>96</v>
      </c>
      <c r="E181" s="98" t="s">
        <v>12</v>
      </c>
      <c r="F181" s="99" t="s">
        <v>200</v>
      </c>
      <c r="H181" s="100">
        <v>1</v>
      </c>
      <c r="I181" s="231"/>
      <c r="J181" s="231"/>
      <c r="L181" s="96"/>
      <c r="M181" s="101"/>
      <c r="T181" s="102"/>
      <c r="AT181" s="98" t="s">
        <v>96</v>
      </c>
      <c r="AU181" s="98" t="s">
        <v>94</v>
      </c>
      <c r="AV181" s="95" t="s">
        <v>88</v>
      </c>
      <c r="AW181" s="95" t="s">
        <v>98</v>
      </c>
      <c r="AX181" s="95" t="s">
        <v>82</v>
      </c>
      <c r="AY181" s="98" t="s">
        <v>83</v>
      </c>
    </row>
    <row r="182" spans="2:65" s="110" customFormat="1" ht="20.85" customHeight="1" x14ac:dyDescent="0.2">
      <c r="B182" s="111"/>
      <c r="D182" s="112" t="s">
        <v>80</v>
      </c>
      <c r="E182" s="112" t="s">
        <v>213</v>
      </c>
      <c r="F182" s="112" t="s">
        <v>214</v>
      </c>
      <c r="I182" s="234"/>
      <c r="J182" s="234">
        <v>0</v>
      </c>
      <c r="L182" s="111"/>
      <c r="M182" s="113"/>
      <c r="P182" s="114">
        <f>SUM(P183:P193)</f>
        <v>5.7106559999999993</v>
      </c>
      <c r="R182" s="114">
        <f>SUM(R183:R193)</f>
        <v>8.8504067000000006</v>
      </c>
      <c r="T182" s="115">
        <f>SUM(T183:T193)</f>
        <v>0</v>
      </c>
      <c r="AR182" s="112" t="s">
        <v>82</v>
      </c>
      <c r="AT182" s="116" t="s">
        <v>80</v>
      </c>
      <c r="AU182" s="116" t="s">
        <v>94</v>
      </c>
      <c r="AY182" s="112" t="s">
        <v>83</v>
      </c>
      <c r="BK182" s="117">
        <f>SUM(BK183:BK193)</f>
        <v>0</v>
      </c>
    </row>
    <row r="183" spans="2:65" s="9" customFormat="1" ht="24.2" customHeight="1" x14ac:dyDescent="0.25">
      <c r="B183" s="81"/>
      <c r="C183" s="82" t="s">
        <v>215</v>
      </c>
      <c r="D183" s="82" t="s">
        <v>89</v>
      </c>
      <c r="E183" s="83" t="s">
        <v>114</v>
      </c>
      <c r="F183" s="84" t="s">
        <v>115</v>
      </c>
      <c r="G183" s="85" t="s">
        <v>116</v>
      </c>
      <c r="H183" s="86">
        <v>3.55</v>
      </c>
      <c r="I183" s="230">
        <v>0</v>
      </c>
      <c r="J183" s="230">
        <f t="shared" ref="J183:J189" si="0">ROUND(I183*H183,3)</f>
        <v>0</v>
      </c>
      <c r="K183" s="87"/>
      <c r="L183" s="10"/>
      <c r="M183" s="88" t="s">
        <v>12</v>
      </c>
      <c r="N183" s="89" t="s">
        <v>33</v>
      </c>
      <c r="O183" s="90">
        <v>0.46</v>
      </c>
      <c r="P183" s="90">
        <f t="shared" ref="P183:P189" si="1">O183*H183</f>
        <v>1.633</v>
      </c>
      <c r="Q183" s="90">
        <v>0</v>
      </c>
      <c r="R183" s="90">
        <f t="shared" ref="R183:R189" si="2">Q183*H183</f>
        <v>0</v>
      </c>
      <c r="S183" s="90">
        <v>0</v>
      </c>
      <c r="T183" s="91">
        <f t="shared" ref="T183:T189" si="3">S183*H183</f>
        <v>0</v>
      </c>
      <c r="AR183" s="92" t="s">
        <v>93</v>
      </c>
      <c r="AT183" s="92" t="s">
        <v>89</v>
      </c>
      <c r="AU183" s="92" t="s">
        <v>93</v>
      </c>
      <c r="AY183" s="2" t="s">
        <v>83</v>
      </c>
      <c r="BE183" s="93">
        <f t="shared" ref="BE183:BE189" si="4">IF(N183="základná",J183,0)</f>
        <v>0</v>
      </c>
      <c r="BF183" s="93">
        <f t="shared" ref="BF183:BF189" si="5">IF(N183="znížená",J183,0)</f>
        <v>0</v>
      </c>
      <c r="BG183" s="93">
        <f t="shared" ref="BG183:BG189" si="6">IF(N183="zákl. prenesená",J183,0)</f>
        <v>0</v>
      </c>
      <c r="BH183" s="93">
        <f t="shared" ref="BH183:BH189" si="7">IF(N183="zníž. prenesená",J183,0)</f>
        <v>0</v>
      </c>
      <c r="BI183" s="93">
        <f t="shared" ref="BI183:BI189" si="8">IF(N183="nulová",J183,0)</f>
        <v>0</v>
      </c>
      <c r="BJ183" s="2" t="s">
        <v>88</v>
      </c>
      <c r="BK183" s="94">
        <f t="shared" ref="BK183:BK189" si="9">ROUND(I183*H183,3)</f>
        <v>0</v>
      </c>
      <c r="BL183" s="2" t="s">
        <v>93</v>
      </c>
      <c r="BM183" s="92" t="s">
        <v>216</v>
      </c>
    </row>
    <row r="184" spans="2:65" s="9" customFormat="1" ht="24.2" customHeight="1" x14ac:dyDescent="0.25">
      <c r="B184" s="81"/>
      <c r="C184" s="82" t="s">
        <v>217</v>
      </c>
      <c r="D184" s="82" t="s">
        <v>89</v>
      </c>
      <c r="E184" s="83" t="s">
        <v>218</v>
      </c>
      <c r="F184" s="84" t="s">
        <v>219</v>
      </c>
      <c r="G184" s="85" t="s">
        <v>116</v>
      </c>
      <c r="H184" s="86">
        <v>3.55</v>
      </c>
      <c r="I184" s="230">
        <v>0</v>
      </c>
      <c r="J184" s="230">
        <f t="shared" si="0"/>
        <v>0</v>
      </c>
      <c r="K184" s="87"/>
      <c r="L184" s="10"/>
      <c r="M184" s="88" t="s">
        <v>12</v>
      </c>
      <c r="N184" s="89" t="s">
        <v>33</v>
      </c>
      <c r="O184" s="90">
        <v>6.9000000000000006E-2</v>
      </c>
      <c r="P184" s="90">
        <f t="shared" si="1"/>
        <v>0.24495</v>
      </c>
      <c r="Q184" s="90">
        <v>0</v>
      </c>
      <c r="R184" s="90">
        <f t="shared" si="2"/>
        <v>0</v>
      </c>
      <c r="S184" s="90">
        <v>0</v>
      </c>
      <c r="T184" s="91">
        <f t="shared" si="3"/>
        <v>0</v>
      </c>
      <c r="AR184" s="92" t="s">
        <v>93</v>
      </c>
      <c r="AT184" s="92" t="s">
        <v>89</v>
      </c>
      <c r="AU184" s="92" t="s">
        <v>93</v>
      </c>
      <c r="AY184" s="2" t="s">
        <v>83</v>
      </c>
      <c r="BE184" s="93">
        <f t="shared" si="4"/>
        <v>0</v>
      </c>
      <c r="BF184" s="93">
        <f t="shared" si="5"/>
        <v>0</v>
      </c>
      <c r="BG184" s="93">
        <f t="shared" si="6"/>
        <v>0</v>
      </c>
      <c r="BH184" s="93">
        <f t="shared" si="7"/>
        <v>0</v>
      </c>
      <c r="BI184" s="93">
        <f t="shared" si="8"/>
        <v>0</v>
      </c>
      <c r="BJ184" s="2" t="s">
        <v>88</v>
      </c>
      <c r="BK184" s="94">
        <f t="shared" si="9"/>
        <v>0</v>
      </c>
      <c r="BL184" s="2" t="s">
        <v>93</v>
      </c>
      <c r="BM184" s="92" t="s">
        <v>220</v>
      </c>
    </row>
    <row r="185" spans="2:65" s="9" customFormat="1" ht="24.2" customHeight="1" x14ac:dyDescent="0.25">
      <c r="B185" s="81"/>
      <c r="C185" s="82" t="s">
        <v>221</v>
      </c>
      <c r="D185" s="82" t="s">
        <v>89</v>
      </c>
      <c r="E185" s="83" t="s">
        <v>222</v>
      </c>
      <c r="F185" s="84" t="s">
        <v>223</v>
      </c>
      <c r="G185" s="85" t="s">
        <v>116</v>
      </c>
      <c r="H185" s="86">
        <v>3.55</v>
      </c>
      <c r="I185" s="230">
        <v>0</v>
      </c>
      <c r="J185" s="230">
        <f t="shared" si="0"/>
        <v>0</v>
      </c>
      <c r="K185" s="87"/>
      <c r="L185" s="10"/>
      <c r="M185" s="88" t="s">
        <v>12</v>
      </c>
      <c r="N185" s="89" t="s">
        <v>33</v>
      </c>
      <c r="O185" s="90">
        <v>0.61699999999999999</v>
      </c>
      <c r="P185" s="90">
        <f t="shared" si="1"/>
        <v>2.19035</v>
      </c>
      <c r="Q185" s="90">
        <v>0</v>
      </c>
      <c r="R185" s="90">
        <f t="shared" si="2"/>
        <v>0</v>
      </c>
      <c r="S185" s="90">
        <v>0</v>
      </c>
      <c r="T185" s="91">
        <f t="shared" si="3"/>
        <v>0</v>
      </c>
      <c r="AR185" s="92" t="s">
        <v>93</v>
      </c>
      <c r="AT185" s="92" t="s">
        <v>89</v>
      </c>
      <c r="AU185" s="92" t="s">
        <v>93</v>
      </c>
      <c r="AY185" s="2" t="s">
        <v>83</v>
      </c>
      <c r="BE185" s="93">
        <f t="shared" si="4"/>
        <v>0</v>
      </c>
      <c r="BF185" s="93">
        <f t="shared" si="5"/>
        <v>0</v>
      </c>
      <c r="BG185" s="93">
        <f t="shared" si="6"/>
        <v>0</v>
      </c>
      <c r="BH185" s="93">
        <f t="shared" si="7"/>
        <v>0</v>
      </c>
      <c r="BI185" s="93">
        <f t="shared" si="8"/>
        <v>0</v>
      </c>
      <c r="BJ185" s="2" t="s">
        <v>88</v>
      </c>
      <c r="BK185" s="94">
        <f t="shared" si="9"/>
        <v>0</v>
      </c>
      <c r="BL185" s="2" t="s">
        <v>93</v>
      </c>
      <c r="BM185" s="92" t="s">
        <v>224</v>
      </c>
    </row>
    <row r="186" spans="2:65" s="9" customFormat="1" ht="16.5" customHeight="1" x14ac:dyDescent="0.25">
      <c r="B186" s="81"/>
      <c r="C186" s="82" t="s">
        <v>225</v>
      </c>
      <c r="D186" s="82" t="s">
        <v>89</v>
      </c>
      <c r="E186" s="83" t="s">
        <v>226</v>
      </c>
      <c r="F186" s="84" t="s">
        <v>227</v>
      </c>
      <c r="G186" s="85" t="s">
        <v>116</v>
      </c>
      <c r="H186" s="86">
        <v>2.5760000000000001</v>
      </c>
      <c r="I186" s="230">
        <v>0</v>
      </c>
      <c r="J186" s="230">
        <f t="shared" si="0"/>
        <v>0</v>
      </c>
      <c r="K186" s="87"/>
      <c r="L186" s="10"/>
      <c r="M186" s="88" t="s">
        <v>12</v>
      </c>
      <c r="N186" s="89" t="s">
        <v>33</v>
      </c>
      <c r="O186" s="90">
        <v>0.58099999999999996</v>
      </c>
      <c r="P186" s="90">
        <f t="shared" si="1"/>
        <v>1.496656</v>
      </c>
      <c r="Q186" s="90">
        <v>0</v>
      </c>
      <c r="R186" s="90">
        <f t="shared" si="2"/>
        <v>0</v>
      </c>
      <c r="S186" s="90">
        <v>0</v>
      </c>
      <c r="T186" s="91">
        <f t="shared" si="3"/>
        <v>0</v>
      </c>
      <c r="AR186" s="92" t="s">
        <v>93</v>
      </c>
      <c r="AT186" s="92" t="s">
        <v>89</v>
      </c>
      <c r="AU186" s="92" t="s">
        <v>93</v>
      </c>
      <c r="AY186" s="2" t="s">
        <v>83</v>
      </c>
      <c r="BE186" s="93">
        <f t="shared" si="4"/>
        <v>0</v>
      </c>
      <c r="BF186" s="93">
        <f t="shared" si="5"/>
        <v>0</v>
      </c>
      <c r="BG186" s="93">
        <f t="shared" si="6"/>
        <v>0</v>
      </c>
      <c r="BH186" s="93">
        <f t="shared" si="7"/>
        <v>0</v>
      </c>
      <c r="BI186" s="93">
        <f t="shared" si="8"/>
        <v>0</v>
      </c>
      <c r="BJ186" s="2" t="s">
        <v>88</v>
      </c>
      <c r="BK186" s="94">
        <f t="shared" si="9"/>
        <v>0</v>
      </c>
      <c r="BL186" s="2" t="s">
        <v>93</v>
      </c>
      <c r="BM186" s="92" t="s">
        <v>228</v>
      </c>
    </row>
    <row r="187" spans="2:65" s="9" customFormat="1" ht="24.2" customHeight="1" x14ac:dyDescent="0.25">
      <c r="B187" s="81"/>
      <c r="C187" s="118" t="s">
        <v>229</v>
      </c>
      <c r="D187" s="118" t="s">
        <v>157</v>
      </c>
      <c r="E187" s="119" t="s">
        <v>230</v>
      </c>
      <c r="F187" s="120" t="s">
        <v>231</v>
      </c>
      <c r="G187" s="121" t="s">
        <v>116</v>
      </c>
      <c r="H187" s="122">
        <v>2.6019999999999999</v>
      </c>
      <c r="I187" s="235">
        <v>0</v>
      </c>
      <c r="J187" s="235">
        <f t="shared" si="0"/>
        <v>0</v>
      </c>
      <c r="K187" s="123"/>
      <c r="L187" s="124"/>
      <c r="M187" s="125" t="s">
        <v>12</v>
      </c>
      <c r="N187" s="126" t="s">
        <v>33</v>
      </c>
      <c r="O187" s="90">
        <v>0</v>
      </c>
      <c r="P187" s="90">
        <f t="shared" si="1"/>
        <v>0</v>
      </c>
      <c r="Q187" s="90">
        <v>2.1723499999999998</v>
      </c>
      <c r="R187" s="90">
        <f t="shared" si="2"/>
        <v>5.6524546999999989</v>
      </c>
      <c r="S187" s="90">
        <v>0</v>
      </c>
      <c r="T187" s="91">
        <f t="shared" si="3"/>
        <v>0</v>
      </c>
      <c r="AR187" s="92" t="s">
        <v>123</v>
      </c>
      <c r="AT187" s="92" t="s">
        <v>157</v>
      </c>
      <c r="AU187" s="92" t="s">
        <v>93</v>
      </c>
      <c r="AY187" s="2" t="s">
        <v>83</v>
      </c>
      <c r="BE187" s="93">
        <f t="shared" si="4"/>
        <v>0</v>
      </c>
      <c r="BF187" s="93">
        <f t="shared" si="5"/>
        <v>0</v>
      </c>
      <c r="BG187" s="93">
        <f t="shared" si="6"/>
        <v>0</v>
      </c>
      <c r="BH187" s="93">
        <f t="shared" si="7"/>
        <v>0</v>
      </c>
      <c r="BI187" s="93">
        <f t="shared" si="8"/>
        <v>0</v>
      </c>
      <c r="BJ187" s="2" t="s">
        <v>88</v>
      </c>
      <c r="BK187" s="94">
        <f t="shared" si="9"/>
        <v>0</v>
      </c>
      <c r="BL187" s="2" t="s">
        <v>93</v>
      </c>
      <c r="BM187" s="92" t="s">
        <v>232</v>
      </c>
    </row>
    <row r="188" spans="2:65" s="9" customFormat="1" ht="33" customHeight="1" x14ac:dyDescent="0.25">
      <c r="B188" s="81"/>
      <c r="C188" s="82" t="s">
        <v>233</v>
      </c>
      <c r="D188" s="82" t="s">
        <v>89</v>
      </c>
      <c r="E188" s="83" t="s">
        <v>234</v>
      </c>
      <c r="F188" s="84" t="s">
        <v>235</v>
      </c>
      <c r="G188" s="85" t="s">
        <v>150</v>
      </c>
      <c r="H188" s="86">
        <v>3.1</v>
      </c>
      <c r="I188" s="230">
        <v>0</v>
      </c>
      <c r="J188" s="230">
        <f t="shared" si="0"/>
        <v>0</v>
      </c>
      <c r="K188" s="87"/>
      <c r="L188" s="10"/>
      <c r="M188" s="88" t="s">
        <v>12</v>
      </c>
      <c r="N188" s="89" t="s">
        <v>33</v>
      </c>
      <c r="O188" s="90">
        <v>4.7E-2</v>
      </c>
      <c r="P188" s="90">
        <f t="shared" si="1"/>
        <v>0.1457</v>
      </c>
      <c r="Q188" s="90">
        <v>0.16192000000000001</v>
      </c>
      <c r="R188" s="90">
        <f t="shared" si="2"/>
        <v>0.50195200000000006</v>
      </c>
      <c r="S188" s="90">
        <v>0</v>
      </c>
      <c r="T188" s="91">
        <f t="shared" si="3"/>
        <v>0</v>
      </c>
      <c r="AR188" s="92" t="s">
        <v>93</v>
      </c>
      <c r="AT188" s="92" t="s">
        <v>89</v>
      </c>
      <c r="AU188" s="92" t="s">
        <v>93</v>
      </c>
      <c r="AY188" s="2" t="s">
        <v>83</v>
      </c>
      <c r="BE188" s="93">
        <f t="shared" si="4"/>
        <v>0</v>
      </c>
      <c r="BF188" s="93">
        <f t="shared" si="5"/>
        <v>0</v>
      </c>
      <c r="BG188" s="93">
        <f t="shared" si="6"/>
        <v>0</v>
      </c>
      <c r="BH188" s="93">
        <f t="shared" si="7"/>
        <v>0</v>
      </c>
      <c r="BI188" s="93">
        <f t="shared" si="8"/>
        <v>0</v>
      </c>
      <c r="BJ188" s="2" t="s">
        <v>88</v>
      </c>
      <c r="BK188" s="94">
        <f t="shared" si="9"/>
        <v>0</v>
      </c>
      <c r="BL188" s="2" t="s">
        <v>93</v>
      </c>
      <c r="BM188" s="92" t="s">
        <v>236</v>
      </c>
    </row>
    <row r="189" spans="2:65" s="9" customFormat="1" ht="16.5" customHeight="1" x14ac:dyDescent="0.25">
      <c r="B189" s="81"/>
      <c r="C189" s="118" t="s">
        <v>237</v>
      </c>
      <c r="D189" s="118" t="s">
        <v>157</v>
      </c>
      <c r="E189" s="119" t="s">
        <v>158</v>
      </c>
      <c r="F189" s="120" t="s">
        <v>159</v>
      </c>
      <c r="G189" s="121" t="s">
        <v>101</v>
      </c>
      <c r="H189" s="122">
        <v>0.496</v>
      </c>
      <c r="I189" s="235">
        <v>0</v>
      </c>
      <c r="J189" s="235">
        <f t="shared" si="0"/>
        <v>0</v>
      </c>
      <c r="K189" s="123"/>
      <c r="L189" s="124"/>
      <c r="M189" s="125" t="s">
        <v>12</v>
      </c>
      <c r="N189" s="126" t="s">
        <v>33</v>
      </c>
      <c r="O189" s="90">
        <v>0</v>
      </c>
      <c r="P189" s="90">
        <f t="shared" si="1"/>
        <v>0</v>
      </c>
      <c r="Q189" s="90">
        <v>1</v>
      </c>
      <c r="R189" s="90">
        <f t="shared" si="2"/>
        <v>0.496</v>
      </c>
      <c r="S189" s="90">
        <v>0</v>
      </c>
      <c r="T189" s="91">
        <f t="shared" si="3"/>
        <v>0</v>
      </c>
      <c r="AR189" s="92" t="s">
        <v>123</v>
      </c>
      <c r="AT189" s="92" t="s">
        <v>157</v>
      </c>
      <c r="AU189" s="92" t="s">
        <v>93</v>
      </c>
      <c r="AY189" s="2" t="s">
        <v>83</v>
      </c>
      <c r="BE189" s="93">
        <f t="shared" si="4"/>
        <v>0</v>
      </c>
      <c r="BF189" s="93">
        <f t="shared" si="5"/>
        <v>0</v>
      </c>
      <c r="BG189" s="93">
        <f t="shared" si="6"/>
        <v>0</v>
      </c>
      <c r="BH189" s="93">
        <f t="shared" si="7"/>
        <v>0</v>
      </c>
      <c r="BI189" s="93">
        <f t="shared" si="8"/>
        <v>0</v>
      </c>
      <c r="BJ189" s="2" t="s">
        <v>88</v>
      </c>
      <c r="BK189" s="94">
        <f t="shared" si="9"/>
        <v>0</v>
      </c>
      <c r="BL189" s="2" t="s">
        <v>93</v>
      </c>
      <c r="BM189" s="92" t="s">
        <v>238</v>
      </c>
    </row>
    <row r="190" spans="2:65" s="95" customFormat="1" x14ac:dyDescent="0.25">
      <c r="B190" s="96"/>
      <c r="D190" s="97" t="s">
        <v>96</v>
      </c>
      <c r="E190" s="98" t="s">
        <v>12</v>
      </c>
      <c r="F190" s="99" t="s">
        <v>239</v>
      </c>
      <c r="H190" s="100">
        <v>0.496</v>
      </c>
      <c r="I190" s="231"/>
      <c r="J190" s="231"/>
      <c r="L190" s="96"/>
      <c r="M190" s="101"/>
      <c r="T190" s="102"/>
      <c r="AT190" s="98" t="s">
        <v>96</v>
      </c>
      <c r="AU190" s="98" t="s">
        <v>93</v>
      </c>
      <c r="AV190" s="95" t="s">
        <v>88</v>
      </c>
      <c r="AW190" s="95" t="s">
        <v>98</v>
      </c>
      <c r="AX190" s="95" t="s">
        <v>82</v>
      </c>
      <c r="AY190" s="98" t="s">
        <v>83</v>
      </c>
    </row>
    <row r="191" spans="2:65" s="9" customFormat="1" ht="16.5" customHeight="1" x14ac:dyDescent="0.25">
      <c r="B191" s="81"/>
      <c r="C191" s="118" t="s">
        <v>240</v>
      </c>
      <c r="D191" s="118" t="s">
        <v>157</v>
      </c>
      <c r="E191" s="119" t="s">
        <v>241</v>
      </c>
      <c r="F191" s="120" t="s">
        <v>242</v>
      </c>
      <c r="G191" s="121" t="s">
        <v>101</v>
      </c>
      <c r="H191" s="122">
        <v>2.2000000000000002</v>
      </c>
      <c r="I191" s="235">
        <v>0</v>
      </c>
      <c r="J191" s="235">
        <f>ROUND(I191*H191,3)</f>
        <v>0</v>
      </c>
      <c r="K191" s="123"/>
      <c r="L191" s="124"/>
      <c r="M191" s="125" t="s">
        <v>12</v>
      </c>
      <c r="N191" s="126" t="s">
        <v>33</v>
      </c>
      <c r="O191" s="90">
        <v>0</v>
      </c>
      <c r="P191" s="90">
        <f>O191*H191</f>
        <v>0</v>
      </c>
      <c r="Q191" s="90">
        <v>1</v>
      </c>
      <c r="R191" s="90">
        <f>Q191*H191</f>
        <v>2.2000000000000002</v>
      </c>
      <c r="S191" s="90">
        <v>0</v>
      </c>
      <c r="T191" s="91">
        <f>S191*H191</f>
        <v>0</v>
      </c>
      <c r="AR191" s="92" t="s">
        <v>123</v>
      </c>
      <c r="AT191" s="92" t="s">
        <v>157</v>
      </c>
      <c r="AU191" s="92" t="s">
        <v>93</v>
      </c>
      <c r="AY191" s="2" t="s">
        <v>83</v>
      </c>
      <c r="BE191" s="93">
        <f>IF(N191="základná",J191,0)</f>
        <v>0</v>
      </c>
      <c r="BF191" s="93">
        <f>IF(N191="znížená",J191,0)</f>
        <v>0</v>
      </c>
      <c r="BG191" s="93">
        <f>IF(N191="zákl. prenesená",J191,0)</f>
        <v>0</v>
      </c>
      <c r="BH191" s="93">
        <f>IF(N191="zníž. prenesená",J191,0)</f>
        <v>0</v>
      </c>
      <c r="BI191" s="93">
        <f>IF(N191="nulová",J191,0)</f>
        <v>0</v>
      </c>
      <c r="BJ191" s="2" t="s">
        <v>88</v>
      </c>
      <c r="BK191" s="94">
        <f>ROUND(I191*H191,3)</f>
        <v>0</v>
      </c>
      <c r="BL191" s="2" t="s">
        <v>93</v>
      </c>
      <c r="BM191" s="92" t="s">
        <v>243</v>
      </c>
    </row>
    <row r="192" spans="2:65" s="9" customFormat="1" ht="16.5" customHeight="1" x14ac:dyDescent="0.25">
      <c r="B192" s="81"/>
      <c r="C192" s="118" t="s">
        <v>244</v>
      </c>
      <c r="D192" s="118" t="s">
        <v>157</v>
      </c>
      <c r="E192" s="119" t="s">
        <v>245</v>
      </c>
      <c r="F192" s="120" t="s">
        <v>246</v>
      </c>
      <c r="G192" s="121" t="s">
        <v>198</v>
      </c>
      <c r="H192" s="122">
        <v>1</v>
      </c>
      <c r="I192" s="235">
        <v>0</v>
      </c>
      <c r="J192" s="235">
        <f>ROUND(I192*H192,3)</f>
        <v>0</v>
      </c>
      <c r="K192" s="123"/>
      <c r="L192" s="124"/>
      <c r="M192" s="125" t="s">
        <v>12</v>
      </c>
      <c r="N192" s="126" t="s">
        <v>33</v>
      </c>
      <c r="O192" s="90">
        <v>0</v>
      </c>
      <c r="P192" s="90">
        <f>O192*H192</f>
        <v>0</v>
      </c>
      <c r="Q192" s="90">
        <v>0</v>
      </c>
      <c r="R192" s="90">
        <f>Q192*H192</f>
        <v>0</v>
      </c>
      <c r="S192" s="90">
        <v>0</v>
      </c>
      <c r="T192" s="91">
        <f>S192*H192</f>
        <v>0</v>
      </c>
      <c r="AR192" s="92" t="s">
        <v>123</v>
      </c>
      <c r="AT192" s="92" t="s">
        <v>157</v>
      </c>
      <c r="AU192" s="92" t="s">
        <v>93</v>
      </c>
      <c r="AY192" s="2" t="s">
        <v>83</v>
      </c>
      <c r="BE192" s="93">
        <f>IF(N192="základná",J192,0)</f>
        <v>0</v>
      </c>
      <c r="BF192" s="93">
        <f>IF(N192="znížená",J192,0)</f>
        <v>0</v>
      </c>
      <c r="BG192" s="93">
        <f>IF(N192="zákl. prenesená",J192,0)</f>
        <v>0</v>
      </c>
      <c r="BH192" s="93">
        <f>IF(N192="zníž. prenesená",J192,0)</f>
        <v>0</v>
      </c>
      <c r="BI192" s="93">
        <f>IF(N192="nulová",J192,0)</f>
        <v>0</v>
      </c>
      <c r="BJ192" s="2" t="s">
        <v>88</v>
      </c>
      <c r="BK192" s="94">
        <f>ROUND(I192*H192,3)</f>
        <v>0</v>
      </c>
      <c r="BL192" s="2" t="s">
        <v>93</v>
      </c>
      <c r="BM192" s="92" t="s">
        <v>247</v>
      </c>
    </row>
    <row r="193" spans="2:65" s="95" customFormat="1" x14ac:dyDescent="0.25">
      <c r="B193" s="96"/>
      <c r="D193" s="97" t="s">
        <v>96</v>
      </c>
      <c r="E193" s="98" t="s">
        <v>12</v>
      </c>
      <c r="F193" s="99" t="s">
        <v>248</v>
      </c>
      <c r="H193" s="100">
        <v>1</v>
      </c>
      <c r="I193" s="231"/>
      <c r="J193" s="231"/>
      <c r="L193" s="96"/>
      <c r="M193" s="101"/>
      <c r="T193" s="102"/>
      <c r="AT193" s="98" t="s">
        <v>96</v>
      </c>
      <c r="AU193" s="98" t="s">
        <v>93</v>
      </c>
      <c r="AV193" s="95" t="s">
        <v>88</v>
      </c>
      <c r="AW193" s="95" t="s">
        <v>98</v>
      </c>
      <c r="AX193" s="95" t="s">
        <v>82</v>
      </c>
      <c r="AY193" s="98" t="s">
        <v>83</v>
      </c>
    </row>
    <row r="194" spans="2:65" s="110" customFormat="1" ht="20.85" customHeight="1" x14ac:dyDescent="0.2">
      <c r="B194" s="111"/>
      <c r="D194" s="112" t="s">
        <v>80</v>
      </c>
      <c r="E194" s="112" t="s">
        <v>249</v>
      </c>
      <c r="F194" s="112" t="s">
        <v>250</v>
      </c>
      <c r="I194" s="234"/>
      <c r="J194" s="234">
        <v>0</v>
      </c>
      <c r="L194" s="111"/>
      <c r="M194" s="113"/>
      <c r="P194" s="114">
        <f>SUM(P195:P199)</f>
        <v>0</v>
      </c>
      <c r="R194" s="114">
        <f>SUM(R195:R199)</f>
        <v>0</v>
      </c>
      <c r="T194" s="115">
        <f>SUM(T195:T199)</f>
        <v>0</v>
      </c>
      <c r="AR194" s="112" t="s">
        <v>82</v>
      </c>
      <c r="AT194" s="116" t="s">
        <v>80</v>
      </c>
      <c r="AU194" s="116" t="s">
        <v>94</v>
      </c>
      <c r="AY194" s="112" t="s">
        <v>83</v>
      </c>
      <c r="BK194" s="117">
        <f>SUM(BK195:BK199)</f>
        <v>0</v>
      </c>
    </row>
    <row r="195" spans="2:65" s="9" customFormat="1" ht="16.5" customHeight="1" x14ac:dyDescent="0.25">
      <c r="B195" s="81"/>
      <c r="C195" s="118" t="s">
        <v>251</v>
      </c>
      <c r="D195" s="118" t="s">
        <v>157</v>
      </c>
      <c r="E195" s="119" t="s">
        <v>252</v>
      </c>
      <c r="F195" s="120" t="s">
        <v>253</v>
      </c>
      <c r="G195" s="121" t="s">
        <v>198</v>
      </c>
      <c r="H195" s="122">
        <v>2</v>
      </c>
      <c r="I195" s="235">
        <v>0</v>
      </c>
      <c r="J195" s="235">
        <f>ROUND(I195*H195,3)</f>
        <v>0</v>
      </c>
      <c r="K195" s="123"/>
      <c r="L195" s="124"/>
      <c r="M195" s="125" t="s">
        <v>12</v>
      </c>
      <c r="N195" s="126" t="s">
        <v>33</v>
      </c>
      <c r="O195" s="90">
        <v>0</v>
      </c>
      <c r="P195" s="90">
        <f>O195*H195</f>
        <v>0</v>
      </c>
      <c r="Q195" s="90">
        <v>0</v>
      </c>
      <c r="R195" s="90">
        <f>Q195*H195</f>
        <v>0</v>
      </c>
      <c r="S195" s="90">
        <v>0</v>
      </c>
      <c r="T195" s="91">
        <f>S195*H195</f>
        <v>0</v>
      </c>
      <c r="AR195" s="92" t="s">
        <v>123</v>
      </c>
      <c r="AT195" s="92" t="s">
        <v>157</v>
      </c>
      <c r="AU195" s="92" t="s">
        <v>93</v>
      </c>
      <c r="AY195" s="2" t="s">
        <v>83</v>
      </c>
      <c r="BE195" s="93">
        <f>IF(N195="základná",J195,0)</f>
        <v>0</v>
      </c>
      <c r="BF195" s="93">
        <f>IF(N195="znížená",J195,0)</f>
        <v>0</v>
      </c>
      <c r="BG195" s="93">
        <f>IF(N195="zákl. prenesená",J195,0)</f>
        <v>0</v>
      </c>
      <c r="BH195" s="93">
        <f>IF(N195="zníž. prenesená",J195,0)</f>
        <v>0</v>
      </c>
      <c r="BI195" s="93">
        <f>IF(N195="nulová",J195,0)</f>
        <v>0</v>
      </c>
      <c r="BJ195" s="2" t="s">
        <v>88</v>
      </c>
      <c r="BK195" s="94">
        <f>ROUND(I195*H195,3)</f>
        <v>0</v>
      </c>
      <c r="BL195" s="2" t="s">
        <v>93</v>
      </c>
      <c r="BM195" s="92" t="s">
        <v>254</v>
      </c>
    </row>
    <row r="196" spans="2:65" s="95" customFormat="1" x14ac:dyDescent="0.25">
      <c r="B196" s="96"/>
      <c r="D196" s="97" t="s">
        <v>96</v>
      </c>
      <c r="E196" s="98" t="s">
        <v>12</v>
      </c>
      <c r="F196" s="99" t="s">
        <v>255</v>
      </c>
      <c r="H196" s="100">
        <v>2</v>
      </c>
      <c r="I196" s="231"/>
      <c r="J196" s="231"/>
      <c r="L196" s="96"/>
      <c r="M196" s="101"/>
      <c r="T196" s="102"/>
      <c r="AT196" s="98" t="s">
        <v>96</v>
      </c>
      <c r="AU196" s="98" t="s">
        <v>93</v>
      </c>
      <c r="AV196" s="95" t="s">
        <v>88</v>
      </c>
      <c r="AW196" s="95" t="s">
        <v>98</v>
      </c>
      <c r="AX196" s="95" t="s">
        <v>82</v>
      </c>
      <c r="AY196" s="98" t="s">
        <v>83</v>
      </c>
    </row>
    <row r="197" spans="2:65" s="9" customFormat="1" ht="16.5" customHeight="1" x14ac:dyDescent="0.25">
      <c r="B197" s="81"/>
      <c r="C197" s="118" t="s">
        <v>256</v>
      </c>
      <c r="D197" s="118" t="s">
        <v>157</v>
      </c>
      <c r="E197" s="119" t="s">
        <v>257</v>
      </c>
      <c r="F197" s="120" t="s">
        <v>258</v>
      </c>
      <c r="G197" s="121" t="s">
        <v>198</v>
      </c>
      <c r="H197" s="122">
        <v>1</v>
      </c>
      <c r="I197" s="235">
        <v>0</v>
      </c>
      <c r="J197" s="235">
        <f>ROUND(I197*H197,3)</f>
        <v>0</v>
      </c>
      <c r="K197" s="123"/>
      <c r="L197" s="124"/>
      <c r="M197" s="125" t="s">
        <v>12</v>
      </c>
      <c r="N197" s="126" t="s">
        <v>33</v>
      </c>
      <c r="O197" s="90">
        <v>0</v>
      </c>
      <c r="P197" s="90">
        <f>O197*H197</f>
        <v>0</v>
      </c>
      <c r="Q197" s="90">
        <v>0</v>
      </c>
      <c r="R197" s="90">
        <f>Q197*H197</f>
        <v>0</v>
      </c>
      <c r="S197" s="90">
        <v>0</v>
      </c>
      <c r="T197" s="91">
        <f>S197*H197</f>
        <v>0</v>
      </c>
      <c r="AR197" s="92" t="s">
        <v>123</v>
      </c>
      <c r="AT197" s="92" t="s">
        <v>157</v>
      </c>
      <c r="AU197" s="92" t="s">
        <v>93</v>
      </c>
      <c r="AY197" s="2" t="s">
        <v>83</v>
      </c>
      <c r="BE197" s="93">
        <f>IF(N197="základná",J197,0)</f>
        <v>0</v>
      </c>
      <c r="BF197" s="93">
        <f>IF(N197="znížená",J197,0)</f>
        <v>0</v>
      </c>
      <c r="BG197" s="93">
        <f>IF(N197="zákl. prenesená",J197,0)</f>
        <v>0</v>
      </c>
      <c r="BH197" s="93">
        <f>IF(N197="zníž. prenesená",J197,0)</f>
        <v>0</v>
      </c>
      <c r="BI197" s="93">
        <f>IF(N197="nulová",J197,0)</f>
        <v>0</v>
      </c>
      <c r="BJ197" s="2" t="s">
        <v>88</v>
      </c>
      <c r="BK197" s="94">
        <f>ROUND(I197*H197,3)</f>
        <v>0</v>
      </c>
      <c r="BL197" s="2" t="s">
        <v>93</v>
      </c>
      <c r="BM197" s="92" t="s">
        <v>259</v>
      </c>
    </row>
    <row r="198" spans="2:65" s="95" customFormat="1" x14ac:dyDescent="0.25">
      <c r="B198" s="96"/>
      <c r="D198" s="97" t="s">
        <v>96</v>
      </c>
      <c r="E198" s="98" t="s">
        <v>12</v>
      </c>
      <c r="F198" s="99" t="s">
        <v>260</v>
      </c>
      <c r="H198" s="100">
        <v>1</v>
      </c>
      <c r="I198" s="231"/>
      <c r="J198" s="231"/>
      <c r="L198" s="96"/>
      <c r="M198" s="101"/>
      <c r="T198" s="102"/>
      <c r="AT198" s="98" t="s">
        <v>96</v>
      </c>
      <c r="AU198" s="98" t="s">
        <v>93</v>
      </c>
      <c r="AV198" s="95" t="s">
        <v>88</v>
      </c>
      <c r="AW198" s="95" t="s">
        <v>98</v>
      </c>
      <c r="AX198" s="95" t="s">
        <v>82</v>
      </c>
      <c r="AY198" s="98" t="s">
        <v>83</v>
      </c>
    </row>
    <row r="199" spans="2:65" s="9" customFormat="1" ht="16.5" customHeight="1" x14ac:dyDescent="0.25">
      <c r="B199" s="81"/>
      <c r="C199" s="82" t="s">
        <v>261</v>
      </c>
      <c r="D199" s="82" t="s">
        <v>89</v>
      </c>
      <c r="E199" s="83" t="s">
        <v>262</v>
      </c>
      <c r="F199" s="84" t="s">
        <v>189</v>
      </c>
      <c r="G199" s="85" t="s">
        <v>198</v>
      </c>
      <c r="H199" s="86">
        <v>3</v>
      </c>
      <c r="I199" s="230">
        <v>0</v>
      </c>
      <c r="J199" s="230">
        <f>ROUND(I199*H199,3)</f>
        <v>0</v>
      </c>
      <c r="K199" s="87"/>
      <c r="L199" s="10"/>
      <c r="M199" s="88" t="s">
        <v>12</v>
      </c>
      <c r="N199" s="89" t="s">
        <v>33</v>
      </c>
      <c r="O199" s="90">
        <v>0</v>
      </c>
      <c r="P199" s="90">
        <f>O199*H199</f>
        <v>0</v>
      </c>
      <c r="Q199" s="90">
        <v>0</v>
      </c>
      <c r="R199" s="90">
        <f>Q199*H199</f>
        <v>0</v>
      </c>
      <c r="S199" s="90">
        <v>0</v>
      </c>
      <c r="T199" s="91">
        <f>S199*H199</f>
        <v>0</v>
      </c>
      <c r="AR199" s="92" t="s">
        <v>93</v>
      </c>
      <c r="AT199" s="92" t="s">
        <v>89</v>
      </c>
      <c r="AU199" s="92" t="s">
        <v>93</v>
      </c>
      <c r="AY199" s="2" t="s">
        <v>83</v>
      </c>
      <c r="BE199" s="93">
        <f>IF(N199="základná",J199,0)</f>
        <v>0</v>
      </c>
      <c r="BF199" s="93">
        <f>IF(N199="znížená",J199,0)</f>
        <v>0</v>
      </c>
      <c r="BG199" s="93">
        <f>IF(N199="zákl. prenesená",J199,0)</f>
        <v>0</v>
      </c>
      <c r="BH199" s="93">
        <f>IF(N199="zníž. prenesená",J199,0)</f>
        <v>0</v>
      </c>
      <c r="BI199" s="93">
        <f>IF(N199="nulová",J199,0)</f>
        <v>0</v>
      </c>
      <c r="BJ199" s="2" t="s">
        <v>88</v>
      </c>
      <c r="BK199" s="94">
        <f>ROUND(I199*H199,3)</f>
        <v>0</v>
      </c>
      <c r="BL199" s="2" t="s">
        <v>93</v>
      </c>
      <c r="BM199" s="92" t="s">
        <v>263</v>
      </c>
    </row>
    <row r="200" spans="2:65" s="110" customFormat="1" ht="20.85" customHeight="1" x14ac:dyDescent="0.2">
      <c r="B200" s="111"/>
      <c r="D200" s="112" t="s">
        <v>80</v>
      </c>
      <c r="E200" s="112" t="s">
        <v>264</v>
      </c>
      <c r="F200" s="112" t="s">
        <v>142</v>
      </c>
      <c r="I200" s="234"/>
      <c r="J200" s="234">
        <v>0</v>
      </c>
      <c r="L200" s="111"/>
      <c r="M200" s="113"/>
      <c r="P200" s="114">
        <f>SUM(P201:P224)</f>
        <v>12.198562500000001</v>
      </c>
      <c r="R200" s="114">
        <f>SUM(R201:R224)</f>
        <v>25.425000000000001</v>
      </c>
      <c r="T200" s="115">
        <f>SUM(T201:T224)</f>
        <v>0</v>
      </c>
      <c r="AR200" s="112" t="s">
        <v>82</v>
      </c>
      <c r="AT200" s="116" t="s">
        <v>80</v>
      </c>
      <c r="AU200" s="116" t="s">
        <v>94</v>
      </c>
      <c r="AY200" s="112" t="s">
        <v>83</v>
      </c>
      <c r="BK200" s="117">
        <f>SUM(BK201:BK224)</f>
        <v>0</v>
      </c>
    </row>
    <row r="201" spans="2:65" s="9" customFormat="1" ht="24.2" customHeight="1" x14ac:dyDescent="0.25">
      <c r="B201" s="81"/>
      <c r="C201" s="82" t="s">
        <v>265</v>
      </c>
      <c r="D201" s="82" t="s">
        <v>89</v>
      </c>
      <c r="E201" s="83" t="s">
        <v>114</v>
      </c>
      <c r="F201" s="84" t="s">
        <v>115</v>
      </c>
      <c r="G201" s="85" t="s">
        <v>116</v>
      </c>
      <c r="H201" s="86">
        <v>18.75</v>
      </c>
      <c r="I201" s="230">
        <v>0</v>
      </c>
      <c r="J201" s="230">
        <f>ROUND(I201*H201,3)</f>
        <v>0</v>
      </c>
      <c r="K201" s="87"/>
      <c r="L201" s="10"/>
      <c r="M201" s="88" t="s">
        <v>12</v>
      </c>
      <c r="N201" s="89" t="s">
        <v>33</v>
      </c>
      <c r="O201" s="90">
        <v>0.46</v>
      </c>
      <c r="P201" s="90">
        <f>O201*H201</f>
        <v>8.625</v>
      </c>
      <c r="Q201" s="90">
        <v>0</v>
      </c>
      <c r="R201" s="90">
        <f>Q201*H201</f>
        <v>0</v>
      </c>
      <c r="S201" s="90">
        <v>0</v>
      </c>
      <c r="T201" s="91">
        <f>S201*H201</f>
        <v>0</v>
      </c>
      <c r="AR201" s="92" t="s">
        <v>93</v>
      </c>
      <c r="AT201" s="92" t="s">
        <v>89</v>
      </c>
      <c r="AU201" s="92" t="s">
        <v>93</v>
      </c>
      <c r="AY201" s="2" t="s">
        <v>83</v>
      </c>
      <c r="BE201" s="93">
        <f>IF(N201="základná",J201,0)</f>
        <v>0</v>
      </c>
      <c r="BF201" s="93">
        <f>IF(N201="znížená",J201,0)</f>
        <v>0</v>
      </c>
      <c r="BG201" s="93">
        <f>IF(N201="zákl. prenesená",J201,0)</f>
        <v>0</v>
      </c>
      <c r="BH201" s="93">
        <f>IF(N201="zníž. prenesená",J201,0)</f>
        <v>0</v>
      </c>
      <c r="BI201" s="93">
        <f>IF(N201="nulová",J201,0)</f>
        <v>0</v>
      </c>
      <c r="BJ201" s="2" t="s">
        <v>88</v>
      </c>
      <c r="BK201" s="94">
        <f>ROUND(I201*H201,3)</f>
        <v>0</v>
      </c>
      <c r="BL201" s="2" t="s">
        <v>93</v>
      </c>
      <c r="BM201" s="92" t="s">
        <v>266</v>
      </c>
    </row>
    <row r="202" spans="2:65" s="95" customFormat="1" x14ac:dyDescent="0.25">
      <c r="B202" s="96"/>
      <c r="D202" s="97" t="s">
        <v>96</v>
      </c>
      <c r="E202" s="98" t="s">
        <v>12</v>
      </c>
      <c r="F202" s="99" t="s">
        <v>267</v>
      </c>
      <c r="H202" s="100">
        <v>18.75</v>
      </c>
      <c r="I202" s="231"/>
      <c r="J202" s="231"/>
      <c r="L202" s="96"/>
      <c r="M202" s="101"/>
      <c r="T202" s="102"/>
      <c r="AT202" s="98" t="s">
        <v>96</v>
      </c>
      <c r="AU202" s="98" t="s">
        <v>93</v>
      </c>
      <c r="AV202" s="95" t="s">
        <v>88</v>
      </c>
      <c r="AW202" s="95" t="s">
        <v>98</v>
      </c>
      <c r="AX202" s="95" t="s">
        <v>82</v>
      </c>
      <c r="AY202" s="98" t="s">
        <v>83</v>
      </c>
    </row>
    <row r="203" spans="2:65" s="9" customFormat="1" ht="33" customHeight="1" x14ac:dyDescent="0.25">
      <c r="B203" s="81"/>
      <c r="C203" s="82" t="s">
        <v>268</v>
      </c>
      <c r="D203" s="82" t="s">
        <v>89</v>
      </c>
      <c r="E203" s="83" t="s">
        <v>120</v>
      </c>
      <c r="F203" s="84" t="s">
        <v>121</v>
      </c>
      <c r="G203" s="85" t="s">
        <v>116</v>
      </c>
      <c r="H203" s="86">
        <v>18.75</v>
      </c>
      <c r="I203" s="230">
        <v>0</v>
      </c>
      <c r="J203" s="230">
        <f>ROUND(I203*H203,3)</f>
        <v>0</v>
      </c>
      <c r="K203" s="87"/>
      <c r="L203" s="10"/>
      <c r="M203" s="88" t="s">
        <v>12</v>
      </c>
      <c r="N203" s="89" t="s">
        <v>33</v>
      </c>
      <c r="O203" s="90">
        <v>7.0999999999999994E-2</v>
      </c>
      <c r="P203" s="90">
        <f>O203*H203</f>
        <v>1.3312499999999998</v>
      </c>
      <c r="Q203" s="90">
        <v>0</v>
      </c>
      <c r="R203" s="90">
        <f>Q203*H203</f>
        <v>0</v>
      </c>
      <c r="S203" s="90">
        <v>0</v>
      </c>
      <c r="T203" s="91">
        <f>S203*H203</f>
        <v>0</v>
      </c>
      <c r="AR203" s="92" t="s">
        <v>93</v>
      </c>
      <c r="AT203" s="92" t="s">
        <v>89</v>
      </c>
      <c r="AU203" s="92" t="s">
        <v>93</v>
      </c>
      <c r="AY203" s="2" t="s">
        <v>83</v>
      </c>
      <c r="BE203" s="93">
        <f>IF(N203="základná",J203,0)</f>
        <v>0</v>
      </c>
      <c r="BF203" s="93">
        <f>IF(N203="znížená",J203,0)</f>
        <v>0</v>
      </c>
      <c r="BG203" s="93">
        <f>IF(N203="zákl. prenesená",J203,0)</f>
        <v>0</v>
      </c>
      <c r="BH203" s="93">
        <f>IF(N203="zníž. prenesená",J203,0)</f>
        <v>0</v>
      </c>
      <c r="BI203" s="93">
        <f>IF(N203="nulová",J203,0)</f>
        <v>0</v>
      </c>
      <c r="BJ203" s="2" t="s">
        <v>88</v>
      </c>
      <c r="BK203" s="94">
        <f>ROUND(I203*H203,3)</f>
        <v>0</v>
      </c>
      <c r="BL203" s="2" t="s">
        <v>93</v>
      </c>
      <c r="BM203" s="92" t="s">
        <v>269</v>
      </c>
    </row>
    <row r="204" spans="2:65" s="9" customFormat="1" ht="37.9" customHeight="1" x14ac:dyDescent="0.25">
      <c r="B204" s="81"/>
      <c r="C204" s="82" t="s">
        <v>270</v>
      </c>
      <c r="D204" s="82" t="s">
        <v>89</v>
      </c>
      <c r="E204" s="83" t="s">
        <v>124</v>
      </c>
      <c r="F204" s="84" t="s">
        <v>125</v>
      </c>
      <c r="G204" s="85" t="s">
        <v>116</v>
      </c>
      <c r="H204" s="86">
        <v>131.25</v>
      </c>
      <c r="I204" s="230">
        <v>0</v>
      </c>
      <c r="J204" s="230">
        <f>ROUND(I204*H204,3)</f>
        <v>0</v>
      </c>
      <c r="K204" s="87"/>
      <c r="L204" s="10"/>
      <c r="M204" s="88" t="s">
        <v>12</v>
      </c>
      <c r="N204" s="89" t="s">
        <v>33</v>
      </c>
      <c r="O204" s="90">
        <v>7.3699999999999998E-3</v>
      </c>
      <c r="P204" s="90">
        <f>O204*H204</f>
        <v>0.96731250000000002</v>
      </c>
      <c r="Q204" s="90">
        <v>0</v>
      </c>
      <c r="R204" s="90">
        <f>Q204*H204</f>
        <v>0</v>
      </c>
      <c r="S204" s="90">
        <v>0</v>
      </c>
      <c r="T204" s="91">
        <f>S204*H204</f>
        <v>0</v>
      </c>
      <c r="AR204" s="92" t="s">
        <v>93</v>
      </c>
      <c r="AT204" s="92" t="s">
        <v>89</v>
      </c>
      <c r="AU204" s="92" t="s">
        <v>93</v>
      </c>
      <c r="AY204" s="2" t="s">
        <v>83</v>
      </c>
      <c r="BE204" s="93">
        <f>IF(N204="základná",J204,0)</f>
        <v>0</v>
      </c>
      <c r="BF204" s="93">
        <f>IF(N204="znížená",J204,0)</f>
        <v>0</v>
      </c>
      <c r="BG204" s="93">
        <f>IF(N204="zákl. prenesená",J204,0)</f>
        <v>0</v>
      </c>
      <c r="BH204" s="93">
        <f>IF(N204="zníž. prenesená",J204,0)</f>
        <v>0</v>
      </c>
      <c r="BI204" s="93">
        <f>IF(N204="nulová",J204,0)</f>
        <v>0</v>
      </c>
      <c r="BJ204" s="2" t="s">
        <v>88</v>
      </c>
      <c r="BK204" s="94">
        <f>ROUND(I204*H204,3)</f>
        <v>0</v>
      </c>
      <c r="BL204" s="2" t="s">
        <v>93</v>
      </c>
      <c r="BM204" s="92" t="s">
        <v>271</v>
      </c>
    </row>
    <row r="205" spans="2:65" s="95" customFormat="1" x14ac:dyDescent="0.25">
      <c r="B205" s="96"/>
      <c r="D205" s="97" t="s">
        <v>96</v>
      </c>
      <c r="E205" s="98" t="s">
        <v>12</v>
      </c>
      <c r="F205" s="99" t="s">
        <v>272</v>
      </c>
      <c r="H205" s="100">
        <v>131.25</v>
      </c>
      <c r="I205" s="231"/>
      <c r="J205" s="231"/>
      <c r="L205" s="96"/>
      <c r="M205" s="101"/>
      <c r="T205" s="102"/>
      <c r="AT205" s="98" t="s">
        <v>96</v>
      </c>
      <c r="AU205" s="98" t="s">
        <v>93</v>
      </c>
      <c r="AV205" s="95" t="s">
        <v>88</v>
      </c>
      <c r="AW205" s="95" t="s">
        <v>98</v>
      </c>
      <c r="AX205" s="95" t="s">
        <v>82</v>
      </c>
      <c r="AY205" s="98" t="s">
        <v>83</v>
      </c>
    </row>
    <row r="206" spans="2:65" s="9" customFormat="1" ht="24.2" customHeight="1" x14ac:dyDescent="0.25">
      <c r="B206" s="81"/>
      <c r="C206" s="82" t="s">
        <v>273</v>
      </c>
      <c r="D206" s="82" t="s">
        <v>89</v>
      </c>
      <c r="E206" s="83" t="s">
        <v>144</v>
      </c>
      <c r="F206" s="84" t="s">
        <v>130</v>
      </c>
      <c r="G206" s="85" t="s">
        <v>101</v>
      </c>
      <c r="H206" s="86">
        <v>30</v>
      </c>
      <c r="I206" s="230">
        <v>0</v>
      </c>
      <c r="J206" s="230">
        <f>ROUND(I206*H206,3)</f>
        <v>0</v>
      </c>
      <c r="K206" s="87"/>
      <c r="L206" s="10"/>
      <c r="M206" s="88" t="s">
        <v>12</v>
      </c>
      <c r="N206" s="89" t="s">
        <v>33</v>
      </c>
      <c r="O206" s="90">
        <v>0</v>
      </c>
      <c r="P206" s="90">
        <f>O206*H206</f>
        <v>0</v>
      </c>
      <c r="Q206" s="90">
        <v>0</v>
      </c>
      <c r="R206" s="90">
        <f>Q206*H206</f>
        <v>0</v>
      </c>
      <c r="S206" s="90">
        <v>0</v>
      </c>
      <c r="T206" s="91">
        <f>S206*H206</f>
        <v>0</v>
      </c>
      <c r="AR206" s="92" t="s">
        <v>93</v>
      </c>
      <c r="AT206" s="92" t="s">
        <v>89</v>
      </c>
      <c r="AU206" s="92" t="s">
        <v>93</v>
      </c>
      <c r="AY206" s="2" t="s">
        <v>83</v>
      </c>
      <c r="BE206" s="93">
        <f>IF(N206="základná",J206,0)</f>
        <v>0</v>
      </c>
      <c r="BF206" s="93">
        <f>IF(N206="znížená",J206,0)</f>
        <v>0</v>
      </c>
      <c r="BG206" s="93">
        <f>IF(N206="zákl. prenesená",J206,0)</f>
        <v>0</v>
      </c>
      <c r="BH206" s="93">
        <f>IF(N206="zníž. prenesená",J206,0)</f>
        <v>0</v>
      </c>
      <c r="BI206" s="93">
        <f>IF(N206="nulová",J206,0)</f>
        <v>0</v>
      </c>
      <c r="BJ206" s="2" t="s">
        <v>88</v>
      </c>
      <c r="BK206" s="94">
        <f>ROUND(I206*H206,3)</f>
        <v>0</v>
      </c>
      <c r="BL206" s="2" t="s">
        <v>93</v>
      </c>
      <c r="BM206" s="92" t="s">
        <v>274</v>
      </c>
    </row>
    <row r="207" spans="2:65" s="95" customFormat="1" x14ac:dyDescent="0.25">
      <c r="B207" s="96"/>
      <c r="D207" s="97" t="s">
        <v>96</v>
      </c>
      <c r="E207" s="98" t="s">
        <v>12</v>
      </c>
      <c r="F207" s="99" t="s">
        <v>275</v>
      </c>
      <c r="H207" s="100">
        <v>30</v>
      </c>
      <c r="I207" s="231"/>
      <c r="J207" s="231"/>
      <c r="L207" s="96"/>
      <c r="M207" s="101"/>
      <c r="T207" s="102"/>
      <c r="AT207" s="98" t="s">
        <v>96</v>
      </c>
      <c r="AU207" s="98" t="s">
        <v>93</v>
      </c>
      <c r="AV207" s="95" t="s">
        <v>88</v>
      </c>
      <c r="AW207" s="95" t="s">
        <v>98</v>
      </c>
      <c r="AX207" s="95" t="s">
        <v>82</v>
      </c>
      <c r="AY207" s="98" t="s">
        <v>83</v>
      </c>
    </row>
    <row r="208" spans="2:65" s="9" customFormat="1" ht="21.75" customHeight="1" x14ac:dyDescent="0.25">
      <c r="B208" s="81"/>
      <c r="C208" s="82" t="s">
        <v>276</v>
      </c>
      <c r="D208" s="82" t="s">
        <v>89</v>
      </c>
      <c r="E208" s="83" t="s">
        <v>148</v>
      </c>
      <c r="F208" s="84" t="s">
        <v>149</v>
      </c>
      <c r="G208" s="85" t="s">
        <v>150</v>
      </c>
      <c r="H208" s="86">
        <v>75</v>
      </c>
      <c r="I208" s="230">
        <v>0</v>
      </c>
      <c r="J208" s="230">
        <f>ROUND(I208*H208,3)</f>
        <v>0</v>
      </c>
      <c r="K208" s="87"/>
      <c r="L208" s="10"/>
      <c r="M208" s="88" t="s">
        <v>12</v>
      </c>
      <c r="N208" s="89" t="s">
        <v>33</v>
      </c>
      <c r="O208" s="90">
        <v>1.7000000000000001E-2</v>
      </c>
      <c r="P208" s="90">
        <f>O208*H208</f>
        <v>1.2750000000000001</v>
      </c>
      <c r="Q208" s="90">
        <v>0</v>
      </c>
      <c r="R208" s="90">
        <f>Q208*H208</f>
        <v>0</v>
      </c>
      <c r="S208" s="90">
        <v>0</v>
      </c>
      <c r="T208" s="91">
        <f>S208*H208</f>
        <v>0</v>
      </c>
      <c r="AR208" s="92" t="s">
        <v>93</v>
      </c>
      <c r="AT208" s="92" t="s">
        <v>89</v>
      </c>
      <c r="AU208" s="92" t="s">
        <v>93</v>
      </c>
      <c r="AY208" s="2" t="s">
        <v>83</v>
      </c>
      <c r="BE208" s="93">
        <f>IF(N208="základná",J208,0)</f>
        <v>0</v>
      </c>
      <c r="BF208" s="93">
        <f>IF(N208="znížená",J208,0)</f>
        <v>0</v>
      </c>
      <c r="BG208" s="93">
        <f>IF(N208="zákl. prenesená",J208,0)</f>
        <v>0</v>
      </c>
      <c r="BH208" s="93">
        <f>IF(N208="zníž. prenesená",J208,0)</f>
        <v>0</v>
      </c>
      <c r="BI208" s="93">
        <f>IF(N208="nulová",J208,0)</f>
        <v>0</v>
      </c>
      <c r="BJ208" s="2" t="s">
        <v>88</v>
      </c>
      <c r="BK208" s="94">
        <f>ROUND(I208*H208,3)</f>
        <v>0</v>
      </c>
      <c r="BL208" s="2" t="s">
        <v>93</v>
      </c>
      <c r="BM208" s="92" t="s">
        <v>277</v>
      </c>
    </row>
    <row r="209" spans="2:65" s="9" customFormat="1" ht="33" customHeight="1" x14ac:dyDescent="0.25">
      <c r="B209" s="81"/>
      <c r="C209" s="82" t="s">
        <v>278</v>
      </c>
      <c r="D209" s="82" t="s">
        <v>89</v>
      </c>
      <c r="E209" s="83" t="s">
        <v>153</v>
      </c>
      <c r="F209" s="84" t="s">
        <v>154</v>
      </c>
      <c r="G209" s="85" t="s">
        <v>150</v>
      </c>
      <c r="H209" s="86">
        <v>75</v>
      </c>
      <c r="I209" s="230">
        <v>0</v>
      </c>
      <c r="J209" s="230">
        <f>ROUND(I209*H209,3)</f>
        <v>0</v>
      </c>
      <c r="K209" s="87"/>
      <c r="L209" s="10"/>
      <c r="M209" s="88" t="s">
        <v>12</v>
      </c>
      <c r="N209" s="89" t="s">
        <v>33</v>
      </c>
      <c r="O209" s="90">
        <v>0</v>
      </c>
      <c r="P209" s="90">
        <f>O209*H209</f>
        <v>0</v>
      </c>
      <c r="Q209" s="90">
        <v>0</v>
      </c>
      <c r="R209" s="90">
        <f>Q209*H209</f>
        <v>0</v>
      </c>
      <c r="S209" s="90">
        <v>0</v>
      </c>
      <c r="T209" s="91">
        <f>S209*H209</f>
        <v>0</v>
      </c>
      <c r="AR209" s="92" t="s">
        <v>93</v>
      </c>
      <c r="AT209" s="92" t="s">
        <v>89</v>
      </c>
      <c r="AU209" s="92" t="s">
        <v>93</v>
      </c>
      <c r="AY209" s="2" t="s">
        <v>83</v>
      </c>
      <c r="BE209" s="93">
        <f>IF(N209="základná",J209,0)</f>
        <v>0</v>
      </c>
      <c r="BF209" s="93">
        <f>IF(N209="znížená",J209,0)</f>
        <v>0</v>
      </c>
      <c r="BG209" s="93">
        <f>IF(N209="zákl. prenesená",J209,0)</f>
        <v>0</v>
      </c>
      <c r="BH209" s="93">
        <f>IF(N209="zníž. prenesená",J209,0)</f>
        <v>0</v>
      </c>
      <c r="BI209" s="93">
        <f>IF(N209="nulová",J209,0)</f>
        <v>0</v>
      </c>
      <c r="BJ209" s="2" t="s">
        <v>88</v>
      </c>
      <c r="BK209" s="94">
        <f>ROUND(I209*H209,3)</f>
        <v>0</v>
      </c>
      <c r="BL209" s="2" t="s">
        <v>93</v>
      </c>
      <c r="BM209" s="92" t="s">
        <v>279</v>
      </c>
    </row>
    <row r="210" spans="2:65" s="9" customFormat="1" ht="16.5" customHeight="1" x14ac:dyDescent="0.25">
      <c r="B210" s="81"/>
      <c r="C210" s="118" t="s">
        <v>280</v>
      </c>
      <c r="D210" s="118" t="s">
        <v>157</v>
      </c>
      <c r="E210" s="119" t="s">
        <v>158</v>
      </c>
      <c r="F210" s="120" t="s">
        <v>159</v>
      </c>
      <c r="G210" s="121" t="s">
        <v>101</v>
      </c>
      <c r="H210" s="122">
        <v>21.6</v>
      </c>
      <c r="I210" s="235">
        <v>0</v>
      </c>
      <c r="J210" s="235">
        <f>ROUND(I210*H210,3)</f>
        <v>0</v>
      </c>
      <c r="K210" s="123"/>
      <c r="L210" s="124"/>
      <c r="M210" s="125" t="s">
        <v>12</v>
      </c>
      <c r="N210" s="126" t="s">
        <v>33</v>
      </c>
      <c r="O210" s="90">
        <v>0</v>
      </c>
      <c r="P210" s="90">
        <f>O210*H210</f>
        <v>0</v>
      </c>
      <c r="Q210" s="90">
        <v>1</v>
      </c>
      <c r="R210" s="90">
        <f>Q210*H210</f>
        <v>21.6</v>
      </c>
      <c r="S210" s="90">
        <v>0</v>
      </c>
      <c r="T210" s="91">
        <f>S210*H210</f>
        <v>0</v>
      </c>
      <c r="AR210" s="92" t="s">
        <v>123</v>
      </c>
      <c r="AT210" s="92" t="s">
        <v>157</v>
      </c>
      <c r="AU210" s="92" t="s">
        <v>93</v>
      </c>
      <c r="AY210" s="2" t="s">
        <v>83</v>
      </c>
      <c r="BE210" s="93">
        <f>IF(N210="základná",J210,0)</f>
        <v>0</v>
      </c>
      <c r="BF210" s="93">
        <f>IF(N210="znížená",J210,0)</f>
        <v>0</v>
      </c>
      <c r="BG210" s="93">
        <f>IF(N210="zákl. prenesená",J210,0)</f>
        <v>0</v>
      </c>
      <c r="BH210" s="93">
        <f>IF(N210="zníž. prenesená",J210,0)</f>
        <v>0</v>
      </c>
      <c r="BI210" s="93">
        <f>IF(N210="nulová",J210,0)</f>
        <v>0</v>
      </c>
      <c r="BJ210" s="2" t="s">
        <v>88</v>
      </c>
      <c r="BK210" s="94">
        <f>ROUND(I210*H210,3)</f>
        <v>0</v>
      </c>
      <c r="BL210" s="2" t="s">
        <v>93</v>
      </c>
      <c r="BM210" s="92" t="s">
        <v>281</v>
      </c>
    </row>
    <row r="211" spans="2:65" s="95" customFormat="1" x14ac:dyDescent="0.25">
      <c r="B211" s="96"/>
      <c r="D211" s="97" t="s">
        <v>96</v>
      </c>
      <c r="E211" s="98" t="s">
        <v>12</v>
      </c>
      <c r="F211" s="99" t="s">
        <v>282</v>
      </c>
      <c r="H211" s="100">
        <v>21.6</v>
      </c>
      <c r="I211" s="231"/>
      <c r="J211" s="231"/>
      <c r="L211" s="96"/>
      <c r="M211" s="101"/>
      <c r="T211" s="102"/>
      <c r="AT211" s="98" t="s">
        <v>96</v>
      </c>
      <c r="AU211" s="98" t="s">
        <v>93</v>
      </c>
      <c r="AV211" s="95" t="s">
        <v>88</v>
      </c>
      <c r="AW211" s="95" t="s">
        <v>98</v>
      </c>
      <c r="AX211" s="95" t="s">
        <v>82</v>
      </c>
      <c r="AY211" s="98" t="s">
        <v>83</v>
      </c>
    </row>
    <row r="212" spans="2:65" s="9" customFormat="1" ht="33" customHeight="1" x14ac:dyDescent="0.25">
      <c r="B212" s="81"/>
      <c r="C212" s="82" t="s">
        <v>283</v>
      </c>
      <c r="D212" s="82" t="s">
        <v>89</v>
      </c>
      <c r="E212" s="83" t="s">
        <v>163</v>
      </c>
      <c r="F212" s="84" t="s">
        <v>164</v>
      </c>
      <c r="G212" s="85" t="s">
        <v>150</v>
      </c>
      <c r="H212" s="86">
        <v>75</v>
      </c>
      <c r="I212" s="230">
        <v>0</v>
      </c>
      <c r="J212" s="230">
        <f>ROUND(I212*H212,3)</f>
        <v>0</v>
      </c>
      <c r="K212" s="87"/>
      <c r="L212" s="10"/>
      <c r="M212" s="88" t="s">
        <v>12</v>
      </c>
      <c r="N212" s="89" t="s">
        <v>33</v>
      </c>
      <c r="O212" s="90">
        <v>0</v>
      </c>
      <c r="P212" s="90">
        <f>O212*H212</f>
        <v>0</v>
      </c>
      <c r="Q212" s="90">
        <v>0</v>
      </c>
      <c r="R212" s="90">
        <f>Q212*H212</f>
        <v>0</v>
      </c>
      <c r="S212" s="90">
        <v>0</v>
      </c>
      <c r="T212" s="91">
        <f>S212*H212</f>
        <v>0</v>
      </c>
      <c r="AR212" s="92" t="s">
        <v>93</v>
      </c>
      <c r="AT212" s="92" t="s">
        <v>89</v>
      </c>
      <c r="AU212" s="92" t="s">
        <v>93</v>
      </c>
      <c r="AY212" s="2" t="s">
        <v>83</v>
      </c>
      <c r="BE212" s="93">
        <f>IF(N212="základná",J212,0)</f>
        <v>0</v>
      </c>
      <c r="BF212" s="93">
        <f>IF(N212="znížená",J212,0)</f>
        <v>0</v>
      </c>
      <c r="BG212" s="93">
        <f>IF(N212="zákl. prenesená",J212,0)</f>
        <v>0</v>
      </c>
      <c r="BH212" s="93">
        <f>IF(N212="zníž. prenesená",J212,0)</f>
        <v>0</v>
      </c>
      <c r="BI212" s="93">
        <f>IF(N212="nulová",J212,0)</f>
        <v>0</v>
      </c>
      <c r="BJ212" s="2" t="s">
        <v>88</v>
      </c>
      <c r="BK212" s="94">
        <f>ROUND(I212*H212,3)</f>
        <v>0</v>
      </c>
      <c r="BL212" s="2" t="s">
        <v>93</v>
      </c>
      <c r="BM212" s="92" t="s">
        <v>284</v>
      </c>
    </row>
    <row r="213" spans="2:65" s="9" customFormat="1" ht="16.5" customHeight="1" x14ac:dyDescent="0.25">
      <c r="B213" s="81"/>
      <c r="C213" s="118" t="s">
        <v>285</v>
      </c>
      <c r="D213" s="118" t="s">
        <v>157</v>
      </c>
      <c r="E213" s="119" t="s">
        <v>167</v>
      </c>
      <c r="F213" s="120" t="s">
        <v>168</v>
      </c>
      <c r="G213" s="121" t="s">
        <v>101</v>
      </c>
      <c r="H213" s="122">
        <v>3.8250000000000002</v>
      </c>
      <c r="I213" s="235">
        <v>0</v>
      </c>
      <c r="J213" s="235">
        <f>ROUND(I213*H213,3)</f>
        <v>0</v>
      </c>
      <c r="K213" s="123"/>
      <c r="L213" s="124"/>
      <c r="M213" s="125" t="s">
        <v>12</v>
      </c>
      <c r="N213" s="126" t="s">
        <v>33</v>
      </c>
      <c r="O213" s="90">
        <v>0</v>
      </c>
      <c r="P213" s="90">
        <f>O213*H213</f>
        <v>0</v>
      </c>
      <c r="Q213" s="90">
        <v>1</v>
      </c>
      <c r="R213" s="90">
        <f>Q213*H213</f>
        <v>3.8250000000000002</v>
      </c>
      <c r="S213" s="90">
        <v>0</v>
      </c>
      <c r="T213" s="91">
        <f>S213*H213</f>
        <v>0</v>
      </c>
      <c r="AR213" s="92" t="s">
        <v>123</v>
      </c>
      <c r="AT213" s="92" t="s">
        <v>157</v>
      </c>
      <c r="AU213" s="92" t="s">
        <v>93</v>
      </c>
      <c r="AY213" s="2" t="s">
        <v>83</v>
      </c>
      <c r="BE213" s="93">
        <f>IF(N213="základná",J213,0)</f>
        <v>0</v>
      </c>
      <c r="BF213" s="93">
        <f>IF(N213="znížená",J213,0)</f>
        <v>0</v>
      </c>
      <c r="BG213" s="93">
        <f>IF(N213="zákl. prenesená",J213,0)</f>
        <v>0</v>
      </c>
      <c r="BH213" s="93">
        <f>IF(N213="zníž. prenesená",J213,0)</f>
        <v>0</v>
      </c>
      <c r="BI213" s="93">
        <f>IF(N213="nulová",J213,0)</f>
        <v>0</v>
      </c>
      <c r="BJ213" s="2" t="s">
        <v>88</v>
      </c>
      <c r="BK213" s="94">
        <f>ROUND(I213*H213,3)</f>
        <v>0</v>
      </c>
      <c r="BL213" s="2" t="s">
        <v>93</v>
      </c>
      <c r="BM213" s="92" t="s">
        <v>286</v>
      </c>
    </row>
    <row r="214" spans="2:65" s="95" customFormat="1" x14ac:dyDescent="0.25">
      <c r="B214" s="96"/>
      <c r="D214" s="97" t="s">
        <v>96</v>
      </c>
      <c r="E214" s="98" t="s">
        <v>12</v>
      </c>
      <c r="F214" s="99" t="s">
        <v>287</v>
      </c>
      <c r="H214" s="100">
        <v>3.8250000000000002</v>
      </c>
      <c r="I214" s="231"/>
      <c r="J214" s="231"/>
      <c r="L214" s="96"/>
      <c r="M214" s="101"/>
      <c r="T214" s="102"/>
      <c r="AT214" s="98" t="s">
        <v>96</v>
      </c>
      <c r="AU214" s="98" t="s">
        <v>93</v>
      </c>
      <c r="AV214" s="95" t="s">
        <v>88</v>
      </c>
      <c r="AW214" s="95" t="s">
        <v>98</v>
      </c>
      <c r="AX214" s="95" t="s">
        <v>82</v>
      </c>
      <c r="AY214" s="98" t="s">
        <v>83</v>
      </c>
    </row>
    <row r="215" spans="2:65" s="9" customFormat="1" ht="24.2" customHeight="1" x14ac:dyDescent="0.25">
      <c r="B215" s="81"/>
      <c r="C215" s="118" t="s">
        <v>288</v>
      </c>
      <c r="D215" s="118" t="s">
        <v>157</v>
      </c>
      <c r="E215" s="119" t="s">
        <v>289</v>
      </c>
      <c r="F215" s="120" t="s">
        <v>290</v>
      </c>
      <c r="G215" s="121" t="s">
        <v>174</v>
      </c>
      <c r="H215" s="122">
        <v>75</v>
      </c>
      <c r="I215" s="235">
        <v>0</v>
      </c>
      <c r="J215" s="235">
        <f>ROUND(I215*H215,3)</f>
        <v>0</v>
      </c>
      <c r="K215" s="123"/>
      <c r="L215" s="124"/>
      <c r="M215" s="125" t="s">
        <v>12</v>
      </c>
      <c r="N215" s="126" t="s">
        <v>33</v>
      </c>
      <c r="O215" s="90">
        <v>0</v>
      </c>
      <c r="P215" s="90">
        <f>O215*H215</f>
        <v>0</v>
      </c>
      <c r="Q215" s="90">
        <v>0</v>
      </c>
      <c r="R215" s="90">
        <f>Q215*H215</f>
        <v>0</v>
      </c>
      <c r="S215" s="90">
        <v>0</v>
      </c>
      <c r="T215" s="91">
        <f>S215*H215</f>
        <v>0</v>
      </c>
      <c r="AR215" s="92" t="s">
        <v>123</v>
      </c>
      <c r="AT215" s="92" t="s">
        <v>157</v>
      </c>
      <c r="AU215" s="92" t="s">
        <v>93</v>
      </c>
      <c r="AY215" s="2" t="s">
        <v>83</v>
      </c>
      <c r="BE215" s="93">
        <f>IF(N215="základná",J215,0)</f>
        <v>0</v>
      </c>
      <c r="BF215" s="93">
        <f>IF(N215="znížená",J215,0)</f>
        <v>0</v>
      </c>
      <c r="BG215" s="93">
        <f>IF(N215="zákl. prenesená",J215,0)</f>
        <v>0</v>
      </c>
      <c r="BH215" s="93">
        <f>IF(N215="zníž. prenesená",J215,0)</f>
        <v>0</v>
      </c>
      <c r="BI215" s="93">
        <f>IF(N215="nulová",J215,0)</f>
        <v>0</v>
      </c>
      <c r="BJ215" s="2" t="s">
        <v>88</v>
      </c>
      <c r="BK215" s="94">
        <f>ROUND(I215*H215,3)</f>
        <v>0</v>
      </c>
      <c r="BL215" s="2" t="s">
        <v>93</v>
      </c>
      <c r="BM215" s="92" t="s">
        <v>291</v>
      </c>
    </row>
    <row r="216" spans="2:65" s="95" customFormat="1" x14ac:dyDescent="0.25">
      <c r="B216" s="96"/>
      <c r="D216" s="97" t="s">
        <v>96</v>
      </c>
      <c r="E216" s="98" t="s">
        <v>12</v>
      </c>
      <c r="F216" s="99" t="s">
        <v>292</v>
      </c>
      <c r="H216" s="100">
        <v>21</v>
      </c>
      <c r="I216" s="231"/>
      <c r="J216" s="231"/>
      <c r="L216" s="96"/>
      <c r="M216" s="101"/>
      <c r="T216" s="102"/>
      <c r="AT216" s="98" t="s">
        <v>96</v>
      </c>
      <c r="AU216" s="98" t="s">
        <v>93</v>
      </c>
      <c r="AV216" s="95" t="s">
        <v>88</v>
      </c>
      <c r="AW216" s="95" t="s">
        <v>98</v>
      </c>
      <c r="AX216" s="95" t="s">
        <v>2</v>
      </c>
      <c r="AY216" s="98" t="s">
        <v>83</v>
      </c>
    </row>
    <row r="217" spans="2:65" s="95" customFormat="1" x14ac:dyDescent="0.25">
      <c r="B217" s="96"/>
      <c r="D217" s="97" t="s">
        <v>96</v>
      </c>
      <c r="E217" s="98" t="s">
        <v>12</v>
      </c>
      <c r="F217" s="99" t="s">
        <v>293</v>
      </c>
      <c r="H217" s="100">
        <v>23</v>
      </c>
      <c r="I217" s="231"/>
      <c r="J217" s="231"/>
      <c r="L217" s="96"/>
      <c r="M217" s="101"/>
      <c r="T217" s="102"/>
      <c r="AT217" s="98" t="s">
        <v>96</v>
      </c>
      <c r="AU217" s="98" t="s">
        <v>93</v>
      </c>
      <c r="AV217" s="95" t="s">
        <v>88</v>
      </c>
      <c r="AW217" s="95" t="s">
        <v>98</v>
      </c>
      <c r="AX217" s="95" t="s">
        <v>2</v>
      </c>
      <c r="AY217" s="98" t="s">
        <v>83</v>
      </c>
    </row>
    <row r="218" spans="2:65" s="95" customFormat="1" x14ac:dyDescent="0.25">
      <c r="B218" s="96"/>
      <c r="D218" s="97" t="s">
        <v>96</v>
      </c>
      <c r="E218" s="98" t="s">
        <v>12</v>
      </c>
      <c r="F218" s="99" t="s">
        <v>294</v>
      </c>
      <c r="H218" s="100">
        <v>31</v>
      </c>
      <c r="I218" s="231"/>
      <c r="J218" s="231"/>
      <c r="L218" s="96"/>
      <c r="M218" s="101"/>
      <c r="T218" s="102"/>
      <c r="AT218" s="98" t="s">
        <v>96</v>
      </c>
      <c r="AU218" s="98" t="s">
        <v>93</v>
      </c>
      <c r="AV218" s="95" t="s">
        <v>88</v>
      </c>
      <c r="AW218" s="95" t="s">
        <v>98</v>
      </c>
      <c r="AX218" s="95" t="s">
        <v>2</v>
      </c>
      <c r="AY218" s="98" t="s">
        <v>83</v>
      </c>
    </row>
    <row r="219" spans="2:65" s="103" customFormat="1" x14ac:dyDescent="0.25">
      <c r="B219" s="104"/>
      <c r="D219" s="97" t="s">
        <v>96</v>
      </c>
      <c r="E219" s="105" t="s">
        <v>12</v>
      </c>
      <c r="F219" s="106" t="s">
        <v>133</v>
      </c>
      <c r="H219" s="107">
        <v>75</v>
      </c>
      <c r="I219" s="232"/>
      <c r="J219" s="232"/>
      <c r="L219" s="104"/>
      <c r="M219" s="108"/>
      <c r="T219" s="109"/>
      <c r="AT219" s="105" t="s">
        <v>96</v>
      </c>
      <c r="AU219" s="105" t="s">
        <v>93</v>
      </c>
      <c r="AV219" s="103" t="s">
        <v>93</v>
      </c>
      <c r="AW219" s="103" t="s">
        <v>98</v>
      </c>
      <c r="AX219" s="103" t="s">
        <v>82</v>
      </c>
      <c r="AY219" s="105" t="s">
        <v>83</v>
      </c>
    </row>
    <row r="220" spans="2:65" s="9" customFormat="1" ht="16.5" customHeight="1" x14ac:dyDescent="0.25">
      <c r="B220" s="81"/>
      <c r="C220" s="118" t="s">
        <v>295</v>
      </c>
      <c r="D220" s="118" t="s">
        <v>157</v>
      </c>
      <c r="E220" s="119" t="s">
        <v>296</v>
      </c>
      <c r="F220" s="120" t="s">
        <v>297</v>
      </c>
      <c r="G220" s="121" t="s">
        <v>174</v>
      </c>
      <c r="H220" s="122">
        <v>2.1</v>
      </c>
      <c r="I220" s="235">
        <v>0</v>
      </c>
      <c r="J220" s="235">
        <f>ROUND(I220*H220,3)</f>
        <v>0</v>
      </c>
      <c r="K220" s="123"/>
      <c r="L220" s="124"/>
      <c r="M220" s="125" t="s">
        <v>12</v>
      </c>
      <c r="N220" s="126" t="s">
        <v>33</v>
      </c>
      <c r="O220" s="90">
        <v>0</v>
      </c>
      <c r="P220" s="90">
        <f>O220*H220</f>
        <v>0</v>
      </c>
      <c r="Q220" s="90">
        <v>0</v>
      </c>
      <c r="R220" s="90">
        <f>Q220*H220</f>
        <v>0</v>
      </c>
      <c r="S220" s="90">
        <v>0</v>
      </c>
      <c r="T220" s="91">
        <f>S220*H220</f>
        <v>0</v>
      </c>
      <c r="AR220" s="92" t="s">
        <v>123</v>
      </c>
      <c r="AT220" s="92" t="s">
        <v>157</v>
      </c>
      <c r="AU220" s="92" t="s">
        <v>93</v>
      </c>
      <c r="AY220" s="2" t="s">
        <v>83</v>
      </c>
      <c r="BE220" s="93">
        <f>IF(N220="základná",J220,0)</f>
        <v>0</v>
      </c>
      <c r="BF220" s="93">
        <f>IF(N220="znížená",J220,0)</f>
        <v>0</v>
      </c>
      <c r="BG220" s="93">
        <f>IF(N220="zákl. prenesená",J220,0)</f>
        <v>0</v>
      </c>
      <c r="BH220" s="93">
        <f>IF(N220="zníž. prenesená",J220,0)</f>
        <v>0</v>
      </c>
      <c r="BI220" s="93">
        <f>IF(N220="nulová",J220,0)</f>
        <v>0</v>
      </c>
      <c r="BJ220" s="2" t="s">
        <v>88</v>
      </c>
      <c r="BK220" s="94">
        <f>ROUND(I220*H220,3)</f>
        <v>0</v>
      </c>
      <c r="BL220" s="2" t="s">
        <v>93</v>
      </c>
      <c r="BM220" s="92" t="s">
        <v>298</v>
      </c>
    </row>
    <row r="221" spans="2:65" s="9" customFormat="1" ht="44.25" customHeight="1" x14ac:dyDescent="0.25">
      <c r="B221" s="81"/>
      <c r="C221" s="118" t="s">
        <v>299</v>
      </c>
      <c r="D221" s="118" t="s">
        <v>157</v>
      </c>
      <c r="E221" s="119" t="s">
        <v>300</v>
      </c>
      <c r="F221" s="120" t="s">
        <v>301</v>
      </c>
      <c r="G221" s="121" t="s">
        <v>174</v>
      </c>
      <c r="H221" s="122">
        <v>9.49</v>
      </c>
      <c r="I221" s="235">
        <v>0</v>
      </c>
      <c r="J221" s="235">
        <f>ROUND(I221*H221,3)</f>
        <v>0</v>
      </c>
      <c r="K221" s="123"/>
      <c r="L221" s="124"/>
      <c r="M221" s="125" t="s">
        <v>12</v>
      </c>
      <c r="N221" s="126" t="s">
        <v>33</v>
      </c>
      <c r="O221" s="90">
        <v>0</v>
      </c>
      <c r="P221" s="90">
        <f>O221*H221</f>
        <v>0</v>
      </c>
      <c r="Q221" s="90">
        <v>0</v>
      </c>
      <c r="R221" s="90">
        <f>Q221*H221</f>
        <v>0</v>
      </c>
      <c r="S221" s="90">
        <v>0</v>
      </c>
      <c r="T221" s="91">
        <f>S221*H221</f>
        <v>0</v>
      </c>
      <c r="AR221" s="92" t="s">
        <v>123</v>
      </c>
      <c r="AT221" s="92" t="s">
        <v>157</v>
      </c>
      <c r="AU221" s="92" t="s">
        <v>93</v>
      </c>
      <c r="AY221" s="2" t="s">
        <v>83</v>
      </c>
      <c r="BE221" s="93">
        <f>IF(N221="základná",J221,0)</f>
        <v>0</v>
      </c>
      <c r="BF221" s="93">
        <f>IF(N221="znížená",J221,0)</f>
        <v>0</v>
      </c>
      <c r="BG221" s="93">
        <f>IF(N221="zákl. prenesená",J221,0)</f>
        <v>0</v>
      </c>
      <c r="BH221" s="93">
        <f>IF(N221="zníž. prenesená",J221,0)</f>
        <v>0</v>
      </c>
      <c r="BI221" s="93">
        <f>IF(N221="nulová",J221,0)</f>
        <v>0</v>
      </c>
      <c r="BJ221" s="2" t="s">
        <v>88</v>
      </c>
      <c r="BK221" s="94">
        <f>ROUND(I221*H221,3)</f>
        <v>0</v>
      </c>
      <c r="BL221" s="2" t="s">
        <v>93</v>
      </c>
      <c r="BM221" s="92" t="s">
        <v>302</v>
      </c>
    </row>
    <row r="222" spans="2:65" s="9" customFormat="1" ht="24.2" customHeight="1" x14ac:dyDescent="0.25">
      <c r="B222" s="81"/>
      <c r="C222" s="82" t="s">
        <v>303</v>
      </c>
      <c r="D222" s="82" t="s">
        <v>89</v>
      </c>
      <c r="E222" s="83" t="s">
        <v>180</v>
      </c>
      <c r="F222" s="84" t="s">
        <v>181</v>
      </c>
      <c r="G222" s="85" t="s">
        <v>150</v>
      </c>
      <c r="H222" s="86">
        <v>75</v>
      </c>
      <c r="I222" s="230">
        <v>0</v>
      </c>
      <c r="J222" s="230">
        <f>ROUND(I222*H222,3)</f>
        <v>0</v>
      </c>
      <c r="K222" s="87"/>
      <c r="L222" s="10"/>
      <c r="M222" s="88" t="s">
        <v>12</v>
      </c>
      <c r="N222" s="89" t="s">
        <v>33</v>
      </c>
      <c r="O222" s="90">
        <v>0</v>
      </c>
      <c r="P222" s="90">
        <f>O222*H222</f>
        <v>0</v>
      </c>
      <c r="Q222" s="90">
        <v>0</v>
      </c>
      <c r="R222" s="90">
        <f>Q222*H222</f>
        <v>0</v>
      </c>
      <c r="S222" s="90">
        <v>0</v>
      </c>
      <c r="T222" s="91">
        <f>S222*H222</f>
        <v>0</v>
      </c>
      <c r="AR222" s="92" t="s">
        <v>93</v>
      </c>
      <c r="AT222" s="92" t="s">
        <v>89</v>
      </c>
      <c r="AU222" s="92" t="s">
        <v>93</v>
      </c>
      <c r="AY222" s="2" t="s">
        <v>83</v>
      </c>
      <c r="BE222" s="93">
        <f>IF(N222="základná",J222,0)</f>
        <v>0</v>
      </c>
      <c r="BF222" s="93">
        <f>IF(N222="znížená",J222,0)</f>
        <v>0</v>
      </c>
      <c r="BG222" s="93">
        <f>IF(N222="zákl. prenesená",J222,0)</f>
        <v>0</v>
      </c>
      <c r="BH222" s="93">
        <f>IF(N222="zníž. prenesená",J222,0)</f>
        <v>0</v>
      </c>
      <c r="BI222" s="93">
        <f>IF(N222="nulová",J222,0)</f>
        <v>0</v>
      </c>
      <c r="BJ222" s="2" t="s">
        <v>88</v>
      </c>
      <c r="BK222" s="94">
        <f>ROUND(I222*H222,3)</f>
        <v>0</v>
      </c>
      <c r="BL222" s="2" t="s">
        <v>93</v>
      </c>
      <c r="BM222" s="92" t="s">
        <v>304</v>
      </c>
    </row>
    <row r="223" spans="2:65" s="9" customFormat="1" ht="16.5" customHeight="1" x14ac:dyDescent="0.25">
      <c r="B223" s="81"/>
      <c r="C223" s="82" t="s">
        <v>305</v>
      </c>
      <c r="D223" s="82" t="s">
        <v>89</v>
      </c>
      <c r="E223" s="83" t="s">
        <v>184</v>
      </c>
      <c r="F223" s="84" t="s">
        <v>185</v>
      </c>
      <c r="G223" s="85" t="s">
        <v>150</v>
      </c>
      <c r="H223" s="86">
        <v>75</v>
      </c>
      <c r="I223" s="230">
        <v>0</v>
      </c>
      <c r="J223" s="230">
        <f>ROUND(I223*H223,3)</f>
        <v>0</v>
      </c>
      <c r="K223" s="87"/>
      <c r="L223" s="10"/>
      <c r="M223" s="88" t="s">
        <v>12</v>
      </c>
      <c r="N223" s="89" t="s">
        <v>33</v>
      </c>
      <c r="O223" s="90">
        <v>0</v>
      </c>
      <c r="P223" s="90">
        <f>O223*H223</f>
        <v>0</v>
      </c>
      <c r="Q223" s="90">
        <v>0</v>
      </c>
      <c r="R223" s="90">
        <f>Q223*H223</f>
        <v>0</v>
      </c>
      <c r="S223" s="90">
        <v>0</v>
      </c>
      <c r="T223" s="91">
        <f>S223*H223</f>
        <v>0</v>
      </c>
      <c r="AR223" s="92" t="s">
        <v>93</v>
      </c>
      <c r="AT223" s="92" t="s">
        <v>89</v>
      </c>
      <c r="AU223" s="92" t="s">
        <v>93</v>
      </c>
      <c r="AY223" s="2" t="s">
        <v>83</v>
      </c>
      <c r="BE223" s="93">
        <f>IF(N223="základná",J223,0)</f>
        <v>0</v>
      </c>
      <c r="BF223" s="93">
        <f>IF(N223="znížená",J223,0)</f>
        <v>0</v>
      </c>
      <c r="BG223" s="93">
        <f>IF(N223="zákl. prenesená",J223,0)</f>
        <v>0</v>
      </c>
      <c r="BH223" s="93">
        <f>IF(N223="zníž. prenesená",J223,0)</f>
        <v>0</v>
      </c>
      <c r="BI223" s="93">
        <f>IF(N223="nulová",J223,0)</f>
        <v>0</v>
      </c>
      <c r="BJ223" s="2" t="s">
        <v>88</v>
      </c>
      <c r="BK223" s="94">
        <f>ROUND(I223*H223,3)</f>
        <v>0</v>
      </c>
      <c r="BL223" s="2" t="s">
        <v>93</v>
      </c>
      <c r="BM223" s="92" t="s">
        <v>306</v>
      </c>
    </row>
    <row r="224" spans="2:65" s="9" customFormat="1" ht="16.5" customHeight="1" x14ac:dyDescent="0.25">
      <c r="B224" s="81"/>
      <c r="C224" s="82" t="s">
        <v>307</v>
      </c>
      <c r="D224" s="82" t="s">
        <v>89</v>
      </c>
      <c r="E224" s="83" t="s">
        <v>188</v>
      </c>
      <c r="F224" s="84" t="s">
        <v>189</v>
      </c>
      <c r="G224" s="85" t="s">
        <v>150</v>
      </c>
      <c r="H224" s="86">
        <v>75</v>
      </c>
      <c r="I224" s="230">
        <v>0</v>
      </c>
      <c r="J224" s="230">
        <f>ROUND(I224*H224,3)</f>
        <v>0</v>
      </c>
      <c r="K224" s="87"/>
      <c r="L224" s="10"/>
      <c r="M224" s="88" t="s">
        <v>12</v>
      </c>
      <c r="N224" s="89" t="s">
        <v>33</v>
      </c>
      <c r="O224" s="90">
        <v>0</v>
      </c>
      <c r="P224" s="90">
        <f>O224*H224</f>
        <v>0</v>
      </c>
      <c r="Q224" s="90">
        <v>0</v>
      </c>
      <c r="R224" s="90">
        <f>Q224*H224</f>
        <v>0</v>
      </c>
      <c r="S224" s="90">
        <v>0</v>
      </c>
      <c r="T224" s="91">
        <f>S224*H224</f>
        <v>0</v>
      </c>
      <c r="AR224" s="92" t="s">
        <v>93</v>
      </c>
      <c r="AT224" s="92" t="s">
        <v>89</v>
      </c>
      <c r="AU224" s="92" t="s">
        <v>93</v>
      </c>
      <c r="AY224" s="2" t="s">
        <v>83</v>
      </c>
      <c r="BE224" s="93">
        <f>IF(N224="základná",J224,0)</f>
        <v>0</v>
      </c>
      <c r="BF224" s="93">
        <f>IF(N224="znížená",J224,0)</f>
        <v>0</v>
      </c>
      <c r="BG224" s="93">
        <f>IF(N224="zákl. prenesená",J224,0)</f>
        <v>0</v>
      </c>
      <c r="BH224" s="93">
        <f>IF(N224="zníž. prenesená",J224,0)</f>
        <v>0</v>
      </c>
      <c r="BI224" s="93">
        <f>IF(N224="nulová",J224,0)</f>
        <v>0</v>
      </c>
      <c r="BJ224" s="2" t="s">
        <v>88</v>
      </c>
      <c r="BK224" s="94">
        <f>ROUND(I224*H224,3)</f>
        <v>0</v>
      </c>
      <c r="BL224" s="2" t="s">
        <v>93</v>
      </c>
      <c r="BM224" s="92" t="s">
        <v>308</v>
      </c>
    </row>
    <row r="225" spans="2:65" s="71" customFormat="1" ht="22.9" customHeight="1" x14ac:dyDescent="0.2">
      <c r="B225" s="72"/>
      <c r="D225" s="73" t="s">
        <v>80</v>
      </c>
      <c r="E225" s="80" t="s">
        <v>309</v>
      </c>
      <c r="F225" s="80" t="s">
        <v>310</v>
      </c>
      <c r="I225" s="233"/>
      <c r="J225" s="229">
        <v>0</v>
      </c>
      <c r="L225" s="72"/>
      <c r="M225" s="75"/>
      <c r="P225" s="76">
        <f>P226+SUM(P227:P252)+P273+P302</f>
        <v>959.1851700000002</v>
      </c>
      <c r="R225" s="76">
        <f>R226+SUM(R227:R252)+R273+R302</f>
        <v>51.709178250000008</v>
      </c>
      <c r="T225" s="77">
        <f>T226+SUM(T227:T252)+T273+T302</f>
        <v>350.41000000000008</v>
      </c>
      <c r="AR225" s="73" t="s">
        <v>82</v>
      </c>
      <c r="AT225" s="78" t="s">
        <v>80</v>
      </c>
      <c r="AU225" s="78" t="s">
        <v>82</v>
      </c>
      <c r="AY225" s="73" t="s">
        <v>83</v>
      </c>
      <c r="BK225" s="79">
        <f>BK226+SUM(BK227:BK252)+BK273+BK302</f>
        <v>0</v>
      </c>
    </row>
    <row r="226" spans="2:65" s="9" customFormat="1" ht="24.2" customHeight="1" x14ac:dyDescent="0.25">
      <c r="B226" s="81"/>
      <c r="C226" s="82" t="s">
        <v>311</v>
      </c>
      <c r="D226" s="82" t="s">
        <v>89</v>
      </c>
      <c r="E226" s="83" t="s">
        <v>312</v>
      </c>
      <c r="F226" s="84" t="s">
        <v>313</v>
      </c>
      <c r="G226" s="85" t="s">
        <v>150</v>
      </c>
      <c r="H226" s="86">
        <v>765</v>
      </c>
      <c r="I226" s="230">
        <v>0</v>
      </c>
      <c r="J226" s="230">
        <f>ROUND(I226*H226,3)</f>
        <v>0</v>
      </c>
      <c r="K226" s="87"/>
      <c r="L226" s="10"/>
      <c r="M226" s="88" t="s">
        <v>12</v>
      </c>
      <c r="N226" s="89" t="s">
        <v>33</v>
      </c>
      <c r="O226" s="90">
        <v>5.5E-2</v>
      </c>
      <c r="P226" s="90">
        <f>O226*H226</f>
        <v>42.075000000000003</v>
      </c>
      <c r="Q226" s="90">
        <v>0</v>
      </c>
      <c r="R226" s="90">
        <f>Q226*H226</f>
        <v>0</v>
      </c>
      <c r="S226" s="90">
        <v>9.8000000000000004E-2</v>
      </c>
      <c r="T226" s="91">
        <f>S226*H226</f>
        <v>74.97</v>
      </c>
      <c r="AR226" s="92" t="s">
        <v>93</v>
      </c>
      <c r="AT226" s="92" t="s">
        <v>89</v>
      </c>
      <c r="AU226" s="92" t="s">
        <v>88</v>
      </c>
      <c r="AY226" s="2" t="s">
        <v>83</v>
      </c>
      <c r="BE226" s="93">
        <f>IF(N226="základná",J226,0)</f>
        <v>0</v>
      </c>
      <c r="BF226" s="93">
        <f>IF(N226="znížená",J226,0)</f>
        <v>0</v>
      </c>
      <c r="BG226" s="93">
        <f>IF(N226="zákl. prenesená",J226,0)</f>
        <v>0</v>
      </c>
      <c r="BH226" s="93">
        <f>IF(N226="zníž. prenesená",J226,0)</f>
        <v>0</v>
      </c>
      <c r="BI226" s="93">
        <f>IF(N226="nulová",J226,0)</f>
        <v>0</v>
      </c>
      <c r="BJ226" s="2" t="s">
        <v>88</v>
      </c>
      <c r="BK226" s="94">
        <f>ROUND(I226*H226,3)</f>
        <v>0</v>
      </c>
      <c r="BL226" s="2" t="s">
        <v>93</v>
      </c>
      <c r="BM226" s="92" t="s">
        <v>314</v>
      </c>
    </row>
    <row r="227" spans="2:65" s="9" customFormat="1" ht="24.2" customHeight="1" x14ac:dyDescent="0.25">
      <c r="B227" s="81"/>
      <c r="C227" s="82" t="s">
        <v>315</v>
      </c>
      <c r="D227" s="82" t="s">
        <v>89</v>
      </c>
      <c r="E227" s="83" t="s">
        <v>316</v>
      </c>
      <c r="F227" s="84" t="s">
        <v>317</v>
      </c>
      <c r="G227" s="85" t="s">
        <v>116</v>
      </c>
      <c r="H227" s="86">
        <v>125.2</v>
      </c>
      <c r="I227" s="230">
        <v>0</v>
      </c>
      <c r="J227" s="230">
        <f>ROUND(I227*H227,3)</f>
        <v>0</v>
      </c>
      <c r="K227" s="87"/>
      <c r="L227" s="10"/>
      <c r="M227" s="88" t="s">
        <v>12</v>
      </c>
      <c r="N227" s="89" t="s">
        <v>33</v>
      </c>
      <c r="O227" s="90">
        <v>5.1219999999999999</v>
      </c>
      <c r="P227" s="90">
        <f>O227*H227</f>
        <v>641.27440000000001</v>
      </c>
      <c r="Q227" s="90">
        <v>0</v>
      </c>
      <c r="R227" s="90">
        <f>Q227*H227</f>
        <v>0</v>
      </c>
      <c r="S227" s="90">
        <v>2.2000000000000002</v>
      </c>
      <c r="T227" s="91">
        <f>S227*H227</f>
        <v>275.44000000000005</v>
      </c>
      <c r="AR227" s="92" t="s">
        <v>93</v>
      </c>
      <c r="AT227" s="92" t="s">
        <v>89</v>
      </c>
      <c r="AU227" s="92" t="s">
        <v>88</v>
      </c>
      <c r="AY227" s="2" t="s">
        <v>83</v>
      </c>
      <c r="BE227" s="93">
        <f>IF(N227="základná",J227,0)</f>
        <v>0</v>
      </c>
      <c r="BF227" s="93">
        <f>IF(N227="znížená",J227,0)</f>
        <v>0</v>
      </c>
      <c r="BG227" s="93">
        <f>IF(N227="zákl. prenesená",J227,0)</f>
        <v>0</v>
      </c>
      <c r="BH227" s="93">
        <f>IF(N227="zníž. prenesená",J227,0)</f>
        <v>0</v>
      </c>
      <c r="BI227" s="93">
        <f>IF(N227="nulová",J227,0)</f>
        <v>0</v>
      </c>
      <c r="BJ227" s="2" t="s">
        <v>88</v>
      </c>
      <c r="BK227" s="94">
        <f>ROUND(I227*H227,3)</f>
        <v>0</v>
      </c>
      <c r="BL227" s="2" t="s">
        <v>93</v>
      </c>
      <c r="BM227" s="92" t="s">
        <v>318</v>
      </c>
    </row>
    <row r="228" spans="2:65" s="95" customFormat="1" x14ac:dyDescent="0.25">
      <c r="B228" s="96"/>
      <c r="D228" s="97" t="s">
        <v>96</v>
      </c>
      <c r="E228" s="98" t="s">
        <v>12</v>
      </c>
      <c r="F228" s="99" t="s">
        <v>319</v>
      </c>
      <c r="H228" s="100">
        <v>113.2</v>
      </c>
      <c r="I228" s="231"/>
      <c r="J228" s="231"/>
      <c r="L228" s="96"/>
      <c r="M228" s="101"/>
      <c r="T228" s="102"/>
      <c r="AT228" s="98" t="s">
        <v>96</v>
      </c>
      <c r="AU228" s="98" t="s">
        <v>88</v>
      </c>
      <c r="AV228" s="95" t="s">
        <v>88</v>
      </c>
      <c r="AW228" s="95" t="s">
        <v>98</v>
      </c>
      <c r="AX228" s="95" t="s">
        <v>2</v>
      </c>
      <c r="AY228" s="98" t="s">
        <v>83</v>
      </c>
    </row>
    <row r="229" spans="2:65" s="95" customFormat="1" x14ac:dyDescent="0.25">
      <c r="B229" s="96"/>
      <c r="D229" s="97" t="s">
        <v>96</v>
      </c>
      <c r="E229" s="98" t="s">
        <v>12</v>
      </c>
      <c r="F229" s="99" t="s">
        <v>320</v>
      </c>
      <c r="H229" s="100">
        <v>12</v>
      </c>
      <c r="I229" s="231"/>
      <c r="J229" s="231"/>
      <c r="L229" s="96"/>
      <c r="M229" s="101"/>
      <c r="T229" s="102"/>
      <c r="AT229" s="98" t="s">
        <v>96</v>
      </c>
      <c r="AU229" s="98" t="s">
        <v>88</v>
      </c>
      <c r="AV229" s="95" t="s">
        <v>88</v>
      </c>
      <c r="AW229" s="95" t="s">
        <v>98</v>
      </c>
      <c r="AX229" s="95" t="s">
        <v>2</v>
      </c>
      <c r="AY229" s="98" t="s">
        <v>83</v>
      </c>
    </row>
    <row r="230" spans="2:65" s="103" customFormat="1" x14ac:dyDescent="0.25">
      <c r="B230" s="104"/>
      <c r="D230" s="97" t="s">
        <v>96</v>
      </c>
      <c r="E230" s="105" t="s">
        <v>12</v>
      </c>
      <c r="F230" s="106" t="s">
        <v>133</v>
      </c>
      <c r="H230" s="107">
        <v>125.2</v>
      </c>
      <c r="I230" s="232"/>
      <c r="J230" s="232"/>
      <c r="L230" s="104"/>
      <c r="M230" s="108"/>
      <c r="T230" s="109"/>
      <c r="AT230" s="105" t="s">
        <v>96</v>
      </c>
      <c r="AU230" s="105" t="s">
        <v>88</v>
      </c>
      <c r="AV230" s="103" t="s">
        <v>93</v>
      </c>
      <c r="AW230" s="103" t="s">
        <v>98</v>
      </c>
      <c r="AX230" s="103" t="s">
        <v>82</v>
      </c>
      <c r="AY230" s="105" t="s">
        <v>83</v>
      </c>
    </row>
    <row r="231" spans="2:65" s="9" customFormat="1" ht="24.2" customHeight="1" x14ac:dyDescent="0.25">
      <c r="B231" s="81"/>
      <c r="C231" s="82" t="s">
        <v>321</v>
      </c>
      <c r="D231" s="82" t="s">
        <v>89</v>
      </c>
      <c r="E231" s="83" t="s">
        <v>322</v>
      </c>
      <c r="F231" s="84" t="s">
        <v>323</v>
      </c>
      <c r="G231" s="85" t="s">
        <v>101</v>
      </c>
      <c r="H231" s="86">
        <v>245.17500000000001</v>
      </c>
      <c r="I231" s="230">
        <v>0</v>
      </c>
      <c r="J231" s="230">
        <f>ROUND(I231*H231,3)</f>
        <v>0</v>
      </c>
      <c r="K231" s="87"/>
      <c r="L231" s="10"/>
      <c r="M231" s="88" t="s">
        <v>12</v>
      </c>
      <c r="N231" s="89" t="s">
        <v>33</v>
      </c>
      <c r="O231" s="90">
        <v>3.1E-2</v>
      </c>
      <c r="P231" s="90">
        <f>O231*H231</f>
        <v>7.6004250000000004</v>
      </c>
      <c r="Q231" s="90">
        <v>0</v>
      </c>
      <c r="R231" s="90">
        <f>Q231*H231</f>
        <v>0</v>
      </c>
      <c r="S231" s="90">
        <v>0</v>
      </c>
      <c r="T231" s="91">
        <f>S231*H231</f>
        <v>0</v>
      </c>
      <c r="AR231" s="92" t="s">
        <v>93</v>
      </c>
      <c r="AT231" s="92" t="s">
        <v>89</v>
      </c>
      <c r="AU231" s="92" t="s">
        <v>88</v>
      </c>
      <c r="AY231" s="2" t="s">
        <v>83</v>
      </c>
      <c r="BE231" s="93">
        <f>IF(N231="základná",J231,0)</f>
        <v>0</v>
      </c>
      <c r="BF231" s="93">
        <f>IF(N231="znížená",J231,0)</f>
        <v>0</v>
      </c>
      <c r="BG231" s="93">
        <f>IF(N231="zákl. prenesená",J231,0)</f>
        <v>0</v>
      </c>
      <c r="BH231" s="93">
        <f>IF(N231="zníž. prenesená",J231,0)</f>
        <v>0</v>
      </c>
      <c r="BI231" s="93">
        <f>IF(N231="nulová",J231,0)</f>
        <v>0</v>
      </c>
      <c r="BJ231" s="2" t="s">
        <v>88</v>
      </c>
      <c r="BK231" s="94">
        <f>ROUND(I231*H231,3)</f>
        <v>0</v>
      </c>
      <c r="BL231" s="2" t="s">
        <v>93</v>
      </c>
      <c r="BM231" s="92" t="s">
        <v>324</v>
      </c>
    </row>
    <row r="232" spans="2:65" s="95" customFormat="1" x14ac:dyDescent="0.25">
      <c r="B232" s="96"/>
      <c r="D232" s="97" t="s">
        <v>96</v>
      </c>
      <c r="E232" s="98" t="s">
        <v>12</v>
      </c>
      <c r="F232" s="99" t="s">
        <v>325</v>
      </c>
      <c r="H232" s="100">
        <v>245.17500000000001</v>
      </c>
      <c r="I232" s="231"/>
      <c r="J232" s="231"/>
      <c r="L232" s="96"/>
      <c r="M232" s="101"/>
      <c r="T232" s="102"/>
      <c r="AT232" s="98" t="s">
        <v>96</v>
      </c>
      <c r="AU232" s="98" t="s">
        <v>88</v>
      </c>
      <c r="AV232" s="95" t="s">
        <v>88</v>
      </c>
      <c r="AW232" s="95" t="s">
        <v>98</v>
      </c>
      <c r="AX232" s="95" t="s">
        <v>82</v>
      </c>
      <c r="AY232" s="98" t="s">
        <v>83</v>
      </c>
    </row>
    <row r="233" spans="2:65" s="9" customFormat="1" ht="21.75" customHeight="1" x14ac:dyDescent="0.25">
      <c r="B233" s="81"/>
      <c r="C233" s="82" t="s">
        <v>326</v>
      </c>
      <c r="D233" s="82" t="s">
        <v>89</v>
      </c>
      <c r="E233" s="83" t="s">
        <v>327</v>
      </c>
      <c r="F233" s="84" t="s">
        <v>328</v>
      </c>
      <c r="G233" s="85" t="s">
        <v>101</v>
      </c>
      <c r="H233" s="86">
        <v>1690.2</v>
      </c>
      <c r="I233" s="230">
        <v>0</v>
      </c>
      <c r="J233" s="230">
        <f>ROUND(I233*H233,3)</f>
        <v>0</v>
      </c>
      <c r="K233" s="87"/>
      <c r="L233" s="10"/>
      <c r="M233" s="88" t="s">
        <v>12</v>
      </c>
      <c r="N233" s="89" t="s">
        <v>33</v>
      </c>
      <c r="O233" s="90">
        <v>6.0000000000000001E-3</v>
      </c>
      <c r="P233" s="90">
        <f>O233*H233</f>
        <v>10.141200000000001</v>
      </c>
      <c r="Q233" s="90">
        <v>0</v>
      </c>
      <c r="R233" s="90">
        <f>Q233*H233</f>
        <v>0</v>
      </c>
      <c r="S233" s="90">
        <v>0</v>
      </c>
      <c r="T233" s="91">
        <f>S233*H233</f>
        <v>0</v>
      </c>
      <c r="AR233" s="92" t="s">
        <v>93</v>
      </c>
      <c r="AT233" s="92" t="s">
        <v>89</v>
      </c>
      <c r="AU233" s="92" t="s">
        <v>88</v>
      </c>
      <c r="AY233" s="2" t="s">
        <v>83</v>
      </c>
      <c r="BE233" s="93">
        <f>IF(N233="základná",J233,0)</f>
        <v>0</v>
      </c>
      <c r="BF233" s="93">
        <f>IF(N233="znížená",J233,0)</f>
        <v>0</v>
      </c>
      <c r="BG233" s="93">
        <f>IF(N233="zákl. prenesená",J233,0)</f>
        <v>0</v>
      </c>
      <c r="BH233" s="93">
        <f>IF(N233="zníž. prenesená",J233,0)</f>
        <v>0</v>
      </c>
      <c r="BI233" s="93">
        <f>IF(N233="nulová",J233,0)</f>
        <v>0</v>
      </c>
      <c r="BJ233" s="2" t="s">
        <v>88</v>
      </c>
      <c r="BK233" s="94">
        <f>ROUND(I233*H233,3)</f>
        <v>0</v>
      </c>
      <c r="BL233" s="2" t="s">
        <v>93</v>
      </c>
      <c r="BM233" s="92" t="s">
        <v>329</v>
      </c>
    </row>
    <row r="234" spans="2:65" s="95" customFormat="1" x14ac:dyDescent="0.25">
      <c r="B234" s="96"/>
      <c r="D234" s="97" t="s">
        <v>96</v>
      </c>
      <c r="E234" s="98" t="s">
        <v>12</v>
      </c>
      <c r="F234" s="99" t="s">
        <v>330</v>
      </c>
      <c r="H234" s="100">
        <v>1690.2</v>
      </c>
      <c r="I234" s="231"/>
      <c r="J234" s="231"/>
      <c r="L234" s="96"/>
      <c r="M234" s="101"/>
      <c r="T234" s="102"/>
      <c r="AT234" s="98" t="s">
        <v>96</v>
      </c>
      <c r="AU234" s="98" t="s">
        <v>88</v>
      </c>
      <c r="AV234" s="95" t="s">
        <v>88</v>
      </c>
      <c r="AW234" s="95" t="s">
        <v>98</v>
      </c>
      <c r="AX234" s="95" t="s">
        <v>2</v>
      </c>
      <c r="AY234" s="98" t="s">
        <v>83</v>
      </c>
    </row>
    <row r="235" spans="2:65" s="103" customFormat="1" x14ac:dyDescent="0.25">
      <c r="B235" s="104"/>
      <c r="D235" s="97" t="s">
        <v>96</v>
      </c>
      <c r="E235" s="105" t="s">
        <v>12</v>
      </c>
      <c r="F235" s="106" t="s">
        <v>133</v>
      </c>
      <c r="H235" s="107">
        <v>1690.2</v>
      </c>
      <c r="I235" s="232"/>
      <c r="J235" s="232"/>
      <c r="L235" s="104"/>
      <c r="M235" s="108"/>
      <c r="T235" s="109"/>
      <c r="AT235" s="105" t="s">
        <v>96</v>
      </c>
      <c r="AU235" s="105" t="s">
        <v>88</v>
      </c>
      <c r="AV235" s="103" t="s">
        <v>93</v>
      </c>
      <c r="AW235" s="103" t="s">
        <v>98</v>
      </c>
      <c r="AX235" s="103" t="s">
        <v>82</v>
      </c>
      <c r="AY235" s="105" t="s">
        <v>83</v>
      </c>
    </row>
    <row r="236" spans="2:65" s="9" customFormat="1" ht="24.2" customHeight="1" x14ac:dyDescent="0.25">
      <c r="B236" s="81"/>
      <c r="C236" s="82" t="s">
        <v>331</v>
      </c>
      <c r="D236" s="82" t="s">
        <v>89</v>
      </c>
      <c r="E236" s="83" t="s">
        <v>332</v>
      </c>
      <c r="F236" s="84" t="s">
        <v>333</v>
      </c>
      <c r="G236" s="85" t="s">
        <v>101</v>
      </c>
      <c r="H236" s="86">
        <v>245.17500000000001</v>
      </c>
      <c r="I236" s="230">
        <v>0</v>
      </c>
      <c r="J236" s="230">
        <f>ROUND(I236*H236,3)</f>
        <v>0</v>
      </c>
      <c r="K236" s="87"/>
      <c r="L236" s="10"/>
      <c r="M236" s="88" t="s">
        <v>12</v>
      </c>
      <c r="N236" s="89" t="s">
        <v>33</v>
      </c>
      <c r="O236" s="90">
        <v>0.14899999999999999</v>
      </c>
      <c r="P236" s="90">
        <f>O236*H236</f>
        <v>36.531075000000001</v>
      </c>
      <c r="Q236" s="90">
        <v>0</v>
      </c>
      <c r="R236" s="90">
        <f>Q236*H236</f>
        <v>0</v>
      </c>
      <c r="S236" s="90">
        <v>0</v>
      </c>
      <c r="T236" s="91">
        <f>S236*H236</f>
        <v>0</v>
      </c>
      <c r="AR236" s="92" t="s">
        <v>93</v>
      </c>
      <c r="AT236" s="92" t="s">
        <v>89</v>
      </c>
      <c r="AU236" s="92" t="s">
        <v>88</v>
      </c>
      <c r="AY236" s="2" t="s">
        <v>83</v>
      </c>
      <c r="BE236" s="93">
        <f>IF(N236="základná",J236,0)</f>
        <v>0</v>
      </c>
      <c r="BF236" s="93">
        <f>IF(N236="znížená",J236,0)</f>
        <v>0</v>
      </c>
      <c r="BG236" s="93">
        <f>IF(N236="zákl. prenesená",J236,0)</f>
        <v>0</v>
      </c>
      <c r="BH236" s="93">
        <f>IF(N236="zníž. prenesená",J236,0)</f>
        <v>0</v>
      </c>
      <c r="BI236" s="93">
        <f>IF(N236="nulová",J236,0)</f>
        <v>0</v>
      </c>
      <c r="BJ236" s="2" t="s">
        <v>88</v>
      </c>
      <c r="BK236" s="94">
        <f>ROUND(I236*H236,3)</f>
        <v>0</v>
      </c>
      <c r="BL236" s="2" t="s">
        <v>93</v>
      </c>
      <c r="BM236" s="92" t="s">
        <v>334</v>
      </c>
    </row>
    <row r="237" spans="2:65" s="95" customFormat="1" x14ac:dyDescent="0.25">
      <c r="B237" s="96"/>
      <c r="D237" s="97" t="s">
        <v>96</v>
      </c>
      <c r="E237" s="98" t="s">
        <v>12</v>
      </c>
      <c r="F237" s="99" t="s">
        <v>325</v>
      </c>
      <c r="H237" s="100">
        <v>245.17500000000001</v>
      </c>
      <c r="I237" s="231"/>
      <c r="J237" s="231"/>
      <c r="L237" s="96"/>
      <c r="M237" s="101"/>
      <c r="T237" s="102"/>
      <c r="AT237" s="98" t="s">
        <v>96</v>
      </c>
      <c r="AU237" s="98" t="s">
        <v>88</v>
      </c>
      <c r="AV237" s="95" t="s">
        <v>88</v>
      </c>
      <c r="AW237" s="95" t="s">
        <v>98</v>
      </c>
      <c r="AX237" s="95" t="s">
        <v>82</v>
      </c>
      <c r="AY237" s="98" t="s">
        <v>83</v>
      </c>
    </row>
    <row r="238" spans="2:65" s="9" customFormat="1" ht="24.2" customHeight="1" x14ac:dyDescent="0.25">
      <c r="B238" s="81"/>
      <c r="C238" s="82" t="s">
        <v>335</v>
      </c>
      <c r="D238" s="82" t="s">
        <v>89</v>
      </c>
      <c r="E238" s="83" t="s">
        <v>336</v>
      </c>
      <c r="F238" s="84" t="s">
        <v>337</v>
      </c>
      <c r="G238" s="85" t="s">
        <v>101</v>
      </c>
      <c r="H238" s="86">
        <v>57.375</v>
      </c>
      <c r="I238" s="230">
        <v>0</v>
      </c>
      <c r="J238" s="230">
        <f>ROUND(I238*H238,3)</f>
        <v>0</v>
      </c>
      <c r="K238" s="87"/>
      <c r="L238" s="10"/>
      <c r="M238" s="88" t="s">
        <v>12</v>
      </c>
      <c r="N238" s="89" t="s">
        <v>33</v>
      </c>
      <c r="O238" s="90">
        <v>0</v>
      </c>
      <c r="P238" s="90">
        <f>O238*H238</f>
        <v>0</v>
      </c>
      <c r="Q238" s="90">
        <v>0</v>
      </c>
      <c r="R238" s="90">
        <f>Q238*H238</f>
        <v>0</v>
      </c>
      <c r="S238" s="90">
        <v>0</v>
      </c>
      <c r="T238" s="91">
        <f>S238*H238</f>
        <v>0</v>
      </c>
      <c r="AR238" s="92" t="s">
        <v>93</v>
      </c>
      <c r="AT238" s="92" t="s">
        <v>89</v>
      </c>
      <c r="AU238" s="92" t="s">
        <v>88</v>
      </c>
      <c r="AY238" s="2" t="s">
        <v>83</v>
      </c>
      <c r="BE238" s="93">
        <f>IF(N238="základná",J238,0)</f>
        <v>0</v>
      </c>
      <c r="BF238" s="93">
        <f>IF(N238="znížená",J238,0)</f>
        <v>0</v>
      </c>
      <c r="BG238" s="93">
        <f>IF(N238="zákl. prenesená",J238,0)</f>
        <v>0</v>
      </c>
      <c r="BH238" s="93">
        <f>IF(N238="zníž. prenesená",J238,0)</f>
        <v>0</v>
      </c>
      <c r="BI238" s="93">
        <f>IF(N238="nulová",J238,0)</f>
        <v>0</v>
      </c>
      <c r="BJ238" s="2" t="s">
        <v>88</v>
      </c>
      <c r="BK238" s="94">
        <f>ROUND(I238*H238,3)</f>
        <v>0</v>
      </c>
      <c r="BL238" s="2" t="s">
        <v>93</v>
      </c>
      <c r="BM238" s="92" t="s">
        <v>338</v>
      </c>
    </row>
    <row r="239" spans="2:65" s="95" customFormat="1" x14ac:dyDescent="0.25">
      <c r="B239" s="96"/>
      <c r="D239" s="97" t="s">
        <v>96</v>
      </c>
      <c r="E239" s="98" t="s">
        <v>12</v>
      </c>
      <c r="F239" s="99" t="s">
        <v>339</v>
      </c>
      <c r="H239" s="100">
        <v>57.375</v>
      </c>
      <c r="I239" s="231"/>
      <c r="J239" s="231"/>
      <c r="L239" s="96"/>
      <c r="M239" s="101"/>
      <c r="T239" s="102"/>
      <c r="AT239" s="98" t="s">
        <v>96</v>
      </c>
      <c r="AU239" s="98" t="s">
        <v>88</v>
      </c>
      <c r="AV239" s="95" t="s">
        <v>88</v>
      </c>
      <c r="AW239" s="95" t="s">
        <v>98</v>
      </c>
      <c r="AX239" s="95" t="s">
        <v>82</v>
      </c>
      <c r="AY239" s="98" t="s">
        <v>83</v>
      </c>
    </row>
    <row r="240" spans="2:65" s="9" customFormat="1" ht="24.2" customHeight="1" x14ac:dyDescent="0.25">
      <c r="B240" s="81"/>
      <c r="C240" s="82" t="s">
        <v>340</v>
      </c>
      <c r="D240" s="82" t="s">
        <v>89</v>
      </c>
      <c r="E240" s="83" t="s">
        <v>129</v>
      </c>
      <c r="F240" s="84" t="s">
        <v>130</v>
      </c>
      <c r="G240" s="85" t="s">
        <v>101</v>
      </c>
      <c r="H240" s="86">
        <v>187.8</v>
      </c>
      <c r="I240" s="230">
        <v>0</v>
      </c>
      <c r="J240" s="230">
        <f>ROUND(I240*H240,3)</f>
        <v>0</v>
      </c>
      <c r="K240" s="87"/>
      <c r="L240" s="10"/>
      <c r="M240" s="88" t="s">
        <v>12</v>
      </c>
      <c r="N240" s="89" t="s">
        <v>33</v>
      </c>
      <c r="O240" s="90">
        <v>0</v>
      </c>
      <c r="P240" s="90">
        <f>O240*H240</f>
        <v>0</v>
      </c>
      <c r="Q240" s="90">
        <v>0</v>
      </c>
      <c r="R240" s="90">
        <f>Q240*H240</f>
        <v>0</v>
      </c>
      <c r="S240" s="90">
        <v>0</v>
      </c>
      <c r="T240" s="91">
        <f>S240*H240</f>
        <v>0</v>
      </c>
      <c r="AR240" s="92" t="s">
        <v>93</v>
      </c>
      <c r="AT240" s="92" t="s">
        <v>89</v>
      </c>
      <c r="AU240" s="92" t="s">
        <v>88</v>
      </c>
      <c r="AY240" s="2" t="s">
        <v>83</v>
      </c>
      <c r="BE240" s="93">
        <f>IF(N240="základná",J240,0)</f>
        <v>0</v>
      </c>
      <c r="BF240" s="93">
        <f>IF(N240="znížená",J240,0)</f>
        <v>0</v>
      </c>
      <c r="BG240" s="93">
        <f>IF(N240="zákl. prenesená",J240,0)</f>
        <v>0</v>
      </c>
      <c r="BH240" s="93">
        <f>IF(N240="zníž. prenesená",J240,0)</f>
        <v>0</v>
      </c>
      <c r="BI240" s="93">
        <f>IF(N240="nulová",J240,0)</f>
        <v>0</v>
      </c>
      <c r="BJ240" s="2" t="s">
        <v>88</v>
      </c>
      <c r="BK240" s="94">
        <f>ROUND(I240*H240,3)</f>
        <v>0</v>
      </c>
      <c r="BL240" s="2" t="s">
        <v>93</v>
      </c>
      <c r="BM240" s="92" t="s">
        <v>341</v>
      </c>
    </row>
    <row r="241" spans="2:65" s="95" customFormat="1" x14ac:dyDescent="0.25">
      <c r="B241" s="96"/>
      <c r="D241" s="97" t="s">
        <v>96</v>
      </c>
      <c r="E241" s="98" t="s">
        <v>12</v>
      </c>
      <c r="F241" s="99" t="s">
        <v>342</v>
      </c>
      <c r="H241" s="100">
        <v>187.8</v>
      </c>
      <c r="I241" s="231"/>
      <c r="J241" s="231"/>
      <c r="L241" s="96"/>
      <c r="M241" s="101"/>
      <c r="T241" s="102"/>
      <c r="AT241" s="98" t="s">
        <v>96</v>
      </c>
      <c r="AU241" s="98" t="s">
        <v>88</v>
      </c>
      <c r="AV241" s="95" t="s">
        <v>88</v>
      </c>
      <c r="AW241" s="95" t="s">
        <v>98</v>
      </c>
      <c r="AX241" s="95" t="s">
        <v>2</v>
      </c>
      <c r="AY241" s="98" t="s">
        <v>83</v>
      </c>
    </row>
    <row r="242" spans="2:65" s="103" customFormat="1" x14ac:dyDescent="0.25">
      <c r="B242" s="104"/>
      <c r="D242" s="97" t="s">
        <v>96</v>
      </c>
      <c r="E242" s="105" t="s">
        <v>12</v>
      </c>
      <c r="F242" s="106" t="s">
        <v>133</v>
      </c>
      <c r="H242" s="107">
        <v>187.8</v>
      </c>
      <c r="I242" s="232"/>
      <c r="J242" s="232"/>
      <c r="L242" s="104"/>
      <c r="M242" s="108"/>
      <c r="T242" s="109"/>
      <c r="AT242" s="105" t="s">
        <v>96</v>
      </c>
      <c r="AU242" s="105" t="s">
        <v>88</v>
      </c>
      <c r="AV242" s="103" t="s">
        <v>93</v>
      </c>
      <c r="AW242" s="103" t="s">
        <v>98</v>
      </c>
      <c r="AX242" s="103" t="s">
        <v>82</v>
      </c>
      <c r="AY242" s="105" t="s">
        <v>83</v>
      </c>
    </row>
    <row r="243" spans="2:65" s="9" customFormat="1" ht="33" customHeight="1" x14ac:dyDescent="0.25">
      <c r="B243" s="81"/>
      <c r="C243" s="82" t="s">
        <v>343</v>
      </c>
      <c r="D243" s="82" t="s">
        <v>89</v>
      </c>
      <c r="E243" s="83" t="s">
        <v>344</v>
      </c>
      <c r="F243" s="84" t="s">
        <v>345</v>
      </c>
      <c r="G243" s="85" t="s">
        <v>150</v>
      </c>
      <c r="H243" s="86">
        <v>218</v>
      </c>
      <c r="I243" s="230">
        <v>0</v>
      </c>
      <c r="J243" s="230">
        <f>ROUND(I243*H243,3)</f>
        <v>0</v>
      </c>
      <c r="K243" s="87"/>
      <c r="L243" s="10"/>
      <c r="M243" s="88" t="s">
        <v>12</v>
      </c>
      <c r="N243" s="89" t="s">
        <v>33</v>
      </c>
      <c r="O243" s="90">
        <v>2.0200000000000001E-3</v>
      </c>
      <c r="P243" s="90">
        <f>O243*H243</f>
        <v>0.44036000000000003</v>
      </c>
      <c r="Q243" s="90">
        <v>6.0999999999999997E-4</v>
      </c>
      <c r="R243" s="90">
        <f>Q243*H243</f>
        <v>0.13297999999999999</v>
      </c>
      <c r="S243" s="90">
        <v>0</v>
      </c>
      <c r="T243" s="91">
        <f>S243*H243</f>
        <v>0</v>
      </c>
      <c r="AR243" s="92" t="s">
        <v>93</v>
      </c>
      <c r="AT243" s="92" t="s">
        <v>89</v>
      </c>
      <c r="AU243" s="92" t="s">
        <v>88</v>
      </c>
      <c r="AY243" s="2" t="s">
        <v>83</v>
      </c>
      <c r="BE243" s="93">
        <f>IF(N243="základná",J243,0)</f>
        <v>0</v>
      </c>
      <c r="BF243" s="93">
        <f>IF(N243="znížená",J243,0)</f>
        <v>0</v>
      </c>
      <c r="BG243" s="93">
        <f>IF(N243="zákl. prenesená",J243,0)</f>
        <v>0</v>
      </c>
      <c r="BH243" s="93">
        <f>IF(N243="zníž. prenesená",J243,0)</f>
        <v>0</v>
      </c>
      <c r="BI243" s="93">
        <f>IF(N243="nulová",J243,0)</f>
        <v>0</v>
      </c>
      <c r="BJ243" s="2" t="s">
        <v>88</v>
      </c>
      <c r="BK243" s="94">
        <f>ROUND(I243*H243,3)</f>
        <v>0</v>
      </c>
      <c r="BL243" s="2" t="s">
        <v>93</v>
      </c>
      <c r="BM243" s="92" t="s">
        <v>346</v>
      </c>
    </row>
    <row r="244" spans="2:65" s="9" customFormat="1" ht="24.2" customHeight="1" x14ac:dyDescent="0.25">
      <c r="B244" s="81"/>
      <c r="C244" s="82" t="s">
        <v>347</v>
      </c>
      <c r="D244" s="82" t="s">
        <v>89</v>
      </c>
      <c r="E244" s="83" t="s">
        <v>348</v>
      </c>
      <c r="F244" s="84" t="s">
        <v>349</v>
      </c>
      <c r="G244" s="85" t="s">
        <v>150</v>
      </c>
      <c r="H244" s="86">
        <v>218</v>
      </c>
      <c r="I244" s="230">
        <v>0</v>
      </c>
      <c r="J244" s="230">
        <f>ROUND(I244*H244,3)</f>
        <v>0</v>
      </c>
      <c r="K244" s="87"/>
      <c r="L244" s="10"/>
      <c r="M244" s="88" t="s">
        <v>12</v>
      </c>
      <c r="N244" s="89" t="s">
        <v>33</v>
      </c>
      <c r="O244" s="90">
        <v>6.6000000000000003E-2</v>
      </c>
      <c r="P244" s="90">
        <f>O244*H244</f>
        <v>14.388</v>
      </c>
      <c r="Q244" s="90">
        <v>0.10373</v>
      </c>
      <c r="R244" s="90">
        <f>Q244*H244</f>
        <v>22.613140000000001</v>
      </c>
      <c r="S244" s="90">
        <v>0</v>
      </c>
      <c r="T244" s="91">
        <f>S244*H244</f>
        <v>0</v>
      </c>
      <c r="AR244" s="92" t="s">
        <v>93</v>
      </c>
      <c r="AT244" s="92" t="s">
        <v>89</v>
      </c>
      <c r="AU244" s="92" t="s">
        <v>88</v>
      </c>
      <c r="AY244" s="2" t="s">
        <v>83</v>
      </c>
      <c r="BE244" s="93">
        <f>IF(N244="základná",J244,0)</f>
        <v>0</v>
      </c>
      <c r="BF244" s="93">
        <f>IF(N244="znížená",J244,0)</f>
        <v>0</v>
      </c>
      <c r="BG244" s="93">
        <f>IF(N244="zákl. prenesená",J244,0)</f>
        <v>0</v>
      </c>
      <c r="BH244" s="93">
        <f>IF(N244="zníž. prenesená",J244,0)</f>
        <v>0</v>
      </c>
      <c r="BI244" s="93">
        <f>IF(N244="nulová",J244,0)</f>
        <v>0</v>
      </c>
      <c r="BJ244" s="2" t="s">
        <v>88</v>
      </c>
      <c r="BK244" s="94">
        <f>ROUND(I244*H244,3)</f>
        <v>0</v>
      </c>
      <c r="BL244" s="2" t="s">
        <v>93</v>
      </c>
      <c r="BM244" s="92" t="s">
        <v>350</v>
      </c>
    </row>
    <row r="245" spans="2:65" s="9" customFormat="1" ht="33" customHeight="1" x14ac:dyDescent="0.25">
      <c r="B245" s="81"/>
      <c r="C245" s="82" t="s">
        <v>351</v>
      </c>
      <c r="D245" s="82" t="s">
        <v>89</v>
      </c>
      <c r="E245" s="83" t="s">
        <v>352</v>
      </c>
      <c r="F245" s="84" t="s">
        <v>353</v>
      </c>
      <c r="G245" s="85" t="s">
        <v>354</v>
      </c>
      <c r="H245" s="86">
        <v>158</v>
      </c>
      <c r="I245" s="230">
        <v>0</v>
      </c>
      <c r="J245" s="230">
        <f>ROUND(I245*H245,3)</f>
        <v>0</v>
      </c>
      <c r="K245" s="87"/>
      <c r="L245" s="10"/>
      <c r="M245" s="88" t="s">
        <v>12</v>
      </c>
      <c r="N245" s="89" t="s">
        <v>33</v>
      </c>
      <c r="O245" s="90">
        <v>0.20399999999999999</v>
      </c>
      <c r="P245" s="90">
        <f>O245*H245</f>
        <v>32.231999999999999</v>
      </c>
      <c r="Q245" s="90">
        <v>0.12656000000000001</v>
      </c>
      <c r="R245" s="90">
        <f>Q245*H245</f>
        <v>19.996480000000002</v>
      </c>
      <c r="S245" s="90">
        <v>0</v>
      </c>
      <c r="T245" s="91">
        <f>S245*H245</f>
        <v>0</v>
      </c>
      <c r="AR245" s="92" t="s">
        <v>93</v>
      </c>
      <c r="AT245" s="92" t="s">
        <v>89</v>
      </c>
      <c r="AU245" s="92" t="s">
        <v>88</v>
      </c>
      <c r="AY245" s="2" t="s">
        <v>83</v>
      </c>
      <c r="BE245" s="93">
        <f>IF(N245="základná",J245,0)</f>
        <v>0</v>
      </c>
      <c r="BF245" s="93">
        <f>IF(N245="znížená",J245,0)</f>
        <v>0</v>
      </c>
      <c r="BG245" s="93">
        <f>IF(N245="zákl. prenesená",J245,0)</f>
        <v>0</v>
      </c>
      <c r="BH245" s="93">
        <f>IF(N245="zníž. prenesená",J245,0)</f>
        <v>0</v>
      </c>
      <c r="BI245" s="93">
        <f>IF(N245="nulová",J245,0)</f>
        <v>0</v>
      </c>
      <c r="BJ245" s="2" t="s">
        <v>88</v>
      </c>
      <c r="BK245" s="94">
        <f>ROUND(I245*H245,3)</f>
        <v>0</v>
      </c>
      <c r="BL245" s="2" t="s">
        <v>93</v>
      </c>
      <c r="BM245" s="92" t="s">
        <v>355</v>
      </c>
    </row>
    <row r="246" spans="2:65" s="9" customFormat="1" ht="16.5" customHeight="1" x14ac:dyDescent="0.25">
      <c r="B246" s="81"/>
      <c r="C246" s="118" t="s">
        <v>356</v>
      </c>
      <c r="D246" s="118" t="s">
        <v>157</v>
      </c>
      <c r="E246" s="119" t="s">
        <v>357</v>
      </c>
      <c r="F246" s="120" t="s">
        <v>358</v>
      </c>
      <c r="G246" s="121" t="s">
        <v>198</v>
      </c>
      <c r="H246" s="122">
        <v>159.58000000000001</v>
      </c>
      <c r="I246" s="235">
        <v>0</v>
      </c>
      <c r="J246" s="235">
        <f>ROUND(I246*H246,3)</f>
        <v>0</v>
      </c>
      <c r="K246" s="123"/>
      <c r="L246" s="124"/>
      <c r="M246" s="125" t="s">
        <v>12</v>
      </c>
      <c r="N246" s="126" t="s">
        <v>33</v>
      </c>
      <c r="O246" s="90">
        <v>0</v>
      </c>
      <c r="P246" s="90">
        <f>O246*H246</f>
        <v>0</v>
      </c>
      <c r="Q246" s="90">
        <v>4.8000000000000001E-2</v>
      </c>
      <c r="R246" s="90">
        <f>Q246*H246</f>
        <v>7.6598400000000009</v>
      </c>
      <c r="S246" s="90">
        <v>0</v>
      </c>
      <c r="T246" s="91">
        <f>S246*H246</f>
        <v>0</v>
      </c>
      <c r="AR246" s="92" t="s">
        <v>123</v>
      </c>
      <c r="AT246" s="92" t="s">
        <v>157</v>
      </c>
      <c r="AU246" s="92" t="s">
        <v>88</v>
      </c>
      <c r="AY246" s="2" t="s">
        <v>83</v>
      </c>
      <c r="BE246" s="93">
        <f>IF(N246="základná",J246,0)</f>
        <v>0</v>
      </c>
      <c r="BF246" s="93">
        <f>IF(N246="znížená",J246,0)</f>
        <v>0</v>
      </c>
      <c r="BG246" s="93">
        <f>IF(N246="zákl. prenesená",J246,0)</f>
        <v>0</v>
      </c>
      <c r="BH246" s="93">
        <f>IF(N246="zníž. prenesená",J246,0)</f>
        <v>0</v>
      </c>
      <c r="BI246" s="93">
        <f>IF(N246="nulová",J246,0)</f>
        <v>0</v>
      </c>
      <c r="BJ246" s="2" t="s">
        <v>88</v>
      </c>
      <c r="BK246" s="94">
        <f>ROUND(I246*H246,3)</f>
        <v>0</v>
      </c>
      <c r="BL246" s="2" t="s">
        <v>93</v>
      </c>
      <c r="BM246" s="92" t="s">
        <v>359</v>
      </c>
    </row>
    <row r="247" spans="2:65" s="95" customFormat="1" x14ac:dyDescent="0.25">
      <c r="B247" s="96"/>
      <c r="D247" s="97" t="s">
        <v>96</v>
      </c>
      <c r="F247" s="99" t="s">
        <v>360</v>
      </c>
      <c r="H247" s="100">
        <v>159.58000000000001</v>
      </c>
      <c r="I247" s="231"/>
      <c r="J247" s="231"/>
      <c r="L247" s="96"/>
      <c r="M247" s="101"/>
      <c r="T247" s="102"/>
      <c r="AT247" s="98" t="s">
        <v>96</v>
      </c>
      <c r="AU247" s="98" t="s">
        <v>88</v>
      </c>
      <c r="AV247" s="95" t="s">
        <v>88</v>
      </c>
      <c r="AW247" s="95" t="s">
        <v>5</v>
      </c>
      <c r="AX247" s="95" t="s">
        <v>82</v>
      </c>
      <c r="AY247" s="98" t="s">
        <v>83</v>
      </c>
    </row>
    <row r="248" spans="2:65" s="9" customFormat="1" ht="33" customHeight="1" x14ac:dyDescent="0.25">
      <c r="B248" s="81"/>
      <c r="C248" s="82" t="s">
        <v>361</v>
      </c>
      <c r="D248" s="82" t="s">
        <v>89</v>
      </c>
      <c r="E248" s="83" t="s">
        <v>362</v>
      </c>
      <c r="F248" s="84" t="s">
        <v>363</v>
      </c>
      <c r="G248" s="85" t="s">
        <v>150</v>
      </c>
      <c r="H248" s="86">
        <v>84</v>
      </c>
      <c r="I248" s="230">
        <v>0</v>
      </c>
      <c r="J248" s="230">
        <f>ROUND(I248*H248,3)</f>
        <v>0</v>
      </c>
      <c r="K248" s="87"/>
      <c r="L248" s="10"/>
      <c r="M248" s="88" t="s">
        <v>12</v>
      </c>
      <c r="N248" s="89" t="s">
        <v>33</v>
      </c>
      <c r="O248" s="90">
        <v>0</v>
      </c>
      <c r="P248" s="90">
        <f>O248*H248</f>
        <v>0</v>
      </c>
      <c r="Q248" s="90">
        <v>0</v>
      </c>
      <c r="R248" s="90">
        <f>Q248*H248</f>
        <v>0</v>
      </c>
      <c r="S248" s="90">
        <v>0</v>
      </c>
      <c r="T248" s="91">
        <f>S248*H248</f>
        <v>0</v>
      </c>
      <c r="AR248" s="92" t="s">
        <v>93</v>
      </c>
      <c r="AT248" s="92" t="s">
        <v>89</v>
      </c>
      <c r="AU248" s="92" t="s">
        <v>88</v>
      </c>
      <c r="AY248" s="2" t="s">
        <v>83</v>
      </c>
      <c r="BE248" s="93">
        <f>IF(N248="základná",J248,0)</f>
        <v>0</v>
      </c>
      <c r="BF248" s="93">
        <f>IF(N248="znížená",J248,0)</f>
        <v>0</v>
      </c>
      <c r="BG248" s="93">
        <f>IF(N248="zákl. prenesená",J248,0)</f>
        <v>0</v>
      </c>
      <c r="BH248" s="93">
        <f>IF(N248="zníž. prenesená",J248,0)</f>
        <v>0</v>
      </c>
      <c r="BI248" s="93">
        <f>IF(N248="nulová",J248,0)</f>
        <v>0</v>
      </c>
      <c r="BJ248" s="2" t="s">
        <v>88</v>
      </c>
      <c r="BK248" s="94">
        <f>ROUND(I248*H248,3)</f>
        <v>0</v>
      </c>
      <c r="BL248" s="2" t="s">
        <v>93</v>
      </c>
      <c r="BM248" s="92" t="s">
        <v>364</v>
      </c>
    </row>
    <row r="249" spans="2:65" s="9" customFormat="1" ht="24.2" customHeight="1" x14ac:dyDescent="0.25">
      <c r="B249" s="81"/>
      <c r="C249" s="82" t="s">
        <v>365</v>
      </c>
      <c r="D249" s="82" t="s">
        <v>89</v>
      </c>
      <c r="E249" s="83" t="s">
        <v>366</v>
      </c>
      <c r="F249" s="84" t="s">
        <v>367</v>
      </c>
      <c r="G249" s="85" t="s">
        <v>150</v>
      </c>
      <c r="H249" s="86">
        <v>84</v>
      </c>
      <c r="I249" s="230">
        <v>0</v>
      </c>
      <c r="J249" s="230">
        <f>ROUND(I249*H249,3)</f>
        <v>0</v>
      </c>
      <c r="K249" s="87"/>
      <c r="L249" s="10"/>
      <c r="M249" s="88" t="s">
        <v>12</v>
      </c>
      <c r="N249" s="89" t="s">
        <v>33</v>
      </c>
      <c r="O249" s="90">
        <v>0</v>
      </c>
      <c r="P249" s="90">
        <f>O249*H249</f>
        <v>0</v>
      </c>
      <c r="Q249" s="90">
        <v>0</v>
      </c>
      <c r="R249" s="90">
        <f>Q249*H249</f>
        <v>0</v>
      </c>
      <c r="S249" s="90">
        <v>0</v>
      </c>
      <c r="T249" s="91">
        <f>S249*H249</f>
        <v>0</v>
      </c>
      <c r="AR249" s="92" t="s">
        <v>93</v>
      </c>
      <c r="AT249" s="92" t="s">
        <v>89</v>
      </c>
      <c r="AU249" s="92" t="s">
        <v>88</v>
      </c>
      <c r="AY249" s="2" t="s">
        <v>83</v>
      </c>
      <c r="BE249" s="93">
        <f>IF(N249="základná",J249,0)</f>
        <v>0</v>
      </c>
      <c r="BF249" s="93">
        <f>IF(N249="znížená",J249,0)</f>
        <v>0</v>
      </c>
      <c r="BG249" s="93">
        <f>IF(N249="zákl. prenesená",J249,0)</f>
        <v>0</v>
      </c>
      <c r="BH249" s="93">
        <f>IF(N249="zníž. prenesená",J249,0)</f>
        <v>0</v>
      </c>
      <c r="BI249" s="93">
        <f>IF(N249="nulová",J249,0)</f>
        <v>0</v>
      </c>
      <c r="BJ249" s="2" t="s">
        <v>88</v>
      </c>
      <c r="BK249" s="94">
        <f>ROUND(I249*H249,3)</f>
        <v>0</v>
      </c>
      <c r="BL249" s="2" t="s">
        <v>93</v>
      </c>
      <c r="BM249" s="92" t="s">
        <v>368</v>
      </c>
    </row>
    <row r="250" spans="2:65" s="9" customFormat="1" ht="24.2" customHeight="1" x14ac:dyDescent="0.25">
      <c r="B250" s="81"/>
      <c r="C250" s="118" t="s">
        <v>369</v>
      </c>
      <c r="D250" s="118" t="s">
        <v>157</v>
      </c>
      <c r="E250" s="119" t="s">
        <v>370</v>
      </c>
      <c r="F250" s="120" t="s">
        <v>371</v>
      </c>
      <c r="G250" s="121" t="s">
        <v>150</v>
      </c>
      <c r="H250" s="122">
        <v>84</v>
      </c>
      <c r="I250" s="235">
        <v>0</v>
      </c>
      <c r="J250" s="235">
        <f>ROUND(I250*H250,3)</f>
        <v>0</v>
      </c>
      <c r="K250" s="123"/>
      <c r="L250" s="124"/>
      <c r="M250" s="125" t="s">
        <v>12</v>
      </c>
      <c r="N250" s="126" t="s">
        <v>33</v>
      </c>
      <c r="O250" s="90">
        <v>0</v>
      </c>
      <c r="P250" s="90">
        <f>O250*H250</f>
        <v>0</v>
      </c>
      <c r="Q250" s="90">
        <v>0</v>
      </c>
      <c r="R250" s="90">
        <f>Q250*H250</f>
        <v>0</v>
      </c>
      <c r="S250" s="90">
        <v>0</v>
      </c>
      <c r="T250" s="91">
        <f>S250*H250</f>
        <v>0</v>
      </c>
      <c r="AR250" s="92" t="s">
        <v>123</v>
      </c>
      <c r="AT250" s="92" t="s">
        <v>157</v>
      </c>
      <c r="AU250" s="92" t="s">
        <v>88</v>
      </c>
      <c r="AY250" s="2" t="s">
        <v>83</v>
      </c>
      <c r="BE250" s="93">
        <f>IF(N250="základná",J250,0)</f>
        <v>0</v>
      </c>
      <c r="BF250" s="93">
        <f>IF(N250="znížená",J250,0)</f>
        <v>0</v>
      </c>
      <c r="BG250" s="93">
        <f>IF(N250="zákl. prenesená",J250,0)</f>
        <v>0</v>
      </c>
      <c r="BH250" s="93">
        <f>IF(N250="zníž. prenesená",J250,0)</f>
        <v>0</v>
      </c>
      <c r="BI250" s="93">
        <f>IF(N250="nulová",J250,0)</f>
        <v>0</v>
      </c>
      <c r="BJ250" s="2" t="s">
        <v>88</v>
      </c>
      <c r="BK250" s="94">
        <f>ROUND(I250*H250,3)</f>
        <v>0</v>
      </c>
      <c r="BL250" s="2" t="s">
        <v>93</v>
      </c>
      <c r="BM250" s="92" t="s">
        <v>372</v>
      </c>
    </row>
    <row r="251" spans="2:65" s="95" customFormat="1" x14ac:dyDescent="0.25">
      <c r="B251" s="96"/>
      <c r="D251" s="97" t="s">
        <v>96</v>
      </c>
      <c r="F251" s="99" t="s">
        <v>373</v>
      </c>
      <c r="H251" s="100">
        <v>84</v>
      </c>
      <c r="I251" s="231"/>
      <c r="J251" s="231"/>
      <c r="L251" s="96"/>
      <c r="M251" s="101"/>
      <c r="T251" s="102"/>
      <c r="AT251" s="98" t="s">
        <v>96</v>
      </c>
      <c r="AU251" s="98" t="s">
        <v>88</v>
      </c>
      <c r="AV251" s="95" t="s">
        <v>88</v>
      </c>
      <c r="AW251" s="95" t="s">
        <v>5</v>
      </c>
      <c r="AX251" s="95" t="s">
        <v>82</v>
      </c>
      <c r="AY251" s="98" t="s">
        <v>83</v>
      </c>
    </row>
    <row r="252" spans="2:65" s="71" customFormat="1" ht="20.85" customHeight="1" x14ac:dyDescent="0.2">
      <c r="B252" s="72"/>
      <c r="D252" s="73" t="s">
        <v>80</v>
      </c>
      <c r="E252" s="80" t="s">
        <v>374</v>
      </c>
      <c r="F252" s="80" t="s">
        <v>375</v>
      </c>
      <c r="I252" s="233"/>
      <c r="J252" s="229">
        <v>0</v>
      </c>
      <c r="L252" s="72"/>
      <c r="M252" s="75"/>
      <c r="P252" s="76">
        <f>SUM(P253:P272)</f>
        <v>135.41200000000001</v>
      </c>
      <c r="R252" s="76">
        <f>SUM(R253:R272)</f>
        <v>0.31830825000000001</v>
      </c>
      <c r="T252" s="77">
        <f>SUM(T253:T272)</f>
        <v>0</v>
      </c>
      <c r="AR252" s="73" t="s">
        <v>82</v>
      </c>
      <c r="AT252" s="78" t="s">
        <v>80</v>
      </c>
      <c r="AU252" s="78" t="s">
        <v>88</v>
      </c>
      <c r="AY252" s="73" t="s">
        <v>83</v>
      </c>
      <c r="BK252" s="79">
        <f>SUM(BK253:BK272)</f>
        <v>0</v>
      </c>
    </row>
    <row r="253" spans="2:65" s="9" customFormat="1" ht="16.5" customHeight="1" x14ac:dyDescent="0.25">
      <c r="B253" s="81"/>
      <c r="C253" s="118" t="s">
        <v>376</v>
      </c>
      <c r="D253" s="118" t="s">
        <v>157</v>
      </c>
      <c r="E253" s="119" t="s">
        <v>377</v>
      </c>
      <c r="F253" s="120" t="s">
        <v>378</v>
      </c>
      <c r="G253" s="121" t="s">
        <v>198</v>
      </c>
      <c r="H253" s="122">
        <v>1</v>
      </c>
      <c r="I253" s="235">
        <v>0</v>
      </c>
      <c r="J253" s="235">
        <f t="shared" ref="J253:J265" si="10">ROUND(I253*H253,3)</f>
        <v>0</v>
      </c>
      <c r="K253" s="123"/>
      <c r="L253" s="124"/>
      <c r="M253" s="125" t="s">
        <v>12</v>
      </c>
      <c r="N253" s="126" t="s">
        <v>33</v>
      </c>
      <c r="O253" s="90">
        <v>0</v>
      </c>
      <c r="P253" s="90">
        <f t="shared" ref="P253:P265" si="11">O253*H253</f>
        <v>0</v>
      </c>
      <c r="Q253" s="90">
        <v>0</v>
      </c>
      <c r="R253" s="90">
        <f t="shared" ref="R253:R265" si="12">Q253*H253</f>
        <v>0</v>
      </c>
      <c r="S253" s="90">
        <v>0</v>
      </c>
      <c r="T253" s="91">
        <f t="shared" ref="T253:T265" si="13">S253*H253</f>
        <v>0</v>
      </c>
      <c r="AR253" s="92" t="s">
        <v>123</v>
      </c>
      <c r="AT253" s="92" t="s">
        <v>157</v>
      </c>
      <c r="AU253" s="92" t="s">
        <v>94</v>
      </c>
      <c r="AY253" s="2" t="s">
        <v>83</v>
      </c>
      <c r="BE253" s="93">
        <f t="shared" ref="BE253:BE265" si="14">IF(N253="základná",J253,0)</f>
        <v>0</v>
      </c>
      <c r="BF253" s="93">
        <f t="shared" ref="BF253:BF265" si="15">IF(N253="znížená",J253,0)</f>
        <v>0</v>
      </c>
      <c r="BG253" s="93">
        <f t="shared" ref="BG253:BG265" si="16">IF(N253="zákl. prenesená",J253,0)</f>
        <v>0</v>
      </c>
      <c r="BH253" s="93">
        <f t="shared" ref="BH253:BH265" si="17">IF(N253="zníž. prenesená",J253,0)</f>
        <v>0</v>
      </c>
      <c r="BI253" s="93">
        <f t="shared" ref="BI253:BI265" si="18">IF(N253="nulová",J253,0)</f>
        <v>0</v>
      </c>
      <c r="BJ253" s="2" t="s">
        <v>88</v>
      </c>
      <c r="BK253" s="94">
        <f t="shared" ref="BK253:BK265" si="19">ROUND(I253*H253,3)</f>
        <v>0</v>
      </c>
      <c r="BL253" s="2" t="s">
        <v>93</v>
      </c>
      <c r="BM253" s="92" t="s">
        <v>379</v>
      </c>
    </row>
    <row r="254" spans="2:65" s="9" customFormat="1" ht="16.5" customHeight="1" x14ac:dyDescent="0.25">
      <c r="B254" s="81"/>
      <c r="C254" s="118" t="s">
        <v>380</v>
      </c>
      <c r="D254" s="118" t="s">
        <v>157</v>
      </c>
      <c r="E254" s="119" t="s">
        <v>381</v>
      </c>
      <c r="F254" s="120" t="s">
        <v>382</v>
      </c>
      <c r="G254" s="121" t="s">
        <v>198</v>
      </c>
      <c r="H254" s="122">
        <v>1</v>
      </c>
      <c r="I254" s="235">
        <v>0</v>
      </c>
      <c r="J254" s="235">
        <f t="shared" si="10"/>
        <v>0</v>
      </c>
      <c r="K254" s="123"/>
      <c r="L254" s="124"/>
      <c r="M254" s="125" t="s">
        <v>12</v>
      </c>
      <c r="N254" s="126" t="s">
        <v>33</v>
      </c>
      <c r="O254" s="90">
        <v>0</v>
      </c>
      <c r="P254" s="90">
        <f t="shared" si="11"/>
        <v>0</v>
      </c>
      <c r="Q254" s="90">
        <v>0</v>
      </c>
      <c r="R254" s="90">
        <f t="shared" si="12"/>
        <v>0</v>
      </c>
      <c r="S254" s="90">
        <v>0</v>
      </c>
      <c r="T254" s="91">
        <f t="shared" si="13"/>
        <v>0</v>
      </c>
      <c r="AR254" s="92" t="s">
        <v>123</v>
      </c>
      <c r="AT254" s="92" t="s">
        <v>157</v>
      </c>
      <c r="AU254" s="92" t="s">
        <v>94</v>
      </c>
      <c r="AY254" s="2" t="s">
        <v>83</v>
      </c>
      <c r="BE254" s="93">
        <f t="shared" si="14"/>
        <v>0</v>
      </c>
      <c r="BF254" s="93">
        <f t="shared" si="15"/>
        <v>0</v>
      </c>
      <c r="BG254" s="93">
        <f t="shared" si="16"/>
        <v>0</v>
      </c>
      <c r="BH254" s="93">
        <f t="shared" si="17"/>
        <v>0</v>
      </c>
      <c r="BI254" s="93">
        <f t="shared" si="18"/>
        <v>0</v>
      </c>
      <c r="BJ254" s="2" t="s">
        <v>88</v>
      </c>
      <c r="BK254" s="94">
        <f t="shared" si="19"/>
        <v>0</v>
      </c>
      <c r="BL254" s="2" t="s">
        <v>93</v>
      </c>
      <c r="BM254" s="92" t="s">
        <v>383</v>
      </c>
    </row>
    <row r="255" spans="2:65" s="9" customFormat="1" ht="16.5" customHeight="1" x14ac:dyDescent="0.25">
      <c r="B255" s="81"/>
      <c r="C255" s="118" t="s">
        <v>384</v>
      </c>
      <c r="D255" s="118" t="s">
        <v>157</v>
      </c>
      <c r="E255" s="119" t="s">
        <v>385</v>
      </c>
      <c r="F255" s="120" t="s">
        <v>386</v>
      </c>
      <c r="G255" s="121" t="s">
        <v>198</v>
      </c>
      <c r="H255" s="122">
        <v>1</v>
      </c>
      <c r="I255" s="235">
        <v>0</v>
      </c>
      <c r="J255" s="235">
        <f t="shared" si="10"/>
        <v>0</v>
      </c>
      <c r="K255" s="123"/>
      <c r="L255" s="124"/>
      <c r="M255" s="125" t="s">
        <v>12</v>
      </c>
      <c r="N255" s="126" t="s">
        <v>33</v>
      </c>
      <c r="O255" s="90">
        <v>0</v>
      </c>
      <c r="P255" s="90">
        <f t="shared" si="11"/>
        <v>0</v>
      </c>
      <c r="Q255" s="90">
        <v>0</v>
      </c>
      <c r="R255" s="90">
        <f t="shared" si="12"/>
        <v>0</v>
      </c>
      <c r="S255" s="90">
        <v>0</v>
      </c>
      <c r="T255" s="91">
        <f t="shared" si="13"/>
        <v>0</v>
      </c>
      <c r="AR255" s="92" t="s">
        <v>123</v>
      </c>
      <c r="AT255" s="92" t="s">
        <v>157</v>
      </c>
      <c r="AU255" s="92" t="s">
        <v>94</v>
      </c>
      <c r="AY255" s="2" t="s">
        <v>83</v>
      </c>
      <c r="BE255" s="93">
        <f t="shared" si="14"/>
        <v>0</v>
      </c>
      <c r="BF255" s="93">
        <f t="shared" si="15"/>
        <v>0</v>
      </c>
      <c r="BG255" s="93">
        <f t="shared" si="16"/>
        <v>0</v>
      </c>
      <c r="BH255" s="93">
        <f t="shared" si="17"/>
        <v>0</v>
      </c>
      <c r="BI255" s="93">
        <f t="shared" si="18"/>
        <v>0</v>
      </c>
      <c r="BJ255" s="2" t="s">
        <v>88</v>
      </c>
      <c r="BK255" s="94">
        <f t="shared" si="19"/>
        <v>0</v>
      </c>
      <c r="BL255" s="2" t="s">
        <v>93</v>
      </c>
      <c r="BM255" s="92" t="s">
        <v>387</v>
      </c>
    </row>
    <row r="256" spans="2:65" s="9" customFormat="1" ht="16.5" customHeight="1" x14ac:dyDescent="0.25">
      <c r="B256" s="81"/>
      <c r="C256" s="118" t="s">
        <v>388</v>
      </c>
      <c r="D256" s="118" t="s">
        <v>157</v>
      </c>
      <c r="E256" s="119" t="s">
        <v>389</v>
      </c>
      <c r="F256" s="120" t="s">
        <v>390</v>
      </c>
      <c r="G256" s="121" t="s">
        <v>198</v>
      </c>
      <c r="H256" s="122">
        <v>1</v>
      </c>
      <c r="I256" s="235">
        <v>0</v>
      </c>
      <c r="J256" s="235">
        <f t="shared" si="10"/>
        <v>0</v>
      </c>
      <c r="K256" s="123"/>
      <c r="L256" s="124"/>
      <c r="M256" s="125" t="s">
        <v>12</v>
      </c>
      <c r="N256" s="126" t="s">
        <v>33</v>
      </c>
      <c r="O256" s="90">
        <v>0</v>
      </c>
      <c r="P256" s="90">
        <f t="shared" si="11"/>
        <v>0</v>
      </c>
      <c r="Q256" s="90">
        <v>0</v>
      </c>
      <c r="R256" s="90">
        <f t="shared" si="12"/>
        <v>0</v>
      </c>
      <c r="S256" s="90">
        <v>0</v>
      </c>
      <c r="T256" s="91">
        <f t="shared" si="13"/>
        <v>0</v>
      </c>
      <c r="AR256" s="92" t="s">
        <v>123</v>
      </c>
      <c r="AT256" s="92" t="s">
        <v>157</v>
      </c>
      <c r="AU256" s="92" t="s">
        <v>94</v>
      </c>
      <c r="AY256" s="2" t="s">
        <v>83</v>
      </c>
      <c r="BE256" s="93">
        <f t="shared" si="14"/>
        <v>0</v>
      </c>
      <c r="BF256" s="93">
        <f t="shared" si="15"/>
        <v>0</v>
      </c>
      <c r="BG256" s="93">
        <f t="shared" si="16"/>
        <v>0</v>
      </c>
      <c r="BH256" s="93">
        <f t="shared" si="17"/>
        <v>0</v>
      </c>
      <c r="BI256" s="93">
        <f t="shared" si="18"/>
        <v>0</v>
      </c>
      <c r="BJ256" s="2" t="s">
        <v>88</v>
      </c>
      <c r="BK256" s="94">
        <f t="shared" si="19"/>
        <v>0</v>
      </c>
      <c r="BL256" s="2" t="s">
        <v>93</v>
      </c>
      <c r="BM256" s="92" t="s">
        <v>391</v>
      </c>
    </row>
    <row r="257" spans="2:65" s="9" customFormat="1" ht="16.5" customHeight="1" x14ac:dyDescent="0.25">
      <c r="B257" s="81"/>
      <c r="C257" s="118" t="s">
        <v>392</v>
      </c>
      <c r="D257" s="118" t="s">
        <v>157</v>
      </c>
      <c r="E257" s="119" t="s">
        <v>393</v>
      </c>
      <c r="F257" s="120" t="s">
        <v>394</v>
      </c>
      <c r="G257" s="121" t="s">
        <v>198</v>
      </c>
      <c r="H257" s="122">
        <v>1</v>
      </c>
      <c r="I257" s="235">
        <v>0</v>
      </c>
      <c r="J257" s="235">
        <f t="shared" si="10"/>
        <v>0</v>
      </c>
      <c r="K257" s="123"/>
      <c r="L257" s="124"/>
      <c r="M257" s="125" t="s">
        <v>12</v>
      </c>
      <c r="N257" s="126" t="s">
        <v>33</v>
      </c>
      <c r="O257" s="90">
        <v>0</v>
      </c>
      <c r="P257" s="90">
        <f t="shared" si="11"/>
        <v>0</v>
      </c>
      <c r="Q257" s="90">
        <v>0</v>
      </c>
      <c r="R257" s="90">
        <f t="shared" si="12"/>
        <v>0</v>
      </c>
      <c r="S257" s="90">
        <v>0</v>
      </c>
      <c r="T257" s="91">
        <f t="shared" si="13"/>
        <v>0</v>
      </c>
      <c r="AR257" s="92" t="s">
        <v>123</v>
      </c>
      <c r="AT257" s="92" t="s">
        <v>157</v>
      </c>
      <c r="AU257" s="92" t="s">
        <v>94</v>
      </c>
      <c r="AY257" s="2" t="s">
        <v>83</v>
      </c>
      <c r="BE257" s="93">
        <f t="shared" si="14"/>
        <v>0</v>
      </c>
      <c r="BF257" s="93">
        <f t="shared" si="15"/>
        <v>0</v>
      </c>
      <c r="BG257" s="93">
        <f t="shared" si="16"/>
        <v>0</v>
      </c>
      <c r="BH257" s="93">
        <f t="shared" si="17"/>
        <v>0</v>
      </c>
      <c r="BI257" s="93">
        <f t="shared" si="18"/>
        <v>0</v>
      </c>
      <c r="BJ257" s="2" t="s">
        <v>88</v>
      </c>
      <c r="BK257" s="94">
        <f t="shared" si="19"/>
        <v>0</v>
      </c>
      <c r="BL257" s="2" t="s">
        <v>93</v>
      </c>
      <c r="BM257" s="92" t="s">
        <v>395</v>
      </c>
    </row>
    <row r="258" spans="2:65" s="9" customFormat="1" ht="16.5" customHeight="1" x14ac:dyDescent="0.25">
      <c r="B258" s="81"/>
      <c r="C258" s="118" t="s">
        <v>396</v>
      </c>
      <c r="D258" s="118" t="s">
        <v>157</v>
      </c>
      <c r="E258" s="119" t="s">
        <v>397</v>
      </c>
      <c r="F258" s="120" t="s">
        <v>398</v>
      </c>
      <c r="G258" s="121" t="s">
        <v>198</v>
      </c>
      <c r="H258" s="122">
        <v>1</v>
      </c>
      <c r="I258" s="235">
        <v>0</v>
      </c>
      <c r="J258" s="235">
        <f t="shared" si="10"/>
        <v>0</v>
      </c>
      <c r="K258" s="123"/>
      <c r="L258" s="124"/>
      <c r="M258" s="125" t="s">
        <v>12</v>
      </c>
      <c r="N258" s="126" t="s">
        <v>33</v>
      </c>
      <c r="O258" s="90">
        <v>0</v>
      </c>
      <c r="P258" s="90">
        <f t="shared" si="11"/>
        <v>0</v>
      </c>
      <c r="Q258" s="90">
        <v>0</v>
      </c>
      <c r="R258" s="90">
        <f t="shared" si="12"/>
        <v>0</v>
      </c>
      <c r="S258" s="90">
        <v>0</v>
      </c>
      <c r="T258" s="91">
        <f t="shared" si="13"/>
        <v>0</v>
      </c>
      <c r="AR258" s="92" t="s">
        <v>123</v>
      </c>
      <c r="AT258" s="92" t="s">
        <v>157</v>
      </c>
      <c r="AU258" s="92" t="s">
        <v>94</v>
      </c>
      <c r="AY258" s="2" t="s">
        <v>83</v>
      </c>
      <c r="BE258" s="93">
        <f t="shared" si="14"/>
        <v>0</v>
      </c>
      <c r="BF258" s="93">
        <f t="shared" si="15"/>
        <v>0</v>
      </c>
      <c r="BG258" s="93">
        <f t="shared" si="16"/>
        <v>0</v>
      </c>
      <c r="BH258" s="93">
        <f t="shared" si="17"/>
        <v>0</v>
      </c>
      <c r="BI258" s="93">
        <f t="shared" si="18"/>
        <v>0</v>
      </c>
      <c r="BJ258" s="2" t="s">
        <v>88</v>
      </c>
      <c r="BK258" s="94">
        <f t="shared" si="19"/>
        <v>0</v>
      </c>
      <c r="BL258" s="2" t="s">
        <v>93</v>
      </c>
      <c r="BM258" s="92" t="s">
        <v>399</v>
      </c>
    </row>
    <row r="259" spans="2:65" s="9" customFormat="1" ht="16.5" customHeight="1" x14ac:dyDescent="0.25">
      <c r="B259" s="81"/>
      <c r="C259" s="118" t="s">
        <v>400</v>
      </c>
      <c r="D259" s="118" t="s">
        <v>157</v>
      </c>
      <c r="E259" s="119" t="s">
        <v>401</v>
      </c>
      <c r="F259" s="120" t="s">
        <v>402</v>
      </c>
      <c r="G259" s="121" t="s">
        <v>198</v>
      </c>
      <c r="H259" s="122">
        <v>1</v>
      </c>
      <c r="I259" s="235">
        <v>0</v>
      </c>
      <c r="J259" s="235">
        <f t="shared" si="10"/>
        <v>0</v>
      </c>
      <c r="K259" s="123"/>
      <c r="L259" s="124"/>
      <c r="M259" s="125" t="s">
        <v>12</v>
      </c>
      <c r="N259" s="126" t="s">
        <v>33</v>
      </c>
      <c r="O259" s="90">
        <v>0</v>
      </c>
      <c r="P259" s="90">
        <f t="shared" si="11"/>
        <v>0</v>
      </c>
      <c r="Q259" s="90">
        <v>0</v>
      </c>
      <c r="R259" s="90">
        <f t="shared" si="12"/>
        <v>0</v>
      </c>
      <c r="S259" s="90">
        <v>0</v>
      </c>
      <c r="T259" s="91">
        <f t="shared" si="13"/>
        <v>0</v>
      </c>
      <c r="AR259" s="92" t="s">
        <v>123</v>
      </c>
      <c r="AT259" s="92" t="s">
        <v>157</v>
      </c>
      <c r="AU259" s="92" t="s">
        <v>94</v>
      </c>
      <c r="AY259" s="2" t="s">
        <v>83</v>
      </c>
      <c r="BE259" s="93">
        <f t="shared" si="14"/>
        <v>0</v>
      </c>
      <c r="BF259" s="93">
        <f t="shared" si="15"/>
        <v>0</v>
      </c>
      <c r="BG259" s="93">
        <f t="shared" si="16"/>
        <v>0</v>
      </c>
      <c r="BH259" s="93">
        <f t="shared" si="17"/>
        <v>0</v>
      </c>
      <c r="BI259" s="93">
        <f t="shared" si="18"/>
        <v>0</v>
      </c>
      <c r="BJ259" s="2" t="s">
        <v>88</v>
      </c>
      <c r="BK259" s="94">
        <f t="shared" si="19"/>
        <v>0</v>
      </c>
      <c r="BL259" s="2" t="s">
        <v>93</v>
      </c>
      <c r="BM259" s="92" t="s">
        <v>403</v>
      </c>
    </row>
    <row r="260" spans="2:65" s="9" customFormat="1" ht="16.5" customHeight="1" x14ac:dyDescent="0.25">
      <c r="B260" s="81"/>
      <c r="C260" s="118" t="s">
        <v>404</v>
      </c>
      <c r="D260" s="118" t="s">
        <v>157</v>
      </c>
      <c r="E260" s="119" t="s">
        <v>405</v>
      </c>
      <c r="F260" s="120" t="s">
        <v>406</v>
      </c>
      <c r="G260" s="121" t="s">
        <v>198</v>
      </c>
      <c r="H260" s="122">
        <v>1</v>
      </c>
      <c r="I260" s="235">
        <v>0</v>
      </c>
      <c r="J260" s="235">
        <f t="shared" si="10"/>
        <v>0</v>
      </c>
      <c r="K260" s="123"/>
      <c r="L260" s="124"/>
      <c r="M260" s="125" t="s">
        <v>12</v>
      </c>
      <c r="N260" s="126" t="s">
        <v>33</v>
      </c>
      <c r="O260" s="90">
        <v>0</v>
      </c>
      <c r="P260" s="90">
        <f t="shared" si="11"/>
        <v>0</v>
      </c>
      <c r="Q260" s="90">
        <v>0</v>
      </c>
      <c r="R260" s="90">
        <f t="shared" si="12"/>
        <v>0</v>
      </c>
      <c r="S260" s="90">
        <v>0</v>
      </c>
      <c r="T260" s="91">
        <f t="shared" si="13"/>
        <v>0</v>
      </c>
      <c r="AR260" s="92" t="s">
        <v>123</v>
      </c>
      <c r="AT260" s="92" t="s">
        <v>157</v>
      </c>
      <c r="AU260" s="92" t="s">
        <v>94</v>
      </c>
      <c r="AY260" s="2" t="s">
        <v>83</v>
      </c>
      <c r="BE260" s="93">
        <f t="shared" si="14"/>
        <v>0</v>
      </c>
      <c r="BF260" s="93">
        <f t="shared" si="15"/>
        <v>0</v>
      </c>
      <c r="BG260" s="93">
        <f t="shared" si="16"/>
        <v>0</v>
      </c>
      <c r="BH260" s="93">
        <f t="shared" si="17"/>
        <v>0</v>
      </c>
      <c r="BI260" s="93">
        <f t="shared" si="18"/>
        <v>0</v>
      </c>
      <c r="BJ260" s="2" t="s">
        <v>88</v>
      </c>
      <c r="BK260" s="94">
        <f t="shared" si="19"/>
        <v>0</v>
      </c>
      <c r="BL260" s="2" t="s">
        <v>93</v>
      </c>
      <c r="BM260" s="92" t="s">
        <v>407</v>
      </c>
    </row>
    <row r="261" spans="2:65" s="9" customFormat="1" ht="16.5" customHeight="1" x14ac:dyDescent="0.25">
      <c r="B261" s="81"/>
      <c r="C261" s="118" t="s">
        <v>408</v>
      </c>
      <c r="D261" s="118" t="s">
        <v>157</v>
      </c>
      <c r="E261" s="119" t="s">
        <v>409</v>
      </c>
      <c r="F261" s="120" t="s">
        <v>211</v>
      </c>
      <c r="G261" s="121" t="s">
        <v>198</v>
      </c>
      <c r="H261" s="122">
        <v>1</v>
      </c>
      <c r="I261" s="235">
        <v>0</v>
      </c>
      <c r="J261" s="235">
        <f t="shared" si="10"/>
        <v>0</v>
      </c>
      <c r="K261" s="123"/>
      <c r="L261" s="124"/>
      <c r="M261" s="125" t="s">
        <v>12</v>
      </c>
      <c r="N261" s="126" t="s">
        <v>33</v>
      </c>
      <c r="O261" s="90">
        <v>0</v>
      </c>
      <c r="P261" s="90">
        <f t="shared" si="11"/>
        <v>0</v>
      </c>
      <c r="Q261" s="90">
        <v>0</v>
      </c>
      <c r="R261" s="90">
        <f t="shared" si="12"/>
        <v>0</v>
      </c>
      <c r="S261" s="90">
        <v>0</v>
      </c>
      <c r="T261" s="91">
        <f t="shared" si="13"/>
        <v>0</v>
      </c>
      <c r="AR261" s="92" t="s">
        <v>123</v>
      </c>
      <c r="AT261" s="92" t="s">
        <v>157</v>
      </c>
      <c r="AU261" s="92" t="s">
        <v>94</v>
      </c>
      <c r="AY261" s="2" t="s">
        <v>83</v>
      </c>
      <c r="BE261" s="93">
        <f t="shared" si="14"/>
        <v>0</v>
      </c>
      <c r="BF261" s="93">
        <f t="shared" si="15"/>
        <v>0</v>
      </c>
      <c r="BG261" s="93">
        <f t="shared" si="16"/>
        <v>0</v>
      </c>
      <c r="BH261" s="93">
        <f t="shared" si="17"/>
        <v>0</v>
      </c>
      <c r="BI261" s="93">
        <f t="shared" si="18"/>
        <v>0</v>
      </c>
      <c r="BJ261" s="2" t="s">
        <v>88</v>
      </c>
      <c r="BK261" s="94">
        <f t="shared" si="19"/>
        <v>0</v>
      </c>
      <c r="BL261" s="2" t="s">
        <v>93</v>
      </c>
      <c r="BM261" s="92" t="s">
        <v>410</v>
      </c>
    </row>
    <row r="262" spans="2:65" s="9" customFormat="1" ht="37.9" customHeight="1" x14ac:dyDescent="0.25">
      <c r="B262" s="81"/>
      <c r="C262" s="82" t="s">
        <v>411</v>
      </c>
      <c r="D262" s="82" t="s">
        <v>89</v>
      </c>
      <c r="E262" s="83" t="s">
        <v>412</v>
      </c>
      <c r="F262" s="84" t="s">
        <v>413</v>
      </c>
      <c r="G262" s="85" t="s">
        <v>198</v>
      </c>
      <c r="H262" s="86">
        <v>9</v>
      </c>
      <c r="I262" s="230">
        <v>0</v>
      </c>
      <c r="J262" s="230">
        <f t="shared" si="10"/>
        <v>0</v>
      </c>
      <c r="K262" s="87"/>
      <c r="L262" s="10"/>
      <c r="M262" s="88" t="s">
        <v>12</v>
      </c>
      <c r="N262" s="89" t="s">
        <v>33</v>
      </c>
      <c r="O262" s="90">
        <v>12.5</v>
      </c>
      <c r="P262" s="90">
        <f t="shared" si="11"/>
        <v>112.5</v>
      </c>
      <c r="Q262" s="90">
        <v>5.5342500000000001E-3</v>
      </c>
      <c r="R262" s="90">
        <f t="shared" si="12"/>
        <v>4.9808249999999998E-2</v>
      </c>
      <c r="S262" s="90">
        <v>0</v>
      </c>
      <c r="T262" s="91">
        <f t="shared" si="13"/>
        <v>0</v>
      </c>
      <c r="AR262" s="92" t="s">
        <v>93</v>
      </c>
      <c r="AT262" s="92" t="s">
        <v>89</v>
      </c>
      <c r="AU262" s="92" t="s">
        <v>94</v>
      </c>
      <c r="AY262" s="2" t="s">
        <v>83</v>
      </c>
      <c r="BE262" s="93">
        <f t="shared" si="14"/>
        <v>0</v>
      </c>
      <c r="BF262" s="93">
        <f t="shared" si="15"/>
        <v>0</v>
      </c>
      <c r="BG262" s="93">
        <f t="shared" si="16"/>
        <v>0</v>
      </c>
      <c r="BH262" s="93">
        <f t="shared" si="17"/>
        <v>0</v>
      </c>
      <c r="BI262" s="93">
        <f t="shared" si="18"/>
        <v>0</v>
      </c>
      <c r="BJ262" s="2" t="s">
        <v>88</v>
      </c>
      <c r="BK262" s="94">
        <f t="shared" si="19"/>
        <v>0</v>
      </c>
      <c r="BL262" s="2" t="s">
        <v>93</v>
      </c>
      <c r="BM262" s="92" t="s">
        <v>414</v>
      </c>
    </row>
    <row r="263" spans="2:65" s="9" customFormat="1" ht="16.5" customHeight="1" x14ac:dyDescent="0.25">
      <c r="B263" s="81"/>
      <c r="C263" s="82" t="s">
        <v>415</v>
      </c>
      <c r="D263" s="82" t="s">
        <v>89</v>
      </c>
      <c r="E263" s="83" t="s">
        <v>416</v>
      </c>
      <c r="F263" s="84" t="s">
        <v>189</v>
      </c>
      <c r="G263" s="85" t="s">
        <v>198</v>
      </c>
      <c r="H263" s="86">
        <v>9</v>
      </c>
      <c r="I263" s="230">
        <v>0</v>
      </c>
      <c r="J263" s="230">
        <f t="shared" si="10"/>
        <v>0</v>
      </c>
      <c r="K263" s="87"/>
      <c r="L263" s="10"/>
      <c r="M263" s="88" t="s">
        <v>12</v>
      </c>
      <c r="N263" s="89" t="s">
        <v>33</v>
      </c>
      <c r="O263" s="90">
        <v>0</v>
      </c>
      <c r="P263" s="90">
        <f t="shared" si="11"/>
        <v>0</v>
      </c>
      <c r="Q263" s="90">
        <v>0</v>
      </c>
      <c r="R263" s="90">
        <f t="shared" si="12"/>
        <v>0</v>
      </c>
      <c r="S263" s="90">
        <v>0</v>
      </c>
      <c r="T263" s="91">
        <f t="shared" si="13"/>
        <v>0</v>
      </c>
      <c r="AR263" s="92" t="s">
        <v>93</v>
      </c>
      <c r="AT263" s="92" t="s">
        <v>89</v>
      </c>
      <c r="AU263" s="92" t="s">
        <v>94</v>
      </c>
      <c r="AY263" s="2" t="s">
        <v>83</v>
      </c>
      <c r="BE263" s="93">
        <f t="shared" si="14"/>
        <v>0</v>
      </c>
      <c r="BF263" s="93">
        <f t="shared" si="15"/>
        <v>0</v>
      </c>
      <c r="BG263" s="93">
        <f t="shared" si="16"/>
        <v>0</v>
      </c>
      <c r="BH263" s="93">
        <f t="shared" si="17"/>
        <v>0</v>
      </c>
      <c r="BI263" s="93">
        <f t="shared" si="18"/>
        <v>0</v>
      </c>
      <c r="BJ263" s="2" t="s">
        <v>88</v>
      </c>
      <c r="BK263" s="94">
        <f t="shared" si="19"/>
        <v>0</v>
      </c>
      <c r="BL263" s="2" t="s">
        <v>93</v>
      </c>
      <c r="BM263" s="92" t="s">
        <v>417</v>
      </c>
    </row>
    <row r="264" spans="2:65" s="9" customFormat="1" ht="16.5" customHeight="1" x14ac:dyDescent="0.25">
      <c r="B264" s="81"/>
      <c r="C264" s="82" t="s">
        <v>418</v>
      </c>
      <c r="D264" s="82" t="s">
        <v>89</v>
      </c>
      <c r="E264" s="83" t="s">
        <v>419</v>
      </c>
      <c r="F264" s="84" t="s">
        <v>420</v>
      </c>
      <c r="G264" s="85" t="s">
        <v>150</v>
      </c>
      <c r="H264" s="86">
        <v>179</v>
      </c>
      <c r="I264" s="230">
        <v>0</v>
      </c>
      <c r="J264" s="230">
        <f t="shared" si="10"/>
        <v>0</v>
      </c>
      <c r="K264" s="87"/>
      <c r="L264" s="10"/>
      <c r="M264" s="88" t="s">
        <v>12</v>
      </c>
      <c r="N264" s="89" t="s">
        <v>33</v>
      </c>
      <c r="O264" s="90">
        <v>0.128</v>
      </c>
      <c r="P264" s="90">
        <f t="shared" si="11"/>
        <v>22.911999999999999</v>
      </c>
      <c r="Q264" s="90">
        <v>1.5E-3</v>
      </c>
      <c r="R264" s="90">
        <f t="shared" si="12"/>
        <v>0.26850000000000002</v>
      </c>
      <c r="S264" s="90">
        <v>0</v>
      </c>
      <c r="T264" s="91">
        <f t="shared" si="13"/>
        <v>0</v>
      </c>
      <c r="AR264" s="92" t="s">
        <v>93</v>
      </c>
      <c r="AT264" s="92" t="s">
        <v>89</v>
      </c>
      <c r="AU264" s="92" t="s">
        <v>94</v>
      </c>
      <c r="AY264" s="2" t="s">
        <v>83</v>
      </c>
      <c r="BE264" s="93">
        <f t="shared" si="14"/>
        <v>0</v>
      </c>
      <c r="BF264" s="93">
        <f t="shared" si="15"/>
        <v>0</v>
      </c>
      <c r="BG264" s="93">
        <f t="shared" si="16"/>
        <v>0</v>
      </c>
      <c r="BH264" s="93">
        <f t="shared" si="17"/>
        <v>0</v>
      </c>
      <c r="BI264" s="93">
        <f t="shared" si="18"/>
        <v>0</v>
      </c>
      <c r="BJ264" s="2" t="s">
        <v>88</v>
      </c>
      <c r="BK264" s="94">
        <f t="shared" si="19"/>
        <v>0</v>
      </c>
      <c r="BL264" s="2" t="s">
        <v>93</v>
      </c>
      <c r="BM264" s="92" t="s">
        <v>421</v>
      </c>
    </row>
    <row r="265" spans="2:65" s="9" customFormat="1" ht="24.2" customHeight="1" x14ac:dyDescent="0.25">
      <c r="B265" s="81"/>
      <c r="C265" s="118" t="s">
        <v>422</v>
      </c>
      <c r="D265" s="118" t="s">
        <v>157</v>
      </c>
      <c r="E265" s="119" t="s">
        <v>423</v>
      </c>
      <c r="F265" s="120" t="s">
        <v>424</v>
      </c>
      <c r="G265" s="121" t="s">
        <v>174</v>
      </c>
      <c r="H265" s="122">
        <v>179</v>
      </c>
      <c r="I265" s="235">
        <v>0</v>
      </c>
      <c r="J265" s="235">
        <f t="shared" si="10"/>
        <v>0</v>
      </c>
      <c r="K265" s="123"/>
      <c r="L265" s="124"/>
      <c r="M265" s="125" t="s">
        <v>12</v>
      </c>
      <c r="N265" s="126" t="s">
        <v>33</v>
      </c>
      <c r="O265" s="90">
        <v>0</v>
      </c>
      <c r="P265" s="90">
        <f t="shared" si="11"/>
        <v>0</v>
      </c>
      <c r="Q265" s="90">
        <v>0</v>
      </c>
      <c r="R265" s="90">
        <f t="shared" si="12"/>
        <v>0</v>
      </c>
      <c r="S265" s="90">
        <v>0</v>
      </c>
      <c r="T265" s="91">
        <f t="shared" si="13"/>
        <v>0</v>
      </c>
      <c r="AR265" s="92" t="s">
        <v>123</v>
      </c>
      <c r="AT265" s="92" t="s">
        <v>157</v>
      </c>
      <c r="AU265" s="92" t="s">
        <v>94</v>
      </c>
      <c r="AY265" s="2" t="s">
        <v>83</v>
      </c>
      <c r="BE265" s="93">
        <f t="shared" si="14"/>
        <v>0</v>
      </c>
      <c r="BF265" s="93">
        <f t="shared" si="15"/>
        <v>0</v>
      </c>
      <c r="BG265" s="93">
        <f t="shared" si="16"/>
        <v>0</v>
      </c>
      <c r="BH265" s="93">
        <f t="shared" si="17"/>
        <v>0</v>
      </c>
      <c r="BI265" s="93">
        <f t="shared" si="18"/>
        <v>0</v>
      </c>
      <c r="BJ265" s="2" t="s">
        <v>88</v>
      </c>
      <c r="BK265" s="94">
        <f t="shared" si="19"/>
        <v>0</v>
      </c>
      <c r="BL265" s="2" t="s">
        <v>93</v>
      </c>
      <c r="BM265" s="92" t="s">
        <v>425</v>
      </c>
    </row>
    <row r="266" spans="2:65" s="95" customFormat="1" x14ac:dyDescent="0.25">
      <c r="B266" s="96"/>
      <c r="D266" s="97" t="s">
        <v>96</v>
      </c>
      <c r="E266" s="98" t="s">
        <v>12</v>
      </c>
      <c r="F266" s="99" t="s">
        <v>426</v>
      </c>
      <c r="H266" s="100">
        <v>79</v>
      </c>
      <c r="I266" s="231"/>
      <c r="J266" s="231"/>
      <c r="L266" s="96"/>
      <c r="M266" s="101"/>
      <c r="T266" s="102"/>
      <c r="AT266" s="98" t="s">
        <v>96</v>
      </c>
      <c r="AU266" s="98" t="s">
        <v>94</v>
      </c>
      <c r="AV266" s="95" t="s">
        <v>88</v>
      </c>
      <c r="AW266" s="95" t="s">
        <v>98</v>
      </c>
      <c r="AX266" s="95" t="s">
        <v>2</v>
      </c>
      <c r="AY266" s="98" t="s">
        <v>83</v>
      </c>
    </row>
    <row r="267" spans="2:65" s="95" customFormat="1" ht="22.5" x14ac:dyDescent="0.25">
      <c r="B267" s="96"/>
      <c r="D267" s="97" t="s">
        <v>96</v>
      </c>
      <c r="E267" s="98" t="s">
        <v>12</v>
      </c>
      <c r="F267" s="99" t="s">
        <v>427</v>
      </c>
      <c r="H267" s="100">
        <v>81</v>
      </c>
      <c r="I267" s="231"/>
      <c r="J267" s="231"/>
      <c r="L267" s="96"/>
      <c r="M267" s="101"/>
      <c r="T267" s="102"/>
      <c r="AT267" s="98" t="s">
        <v>96</v>
      </c>
      <c r="AU267" s="98" t="s">
        <v>94</v>
      </c>
      <c r="AV267" s="95" t="s">
        <v>88</v>
      </c>
      <c r="AW267" s="95" t="s">
        <v>98</v>
      </c>
      <c r="AX267" s="95" t="s">
        <v>2</v>
      </c>
      <c r="AY267" s="98" t="s">
        <v>83</v>
      </c>
    </row>
    <row r="268" spans="2:65" s="95" customFormat="1" ht="22.5" x14ac:dyDescent="0.25">
      <c r="B268" s="96"/>
      <c r="D268" s="97" t="s">
        <v>96</v>
      </c>
      <c r="E268" s="98" t="s">
        <v>12</v>
      </c>
      <c r="F268" s="99" t="s">
        <v>428</v>
      </c>
      <c r="H268" s="100">
        <v>19</v>
      </c>
      <c r="I268" s="231"/>
      <c r="J268" s="231"/>
      <c r="L268" s="96"/>
      <c r="M268" s="101"/>
      <c r="T268" s="102"/>
      <c r="AT268" s="98" t="s">
        <v>96</v>
      </c>
      <c r="AU268" s="98" t="s">
        <v>94</v>
      </c>
      <c r="AV268" s="95" t="s">
        <v>88</v>
      </c>
      <c r="AW268" s="95" t="s">
        <v>98</v>
      </c>
      <c r="AX268" s="95" t="s">
        <v>2</v>
      </c>
      <c r="AY268" s="98" t="s">
        <v>83</v>
      </c>
    </row>
    <row r="269" spans="2:65" s="103" customFormat="1" x14ac:dyDescent="0.25">
      <c r="B269" s="104"/>
      <c r="D269" s="97" t="s">
        <v>96</v>
      </c>
      <c r="E269" s="105" t="s">
        <v>12</v>
      </c>
      <c r="F269" s="106" t="s">
        <v>133</v>
      </c>
      <c r="H269" s="107">
        <v>179</v>
      </c>
      <c r="I269" s="232"/>
      <c r="J269" s="232"/>
      <c r="L269" s="104"/>
      <c r="M269" s="108"/>
      <c r="T269" s="109"/>
      <c r="AT269" s="105" t="s">
        <v>96</v>
      </c>
      <c r="AU269" s="105" t="s">
        <v>94</v>
      </c>
      <c r="AV269" s="103" t="s">
        <v>93</v>
      </c>
      <c r="AW269" s="103" t="s">
        <v>98</v>
      </c>
      <c r="AX269" s="103" t="s">
        <v>82</v>
      </c>
      <c r="AY269" s="105" t="s">
        <v>83</v>
      </c>
    </row>
    <row r="270" spans="2:65" s="9" customFormat="1" ht="24.2" customHeight="1" x14ac:dyDescent="0.25">
      <c r="B270" s="81"/>
      <c r="C270" s="82" t="s">
        <v>429</v>
      </c>
      <c r="D270" s="82" t="s">
        <v>89</v>
      </c>
      <c r="E270" s="83" t="s">
        <v>180</v>
      </c>
      <c r="F270" s="84" t="s">
        <v>181</v>
      </c>
      <c r="G270" s="85" t="s">
        <v>150</v>
      </c>
      <c r="H270" s="86">
        <v>179</v>
      </c>
      <c r="I270" s="230">
        <v>0</v>
      </c>
      <c r="J270" s="230">
        <f>ROUND(I270*H270,3)</f>
        <v>0</v>
      </c>
      <c r="K270" s="87"/>
      <c r="L270" s="10"/>
      <c r="M270" s="88" t="s">
        <v>12</v>
      </c>
      <c r="N270" s="89" t="s">
        <v>33</v>
      </c>
      <c r="O270" s="90">
        <v>0</v>
      </c>
      <c r="P270" s="90">
        <f>O270*H270</f>
        <v>0</v>
      </c>
      <c r="Q270" s="90">
        <v>0</v>
      </c>
      <c r="R270" s="90">
        <f>Q270*H270</f>
        <v>0</v>
      </c>
      <c r="S270" s="90">
        <v>0</v>
      </c>
      <c r="T270" s="91">
        <f>S270*H270</f>
        <v>0</v>
      </c>
      <c r="AR270" s="92" t="s">
        <v>93</v>
      </c>
      <c r="AT270" s="92" t="s">
        <v>89</v>
      </c>
      <c r="AU270" s="92" t="s">
        <v>94</v>
      </c>
      <c r="AY270" s="2" t="s">
        <v>83</v>
      </c>
      <c r="BE270" s="93">
        <f>IF(N270="základná",J270,0)</f>
        <v>0</v>
      </c>
      <c r="BF270" s="93">
        <f>IF(N270="znížená",J270,0)</f>
        <v>0</v>
      </c>
      <c r="BG270" s="93">
        <f>IF(N270="zákl. prenesená",J270,0)</f>
        <v>0</v>
      </c>
      <c r="BH270" s="93">
        <f>IF(N270="zníž. prenesená",J270,0)</f>
        <v>0</v>
      </c>
      <c r="BI270" s="93">
        <f>IF(N270="nulová",J270,0)</f>
        <v>0</v>
      </c>
      <c r="BJ270" s="2" t="s">
        <v>88</v>
      </c>
      <c r="BK270" s="94">
        <f>ROUND(I270*H270,3)</f>
        <v>0</v>
      </c>
      <c r="BL270" s="2" t="s">
        <v>93</v>
      </c>
      <c r="BM270" s="92" t="s">
        <v>430</v>
      </c>
    </row>
    <row r="271" spans="2:65" s="9" customFormat="1" ht="16.5" customHeight="1" x14ac:dyDescent="0.25">
      <c r="B271" s="81"/>
      <c r="C271" s="82" t="s">
        <v>431</v>
      </c>
      <c r="D271" s="82" t="s">
        <v>89</v>
      </c>
      <c r="E271" s="83" t="s">
        <v>184</v>
      </c>
      <c r="F271" s="84" t="s">
        <v>185</v>
      </c>
      <c r="G271" s="85" t="s">
        <v>150</v>
      </c>
      <c r="H271" s="86">
        <v>179</v>
      </c>
      <c r="I271" s="230">
        <v>0</v>
      </c>
      <c r="J271" s="230">
        <f>ROUND(I271*H271,3)</f>
        <v>0</v>
      </c>
      <c r="K271" s="87"/>
      <c r="L271" s="10"/>
      <c r="M271" s="88" t="s">
        <v>12</v>
      </c>
      <c r="N271" s="89" t="s">
        <v>33</v>
      </c>
      <c r="O271" s="90">
        <v>0</v>
      </c>
      <c r="P271" s="90">
        <f>O271*H271</f>
        <v>0</v>
      </c>
      <c r="Q271" s="90">
        <v>0</v>
      </c>
      <c r="R271" s="90">
        <f>Q271*H271</f>
        <v>0</v>
      </c>
      <c r="S271" s="90">
        <v>0</v>
      </c>
      <c r="T271" s="91">
        <f>S271*H271</f>
        <v>0</v>
      </c>
      <c r="AR271" s="92" t="s">
        <v>93</v>
      </c>
      <c r="AT271" s="92" t="s">
        <v>89</v>
      </c>
      <c r="AU271" s="92" t="s">
        <v>94</v>
      </c>
      <c r="AY271" s="2" t="s">
        <v>83</v>
      </c>
      <c r="BE271" s="93">
        <f>IF(N271="základná",J271,0)</f>
        <v>0</v>
      </c>
      <c r="BF271" s="93">
        <f>IF(N271="znížená",J271,0)</f>
        <v>0</v>
      </c>
      <c r="BG271" s="93">
        <f>IF(N271="zákl. prenesená",J271,0)</f>
        <v>0</v>
      </c>
      <c r="BH271" s="93">
        <f>IF(N271="zníž. prenesená",J271,0)</f>
        <v>0</v>
      </c>
      <c r="BI271" s="93">
        <f>IF(N271="nulová",J271,0)</f>
        <v>0</v>
      </c>
      <c r="BJ271" s="2" t="s">
        <v>88</v>
      </c>
      <c r="BK271" s="94">
        <f>ROUND(I271*H271,3)</f>
        <v>0</v>
      </c>
      <c r="BL271" s="2" t="s">
        <v>93</v>
      </c>
      <c r="BM271" s="92" t="s">
        <v>432</v>
      </c>
    </row>
    <row r="272" spans="2:65" s="9" customFormat="1" ht="16.5" customHeight="1" x14ac:dyDescent="0.25">
      <c r="B272" s="81"/>
      <c r="C272" s="82" t="s">
        <v>433</v>
      </c>
      <c r="D272" s="82" t="s">
        <v>89</v>
      </c>
      <c r="E272" s="83" t="s">
        <v>188</v>
      </c>
      <c r="F272" s="84" t="s">
        <v>189</v>
      </c>
      <c r="G272" s="85" t="s">
        <v>150</v>
      </c>
      <c r="H272" s="86">
        <v>179</v>
      </c>
      <c r="I272" s="230">
        <v>0</v>
      </c>
      <c r="J272" s="230">
        <f>ROUND(I272*H272,3)</f>
        <v>0</v>
      </c>
      <c r="K272" s="87"/>
      <c r="L272" s="10"/>
      <c r="M272" s="88" t="s">
        <v>12</v>
      </c>
      <c r="N272" s="89" t="s">
        <v>33</v>
      </c>
      <c r="O272" s="90">
        <v>0</v>
      </c>
      <c r="P272" s="90">
        <f>O272*H272</f>
        <v>0</v>
      </c>
      <c r="Q272" s="90">
        <v>0</v>
      </c>
      <c r="R272" s="90">
        <f>Q272*H272</f>
        <v>0</v>
      </c>
      <c r="S272" s="90">
        <v>0</v>
      </c>
      <c r="T272" s="91">
        <f>S272*H272</f>
        <v>0</v>
      </c>
      <c r="AR272" s="92" t="s">
        <v>93</v>
      </c>
      <c r="AT272" s="92" t="s">
        <v>89</v>
      </c>
      <c r="AU272" s="92" t="s">
        <v>94</v>
      </c>
      <c r="AY272" s="2" t="s">
        <v>83</v>
      </c>
      <c r="BE272" s="93">
        <f>IF(N272="základná",J272,0)</f>
        <v>0</v>
      </c>
      <c r="BF272" s="93">
        <f>IF(N272="znížená",J272,0)</f>
        <v>0</v>
      </c>
      <c r="BG272" s="93">
        <f>IF(N272="zákl. prenesená",J272,0)</f>
        <v>0</v>
      </c>
      <c r="BH272" s="93">
        <f>IF(N272="zníž. prenesená",J272,0)</f>
        <v>0</v>
      </c>
      <c r="BI272" s="93">
        <f>IF(N272="nulová",J272,0)</f>
        <v>0</v>
      </c>
      <c r="BJ272" s="2" t="s">
        <v>88</v>
      </c>
      <c r="BK272" s="94">
        <f>ROUND(I272*H272,3)</f>
        <v>0</v>
      </c>
      <c r="BL272" s="2" t="s">
        <v>93</v>
      </c>
      <c r="BM272" s="92" t="s">
        <v>434</v>
      </c>
    </row>
    <row r="273" spans="2:65" s="71" customFormat="1" ht="20.85" customHeight="1" x14ac:dyDescent="0.2">
      <c r="B273" s="72"/>
      <c r="D273" s="73" t="s">
        <v>80</v>
      </c>
      <c r="E273" s="80" t="s">
        <v>435</v>
      </c>
      <c r="F273" s="80" t="s">
        <v>436</v>
      </c>
      <c r="I273" s="233"/>
      <c r="J273" s="229">
        <f>BK273</f>
        <v>0</v>
      </c>
      <c r="L273" s="72"/>
      <c r="M273" s="75"/>
      <c r="P273" s="76">
        <f>SUM(P274:P301)</f>
        <v>39.090710000000001</v>
      </c>
      <c r="R273" s="76">
        <f>SUM(R274:R301)</f>
        <v>0.98842999999999992</v>
      </c>
      <c r="T273" s="77">
        <f>SUM(T274:T301)</f>
        <v>0</v>
      </c>
      <c r="AR273" s="73" t="s">
        <v>82</v>
      </c>
      <c r="AT273" s="78" t="s">
        <v>80</v>
      </c>
      <c r="AU273" s="78" t="s">
        <v>88</v>
      </c>
      <c r="AY273" s="73" t="s">
        <v>83</v>
      </c>
      <c r="BK273" s="79">
        <f>SUM(BK274:BK301)</f>
        <v>0</v>
      </c>
    </row>
    <row r="274" spans="2:65" s="9" customFormat="1" ht="16.5" customHeight="1" x14ac:dyDescent="0.25">
      <c r="B274" s="81"/>
      <c r="C274" s="82" t="s">
        <v>437</v>
      </c>
      <c r="D274" s="82" t="s">
        <v>89</v>
      </c>
      <c r="E274" s="83" t="s">
        <v>438</v>
      </c>
      <c r="F274" s="84" t="s">
        <v>439</v>
      </c>
      <c r="G274" s="85" t="s">
        <v>92</v>
      </c>
      <c r="H274" s="86">
        <v>26.5</v>
      </c>
      <c r="I274" s="230">
        <v>0</v>
      </c>
      <c r="J274" s="230">
        <f>ROUND(I274*H274,3)</f>
        <v>0</v>
      </c>
      <c r="K274" s="87"/>
      <c r="L274" s="10"/>
      <c r="M274" s="88" t="s">
        <v>12</v>
      </c>
      <c r="N274" s="89" t="s">
        <v>33</v>
      </c>
      <c r="O274" s="90">
        <v>0.42214000000000002</v>
      </c>
      <c r="P274" s="90">
        <f>O274*H274</f>
        <v>11.18671</v>
      </c>
      <c r="Q274" s="90">
        <v>8.0000000000000007E-5</v>
      </c>
      <c r="R274" s="90">
        <f>Q274*H274</f>
        <v>2.1200000000000004E-3</v>
      </c>
      <c r="S274" s="90">
        <v>0</v>
      </c>
      <c r="T274" s="91">
        <f>S274*H274</f>
        <v>0</v>
      </c>
      <c r="AR274" s="92" t="s">
        <v>166</v>
      </c>
      <c r="AT274" s="92" t="s">
        <v>89</v>
      </c>
      <c r="AU274" s="92" t="s">
        <v>94</v>
      </c>
      <c r="AY274" s="2" t="s">
        <v>83</v>
      </c>
      <c r="BE274" s="93">
        <f>IF(N274="základná",J274,0)</f>
        <v>0</v>
      </c>
      <c r="BF274" s="93">
        <f>IF(N274="znížená",J274,0)</f>
        <v>0</v>
      </c>
      <c r="BG274" s="93">
        <f>IF(N274="zákl. prenesená",J274,0)</f>
        <v>0</v>
      </c>
      <c r="BH274" s="93">
        <f>IF(N274="zníž. prenesená",J274,0)</f>
        <v>0</v>
      </c>
      <c r="BI274" s="93">
        <f>IF(N274="nulová",J274,0)</f>
        <v>0</v>
      </c>
      <c r="BJ274" s="2" t="s">
        <v>88</v>
      </c>
      <c r="BK274" s="94">
        <f>ROUND(I274*H274,3)</f>
        <v>0</v>
      </c>
      <c r="BL274" s="2" t="s">
        <v>166</v>
      </c>
      <c r="BM274" s="92" t="s">
        <v>440</v>
      </c>
    </row>
    <row r="275" spans="2:65" s="95" customFormat="1" x14ac:dyDescent="0.25">
      <c r="B275" s="96"/>
      <c r="D275" s="97" t="s">
        <v>96</v>
      </c>
      <c r="E275" s="98" t="s">
        <v>12</v>
      </c>
      <c r="F275" s="99" t="s">
        <v>441</v>
      </c>
      <c r="H275" s="100">
        <v>26.5</v>
      </c>
      <c r="I275" s="231"/>
      <c r="J275" s="231"/>
      <c r="L275" s="96"/>
      <c r="M275" s="101"/>
      <c r="T275" s="102"/>
      <c r="AT275" s="98" t="s">
        <v>96</v>
      </c>
      <c r="AU275" s="98" t="s">
        <v>94</v>
      </c>
      <c r="AV275" s="95" t="s">
        <v>88</v>
      </c>
      <c r="AW275" s="95" t="s">
        <v>98</v>
      </c>
      <c r="AX275" s="95" t="s">
        <v>2</v>
      </c>
      <c r="AY275" s="98" t="s">
        <v>83</v>
      </c>
    </row>
    <row r="276" spans="2:65" s="103" customFormat="1" x14ac:dyDescent="0.25">
      <c r="B276" s="104"/>
      <c r="D276" s="97" t="s">
        <v>96</v>
      </c>
      <c r="E276" s="105" t="s">
        <v>12</v>
      </c>
      <c r="F276" s="106" t="s">
        <v>133</v>
      </c>
      <c r="H276" s="107">
        <v>26.5</v>
      </c>
      <c r="I276" s="232"/>
      <c r="J276" s="232"/>
      <c r="L276" s="104"/>
      <c r="M276" s="108"/>
      <c r="T276" s="109"/>
      <c r="AT276" s="105" t="s">
        <v>96</v>
      </c>
      <c r="AU276" s="105" t="s">
        <v>94</v>
      </c>
      <c r="AV276" s="103" t="s">
        <v>93</v>
      </c>
      <c r="AW276" s="103" t="s">
        <v>98</v>
      </c>
      <c r="AX276" s="103" t="s">
        <v>82</v>
      </c>
      <c r="AY276" s="105" t="s">
        <v>83</v>
      </c>
    </row>
    <row r="277" spans="2:65" s="9" customFormat="1" ht="16.5" customHeight="1" x14ac:dyDescent="0.25">
      <c r="B277" s="81"/>
      <c r="C277" s="118" t="s">
        <v>442</v>
      </c>
      <c r="D277" s="118" t="s">
        <v>157</v>
      </c>
      <c r="E277" s="119" t="s">
        <v>443</v>
      </c>
      <c r="F277" s="120" t="s">
        <v>444</v>
      </c>
      <c r="G277" s="121" t="s">
        <v>354</v>
      </c>
      <c r="H277" s="122">
        <v>53</v>
      </c>
      <c r="I277" s="235">
        <v>0</v>
      </c>
      <c r="J277" s="235">
        <f>ROUND(I277*H277,3)</f>
        <v>0</v>
      </c>
      <c r="K277" s="123"/>
      <c r="L277" s="124"/>
      <c r="M277" s="125" t="s">
        <v>12</v>
      </c>
      <c r="N277" s="126" t="s">
        <v>33</v>
      </c>
      <c r="O277" s="90">
        <v>0</v>
      </c>
      <c r="P277" s="90">
        <f>O277*H277</f>
        <v>0</v>
      </c>
      <c r="Q277" s="90">
        <v>6.2700000000000004E-3</v>
      </c>
      <c r="R277" s="90">
        <f>Q277*H277</f>
        <v>0.33230999999999999</v>
      </c>
      <c r="S277" s="90">
        <v>0</v>
      </c>
      <c r="T277" s="91">
        <f>S277*H277</f>
        <v>0</v>
      </c>
      <c r="AR277" s="92" t="s">
        <v>240</v>
      </c>
      <c r="AT277" s="92" t="s">
        <v>157</v>
      </c>
      <c r="AU277" s="92" t="s">
        <v>94</v>
      </c>
      <c r="AY277" s="2" t="s">
        <v>83</v>
      </c>
      <c r="BE277" s="93">
        <f>IF(N277="základná",J277,0)</f>
        <v>0</v>
      </c>
      <c r="BF277" s="93">
        <f>IF(N277="znížená",J277,0)</f>
        <v>0</v>
      </c>
      <c r="BG277" s="93">
        <f>IF(N277="zákl. prenesená",J277,0)</f>
        <v>0</v>
      </c>
      <c r="BH277" s="93">
        <f>IF(N277="zníž. prenesená",J277,0)</f>
        <v>0</v>
      </c>
      <c r="BI277" s="93">
        <f>IF(N277="nulová",J277,0)</f>
        <v>0</v>
      </c>
      <c r="BJ277" s="2" t="s">
        <v>88</v>
      </c>
      <c r="BK277" s="94">
        <f>ROUND(I277*H277,3)</f>
        <v>0</v>
      </c>
      <c r="BL277" s="2" t="s">
        <v>166</v>
      </c>
      <c r="BM277" s="92" t="s">
        <v>445</v>
      </c>
    </row>
    <row r="278" spans="2:65" s="9" customFormat="1" ht="16.5" customHeight="1" x14ac:dyDescent="0.25">
      <c r="B278" s="81"/>
      <c r="C278" s="82" t="s">
        <v>446</v>
      </c>
      <c r="D278" s="82" t="s">
        <v>89</v>
      </c>
      <c r="E278" s="83" t="s">
        <v>419</v>
      </c>
      <c r="F278" s="84" t="s">
        <v>420</v>
      </c>
      <c r="G278" s="85" t="s">
        <v>150</v>
      </c>
      <c r="H278" s="86">
        <v>218</v>
      </c>
      <c r="I278" s="230">
        <v>0</v>
      </c>
      <c r="J278" s="230">
        <f>ROUND(I278*H278,3)</f>
        <v>0</v>
      </c>
      <c r="K278" s="87"/>
      <c r="L278" s="10"/>
      <c r="M278" s="88" t="s">
        <v>12</v>
      </c>
      <c r="N278" s="89" t="s">
        <v>33</v>
      </c>
      <c r="O278" s="90">
        <v>0.128</v>
      </c>
      <c r="P278" s="90">
        <f>O278*H278</f>
        <v>27.904</v>
      </c>
      <c r="Q278" s="90">
        <v>1.5E-3</v>
      </c>
      <c r="R278" s="90">
        <f>Q278*H278</f>
        <v>0.32700000000000001</v>
      </c>
      <c r="S278" s="90">
        <v>0</v>
      </c>
      <c r="T278" s="91">
        <f>S278*H278</f>
        <v>0</v>
      </c>
      <c r="AR278" s="92" t="s">
        <v>93</v>
      </c>
      <c r="AT278" s="92" t="s">
        <v>89</v>
      </c>
      <c r="AU278" s="92" t="s">
        <v>94</v>
      </c>
      <c r="AY278" s="2" t="s">
        <v>83</v>
      </c>
      <c r="BE278" s="93">
        <f>IF(N278="základná",J278,0)</f>
        <v>0</v>
      </c>
      <c r="BF278" s="93">
        <f>IF(N278="znížená",J278,0)</f>
        <v>0</v>
      </c>
      <c r="BG278" s="93">
        <f>IF(N278="zákl. prenesená",J278,0)</f>
        <v>0</v>
      </c>
      <c r="BH278" s="93">
        <f>IF(N278="zníž. prenesená",J278,0)</f>
        <v>0</v>
      </c>
      <c r="BI278" s="93">
        <f>IF(N278="nulová",J278,0)</f>
        <v>0</v>
      </c>
      <c r="BJ278" s="2" t="s">
        <v>88</v>
      </c>
      <c r="BK278" s="94">
        <f>ROUND(I278*H278,3)</f>
        <v>0</v>
      </c>
      <c r="BL278" s="2" t="s">
        <v>93</v>
      </c>
      <c r="BM278" s="92" t="s">
        <v>447</v>
      </c>
    </row>
    <row r="279" spans="2:65" s="9" customFormat="1" ht="24.2" customHeight="1" x14ac:dyDescent="0.25">
      <c r="B279" s="81"/>
      <c r="C279" s="118" t="s">
        <v>448</v>
      </c>
      <c r="D279" s="118" t="s">
        <v>157</v>
      </c>
      <c r="E279" s="119" t="s">
        <v>449</v>
      </c>
      <c r="F279" s="120" t="s">
        <v>450</v>
      </c>
      <c r="G279" s="121" t="s">
        <v>150</v>
      </c>
      <c r="H279" s="122">
        <v>218</v>
      </c>
      <c r="I279" s="235">
        <v>0</v>
      </c>
      <c r="J279" s="235">
        <f>ROUND(I279*H279,3)</f>
        <v>0</v>
      </c>
      <c r="K279" s="123"/>
      <c r="L279" s="124"/>
      <c r="M279" s="125" t="s">
        <v>12</v>
      </c>
      <c r="N279" s="126" t="s">
        <v>33</v>
      </c>
      <c r="O279" s="90">
        <v>0</v>
      </c>
      <c r="P279" s="90">
        <f>O279*H279</f>
        <v>0</v>
      </c>
      <c r="Q279" s="90">
        <v>1.5E-3</v>
      </c>
      <c r="R279" s="90">
        <f>Q279*H279</f>
        <v>0.32700000000000001</v>
      </c>
      <c r="S279" s="90">
        <v>0</v>
      </c>
      <c r="T279" s="91">
        <f>S279*H279</f>
        <v>0</v>
      </c>
      <c r="AR279" s="92" t="s">
        <v>123</v>
      </c>
      <c r="AT279" s="92" t="s">
        <v>157</v>
      </c>
      <c r="AU279" s="92" t="s">
        <v>94</v>
      </c>
      <c r="AY279" s="2" t="s">
        <v>83</v>
      </c>
      <c r="BE279" s="93">
        <f>IF(N279="základná",J279,0)</f>
        <v>0</v>
      </c>
      <c r="BF279" s="93">
        <f>IF(N279="znížená",J279,0)</f>
        <v>0</v>
      </c>
      <c r="BG279" s="93">
        <f>IF(N279="zákl. prenesená",J279,0)</f>
        <v>0</v>
      </c>
      <c r="BH279" s="93">
        <f>IF(N279="zníž. prenesená",J279,0)</f>
        <v>0</v>
      </c>
      <c r="BI279" s="93">
        <f>IF(N279="nulová",J279,0)</f>
        <v>0</v>
      </c>
      <c r="BJ279" s="2" t="s">
        <v>88</v>
      </c>
      <c r="BK279" s="94">
        <f>ROUND(I279*H279,3)</f>
        <v>0</v>
      </c>
      <c r="BL279" s="2" t="s">
        <v>93</v>
      </c>
      <c r="BM279" s="92" t="s">
        <v>451</v>
      </c>
    </row>
    <row r="280" spans="2:65" s="95" customFormat="1" x14ac:dyDescent="0.25">
      <c r="B280" s="96"/>
      <c r="D280" s="97" t="s">
        <v>96</v>
      </c>
      <c r="E280" s="98" t="s">
        <v>12</v>
      </c>
      <c r="F280" s="99" t="s">
        <v>452</v>
      </c>
      <c r="H280" s="100">
        <v>59</v>
      </c>
      <c r="I280" s="231"/>
      <c r="J280" s="231"/>
      <c r="L280" s="96"/>
      <c r="M280" s="101"/>
      <c r="T280" s="102"/>
      <c r="AT280" s="98" t="s">
        <v>96</v>
      </c>
      <c r="AU280" s="98" t="s">
        <v>94</v>
      </c>
      <c r="AV280" s="95" t="s">
        <v>88</v>
      </c>
      <c r="AW280" s="95" t="s">
        <v>98</v>
      </c>
      <c r="AX280" s="95" t="s">
        <v>2</v>
      </c>
      <c r="AY280" s="98" t="s">
        <v>83</v>
      </c>
    </row>
    <row r="281" spans="2:65" s="95" customFormat="1" x14ac:dyDescent="0.25">
      <c r="B281" s="96"/>
      <c r="D281" s="97" t="s">
        <v>96</v>
      </c>
      <c r="E281" s="98" t="s">
        <v>12</v>
      </c>
      <c r="F281" s="99" t="s">
        <v>453</v>
      </c>
      <c r="H281" s="100">
        <v>159</v>
      </c>
      <c r="I281" s="231"/>
      <c r="J281" s="231"/>
      <c r="L281" s="96"/>
      <c r="M281" s="101"/>
      <c r="T281" s="102"/>
      <c r="AT281" s="98" t="s">
        <v>96</v>
      </c>
      <c r="AU281" s="98" t="s">
        <v>94</v>
      </c>
      <c r="AV281" s="95" t="s">
        <v>88</v>
      </c>
      <c r="AW281" s="95" t="s">
        <v>98</v>
      </c>
      <c r="AX281" s="95" t="s">
        <v>2</v>
      </c>
      <c r="AY281" s="98" t="s">
        <v>83</v>
      </c>
    </row>
    <row r="282" spans="2:65" s="103" customFormat="1" x14ac:dyDescent="0.25">
      <c r="B282" s="104"/>
      <c r="D282" s="97" t="s">
        <v>96</v>
      </c>
      <c r="E282" s="105" t="s">
        <v>12</v>
      </c>
      <c r="F282" s="106" t="s">
        <v>133</v>
      </c>
      <c r="H282" s="107">
        <v>218</v>
      </c>
      <c r="I282" s="232"/>
      <c r="J282" s="232"/>
      <c r="L282" s="104"/>
      <c r="M282" s="108"/>
      <c r="T282" s="109"/>
      <c r="AT282" s="105" t="s">
        <v>96</v>
      </c>
      <c r="AU282" s="105" t="s">
        <v>94</v>
      </c>
      <c r="AV282" s="103" t="s">
        <v>93</v>
      </c>
      <c r="AW282" s="103" t="s">
        <v>98</v>
      </c>
      <c r="AX282" s="103" t="s">
        <v>82</v>
      </c>
      <c r="AY282" s="105" t="s">
        <v>83</v>
      </c>
    </row>
    <row r="283" spans="2:65" s="9" customFormat="1" ht="16.5" customHeight="1" x14ac:dyDescent="0.25">
      <c r="B283" s="81"/>
      <c r="C283" s="82" t="s">
        <v>454</v>
      </c>
      <c r="D283" s="82" t="s">
        <v>89</v>
      </c>
      <c r="E283" s="83" t="s">
        <v>184</v>
      </c>
      <c r="F283" s="84" t="s">
        <v>185</v>
      </c>
      <c r="G283" s="85" t="s">
        <v>150</v>
      </c>
      <c r="H283" s="86">
        <v>218</v>
      </c>
      <c r="I283" s="230">
        <v>0</v>
      </c>
      <c r="J283" s="230">
        <f>ROUND(I283*H283,3)</f>
        <v>0</v>
      </c>
      <c r="K283" s="87"/>
      <c r="L283" s="10"/>
      <c r="M283" s="88" t="s">
        <v>12</v>
      </c>
      <c r="N283" s="89" t="s">
        <v>33</v>
      </c>
      <c r="O283" s="90">
        <v>0</v>
      </c>
      <c r="P283" s="90">
        <f>O283*H283</f>
        <v>0</v>
      </c>
      <c r="Q283" s="90">
        <v>0</v>
      </c>
      <c r="R283" s="90">
        <f>Q283*H283</f>
        <v>0</v>
      </c>
      <c r="S283" s="90">
        <v>0</v>
      </c>
      <c r="T283" s="91">
        <f>S283*H283</f>
        <v>0</v>
      </c>
      <c r="AR283" s="92" t="s">
        <v>93</v>
      </c>
      <c r="AT283" s="92" t="s">
        <v>89</v>
      </c>
      <c r="AU283" s="92" t="s">
        <v>94</v>
      </c>
      <c r="AY283" s="2" t="s">
        <v>83</v>
      </c>
      <c r="BE283" s="93">
        <f>IF(N283="základná",J283,0)</f>
        <v>0</v>
      </c>
      <c r="BF283" s="93">
        <f>IF(N283="znížená",J283,0)</f>
        <v>0</v>
      </c>
      <c r="BG283" s="93">
        <f>IF(N283="zákl. prenesená",J283,0)</f>
        <v>0</v>
      </c>
      <c r="BH283" s="93">
        <f>IF(N283="zníž. prenesená",J283,0)</f>
        <v>0</v>
      </c>
      <c r="BI283" s="93">
        <f>IF(N283="nulová",J283,0)</f>
        <v>0</v>
      </c>
      <c r="BJ283" s="2" t="s">
        <v>88</v>
      </c>
      <c r="BK283" s="94">
        <f>ROUND(I283*H283,3)</f>
        <v>0</v>
      </c>
      <c r="BL283" s="2" t="s">
        <v>93</v>
      </c>
      <c r="BM283" s="92" t="s">
        <v>455</v>
      </c>
    </row>
    <row r="284" spans="2:65" s="9" customFormat="1" ht="16.5" customHeight="1" x14ac:dyDescent="0.25">
      <c r="B284" s="81"/>
      <c r="C284" s="82" t="s">
        <v>456</v>
      </c>
      <c r="D284" s="82" t="s">
        <v>89</v>
      </c>
      <c r="E284" s="83" t="s">
        <v>188</v>
      </c>
      <c r="F284" s="84" t="s">
        <v>189</v>
      </c>
      <c r="G284" s="85" t="s">
        <v>150</v>
      </c>
      <c r="H284" s="86">
        <v>218</v>
      </c>
      <c r="I284" s="230">
        <v>0</v>
      </c>
      <c r="J284" s="230">
        <f>ROUND(I284*H284,3)</f>
        <v>0</v>
      </c>
      <c r="K284" s="87"/>
      <c r="L284" s="10"/>
      <c r="M284" s="88" t="s">
        <v>12</v>
      </c>
      <c r="N284" s="89" t="s">
        <v>33</v>
      </c>
      <c r="O284" s="90">
        <v>0</v>
      </c>
      <c r="P284" s="90">
        <f>O284*H284</f>
        <v>0</v>
      </c>
      <c r="Q284" s="90">
        <v>0</v>
      </c>
      <c r="R284" s="90">
        <f>Q284*H284</f>
        <v>0</v>
      </c>
      <c r="S284" s="90">
        <v>0</v>
      </c>
      <c r="T284" s="91">
        <f>S284*H284</f>
        <v>0</v>
      </c>
      <c r="AR284" s="92" t="s">
        <v>93</v>
      </c>
      <c r="AT284" s="92" t="s">
        <v>89</v>
      </c>
      <c r="AU284" s="92" t="s">
        <v>94</v>
      </c>
      <c r="AY284" s="2" t="s">
        <v>83</v>
      </c>
      <c r="BE284" s="93">
        <f>IF(N284="základná",J284,0)</f>
        <v>0</v>
      </c>
      <c r="BF284" s="93">
        <f>IF(N284="znížená",J284,0)</f>
        <v>0</v>
      </c>
      <c r="BG284" s="93">
        <f>IF(N284="zákl. prenesená",J284,0)</f>
        <v>0</v>
      </c>
      <c r="BH284" s="93">
        <f>IF(N284="zníž. prenesená",J284,0)</f>
        <v>0</v>
      </c>
      <c r="BI284" s="93">
        <f>IF(N284="nulová",J284,0)</f>
        <v>0</v>
      </c>
      <c r="BJ284" s="2" t="s">
        <v>88</v>
      </c>
      <c r="BK284" s="94">
        <f>ROUND(I284*H284,3)</f>
        <v>0</v>
      </c>
      <c r="BL284" s="2" t="s">
        <v>93</v>
      </c>
      <c r="BM284" s="92" t="s">
        <v>457</v>
      </c>
    </row>
    <row r="285" spans="2:65" s="9" customFormat="1" ht="24.2" customHeight="1" x14ac:dyDescent="0.25">
      <c r="B285" s="81"/>
      <c r="C285" s="82" t="s">
        <v>458</v>
      </c>
      <c r="D285" s="82" t="s">
        <v>89</v>
      </c>
      <c r="E285" s="83" t="s">
        <v>459</v>
      </c>
      <c r="F285" s="84" t="s">
        <v>460</v>
      </c>
      <c r="G285" s="85" t="s">
        <v>116</v>
      </c>
      <c r="H285" s="86">
        <v>1.52</v>
      </c>
      <c r="I285" s="230">
        <v>0</v>
      </c>
      <c r="J285" s="230">
        <f>ROUND(I285*H285,3)</f>
        <v>0</v>
      </c>
      <c r="K285" s="87"/>
      <c r="L285" s="10"/>
      <c r="M285" s="88" t="s">
        <v>12</v>
      </c>
      <c r="N285" s="89" t="s">
        <v>33</v>
      </c>
      <c r="O285" s="90">
        <v>0</v>
      </c>
      <c r="P285" s="90">
        <f>O285*H285</f>
        <v>0</v>
      </c>
      <c r="Q285" s="90">
        <v>0</v>
      </c>
      <c r="R285" s="90">
        <f>Q285*H285</f>
        <v>0</v>
      </c>
      <c r="S285" s="90">
        <v>0</v>
      </c>
      <c r="T285" s="91">
        <f>S285*H285</f>
        <v>0</v>
      </c>
      <c r="AR285" s="92" t="s">
        <v>93</v>
      </c>
      <c r="AT285" s="92" t="s">
        <v>89</v>
      </c>
      <c r="AU285" s="92" t="s">
        <v>94</v>
      </c>
      <c r="AY285" s="2" t="s">
        <v>83</v>
      </c>
      <c r="BE285" s="93">
        <f>IF(N285="základná",J285,0)</f>
        <v>0</v>
      </c>
      <c r="BF285" s="93">
        <f>IF(N285="znížená",J285,0)</f>
        <v>0</v>
      </c>
      <c r="BG285" s="93">
        <f>IF(N285="zákl. prenesená",J285,0)</f>
        <v>0</v>
      </c>
      <c r="BH285" s="93">
        <f>IF(N285="zníž. prenesená",J285,0)</f>
        <v>0</v>
      </c>
      <c r="BI285" s="93">
        <f>IF(N285="nulová",J285,0)</f>
        <v>0</v>
      </c>
      <c r="BJ285" s="2" t="s">
        <v>88</v>
      </c>
      <c r="BK285" s="94">
        <f>ROUND(I285*H285,3)</f>
        <v>0</v>
      </c>
      <c r="BL285" s="2" t="s">
        <v>93</v>
      </c>
      <c r="BM285" s="92" t="s">
        <v>461</v>
      </c>
    </row>
    <row r="286" spans="2:65" s="95" customFormat="1" x14ac:dyDescent="0.25">
      <c r="B286" s="96"/>
      <c r="D286" s="97" t="s">
        <v>96</v>
      </c>
      <c r="E286" s="98" t="s">
        <v>12</v>
      </c>
      <c r="F286" s="99" t="s">
        <v>462</v>
      </c>
      <c r="H286" s="100">
        <v>1.52</v>
      </c>
      <c r="I286" s="231"/>
      <c r="J286" s="231"/>
      <c r="L286" s="96"/>
      <c r="M286" s="101"/>
      <c r="T286" s="102"/>
      <c r="AT286" s="98" t="s">
        <v>96</v>
      </c>
      <c r="AU286" s="98" t="s">
        <v>94</v>
      </c>
      <c r="AV286" s="95" t="s">
        <v>88</v>
      </c>
      <c r="AW286" s="95" t="s">
        <v>98</v>
      </c>
      <c r="AX286" s="95" t="s">
        <v>82</v>
      </c>
      <c r="AY286" s="98" t="s">
        <v>83</v>
      </c>
    </row>
    <row r="287" spans="2:65" s="9" customFormat="1" ht="24.2" customHeight="1" x14ac:dyDescent="0.25">
      <c r="B287" s="81"/>
      <c r="C287" s="82" t="s">
        <v>463</v>
      </c>
      <c r="D287" s="82" t="s">
        <v>89</v>
      </c>
      <c r="E287" s="83" t="s">
        <v>464</v>
      </c>
      <c r="F287" s="84" t="s">
        <v>219</v>
      </c>
      <c r="G287" s="85" t="s">
        <v>116</v>
      </c>
      <c r="H287" s="86">
        <v>1.52</v>
      </c>
      <c r="I287" s="230">
        <v>0</v>
      </c>
      <c r="J287" s="230">
        <f t="shared" ref="J287:J301" si="20">ROUND(I287*H287,3)</f>
        <v>0</v>
      </c>
      <c r="K287" s="87"/>
      <c r="L287" s="10"/>
      <c r="M287" s="88" t="s">
        <v>12</v>
      </c>
      <c r="N287" s="89" t="s">
        <v>33</v>
      </c>
      <c r="O287" s="90">
        <v>0</v>
      </c>
      <c r="P287" s="90">
        <f t="shared" ref="P287:P301" si="21">O287*H287</f>
        <v>0</v>
      </c>
      <c r="Q287" s="90">
        <v>0</v>
      </c>
      <c r="R287" s="90">
        <f t="shared" ref="R287:R301" si="22">Q287*H287</f>
        <v>0</v>
      </c>
      <c r="S287" s="90">
        <v>0</v>
      </c>
      <c r="T287" s="91">
        <f t="shared" ref="T287:T301" si="23">S287*H287</f>
        <v>0</v>
      </c>
      <c r="AR287" s="92" t="s">
        <v>93</v>
      </c>
      <c r="AT287" s="92" t="s">
        <v>89</v>
      </c>
      <c r="AU287" s="92" t="s">
        <v>94</v>
      </c>
      <c r="AY287" s="2" t="s">
        <v>83</v>
      </c>
      <c r="BE287" s="93">
        <f t="shared" ref="BE287:BE301" si="24">IF(N287="základná",J287,0)</f>
        <v>0</v>
      </c>
      <c r="BF287" s="93">
        <f t="shared" ref="BF287:BF301" si="25">IF(N287="znížená",J287,0)</f>
        <v>0</v>
      </c>
      <c r="BG287" s="93">
        <f t="shared" ref="BG287:BG301" si="26">IF(N287="zákl. prenesená",J287,0)</f>
        <v>0</v>
      </c>
      <c r="BH287" s="93">
        <f t="shared" ref="BH287:BH301" si="27">IF(N287="zníž. prenesená",J287,0)</f>
        <v>0</v>
      </c>
      <c r="BI287" s="93">
        <f t="shared" ref="BI287:BI301" si="28">IF(N287="nulová",J287,0)</f>
        <v>0</v>
      </c>
      <c r="BJ287" s="2" t="s">
        <v>88</v>
      </c>
      <c r="BK287" s="94">
        <f t="shared" ref="BK287:BK301" si="29">ROUND(I287*H287,3)</f>
        <v>0</v>
      </c>
      <c r="BL287" s="2" t="s">
        <v>93</v>
      </c>
      <c r="BM287" s="92" t="s">
        <v>465</v>
      </c>
    </row>
    <row r="288" spans="2:65" s="9" customFormat="1" ht="16.5" customHeight="1" x14ac:dyDescent="0.25">
      <c r="B288" s="81"/>
      <c r="C288" s="82" t="s">
        <v>466</v>
      </c>
      <c r="D288" s="82" t="s">
        <v>89</v>
      </c>
      <c r="E288" s="83" t="s">
        <v>467</v>
      </c>
      <c r="F288" s="84" t="s">
        <v>468</v>
      </c>
      <c r="G288" s="85" t="s">
        <v>116</v>
      </c>
      <c r="H288" s="86">
        <v>1.52</v>
      </c>
      <c r="I288" s="230">
        <v>0</v>
      </c>
      <c r="J288" s="230">
        <f t="shared" si="20"/>
        <v>0</v>
      </c>
      <c r="K288" s="87"/>
      <c r="L288" s="10"/>
      <c r="M288" s="88" t="s">
        <v>12</v>
      </c>
      <c r="N288" s="89" t="s">
        <v>33</v>
      </c>
      <c r="O288" s="90">
        <v>0</v>
      </c>
      <c r="P288" s="90">
        <f t="shared" si="21"/>
        <v>0</v>
      </c>
      <c r="Q288" s="90">
        <v>0</v>
      </c>
      <c r="R288" s="90">
        <f t="shared" si="22"/>
        <v>0</v>
      </c>
      <c r="S288" s="90">
        <v>0</v>
      </c>
      <c r="T288" s="91">
        <f t="shared" si="23"/>
        <v>0</v>
      </c>
      <c r="AR288" s="92" t="s">
        <v>93</v>
      </c>
      <c r="AT288" s="92" t="s">
        <v>89</v>
      </c>
      <c r="AU288" s="92" t="s">
        <v>94</v>
      </c>
      <c r="AY288" s="2" t="s">
        <v>83</v>
      </c>
      <c r="BE288" s="93">
        <f t="shared" si="24"/>
        <v>0</v>
      </c>
      <c r="BF288" s="93">
        <f t="shared" si="25"/>
        <v>0</v>
      </c>
      <c r="BG288" s="93">
        <f t="shared" si="26"/>
        <v>0</v>
      </c>
      <c r="BH288" s="93">
        <f t="shared" si="27"/>
        <v>0</v>
      </c>
      <c r="BI288" s="93">
        <f t="shared" si="28"/>
        <v>0</v>
      </c>
      <c r="BJ288" s="2" t="s">
        <v>88</v>
      </c>
      <c r="BK288" s="94">
        <f t="shared" si="29"/>
        <v>0</v>
      </c>
      <c r="BL288" s="2" t="s">
        <v>93</v>
      </c>
      <c r="BM288" s="92" t="s">
        <v>469</v>
      </c>
    </row>
    <row r="289" spans="2:65" s="9" customFormat="1" ht="16.5" customHeight="1" x14ac:dyDescent="0.25">
      <c r="B289" s="81"/>
      <c r="C289" s="82" t="s">
        <v>470</v>
      </c>
      <c r="D289" s="82" t="s">
        <v>89</v>
      </c>
      <c r="E289" s="83" t="s">
        <v>471</v>
      </c>
      <c r="F289" s="84" t="s">
        <v>472</v>
      </c>
      <c r="G289" s="85" t="s">
        <v>116</v>
      </c>
      <c r="H289" s="86">
        <v>1.52</v>
      </c>
      <c r="I289" s="230">
        <v>0</v>
      </c>
      <c r="J289" s="230">
        <f t="shared" si="20"/>
        <v>0</v>
      </c>
      <c r="K289" s="87"/>
      <c r="L289" s="10"/>
      <c r="M289" s="88" t="s">
        <v>12</v>
      </c>
      <c r="N289" s="89" t="s">
        <v>33</v>
      </c>
      <c r="O289" s="90">
        <v>0</v>
      </c>
      <c r="P289" s="90">
        <f t="shared" si="21"/>
        <v>0</v>
      </c>
      <c r="Q289" s="90">
        <v>0</v>
      </c>
      <c r="R289" s="90">
        <f t="shared" si="22"/>
        <v>0</v>
      </c>
      <c r="S289" s="90">
        <v>0</v>
      </c>
      <c r="T289" s="91">
        <f t="shared" si="23"/>
        <v>0</v>
      </c>
      <c r="AR289" s="92" t="s">
        <v>93</v>
      </c>
      <c r="AT289" s="92" t="s">
        <v>89</v>
      </c>
      <c r="AU289" s="92" t="s">
        <v>94</v>
      </c>
      <c r="AY289" s="2" t="s">
        <v>83</v>
      </c>
      <c r="BE289" s="93">
        <f t="shared" si="24"/>
        <v>0</v>
      </c>
      <c r="BF289" s="93">
        <f t="shared" si="25"/>
        <v>0</v>
      </c>
      <c r="BG289" s="93">
        <f t="shared" si="26"/>
        <v>0</v>
      </c>
      <c r="BH289" s="93">
        <f t="shared" si="27"/>
        <v>0</v>
      </c>
      <c r="BI289" s="93">
        <f t="shared" si="28"/>
        <v>0</v>
      </c>
      <c r="BJ289" s="2" t="s">
        <v>88</v>
      </c>
      <c r="BK289" s="94">
        <f t="shared" si="29"/>
        <v>0</v>
      </c>
      <c r="BL289" s="2" t="s">
        <v>93</v>
      </c>
      <c r="BM289" s="92" t="s">
        <v>473</v>
      </c>
    </row>
    <row r="290" spans="2:65" s="9" customFormat="1" ht="33" customHeight="1" x14ac:dyDescent="0.25">
      <c r="B290" s="81"/>
      <c r="C290" s="82" t="s">
        <v>474</v>
      </c>
      <c r="D290" s="82" t="s">
        <v>89</v>
      </c>
      <c r="E290" s="83" t="s">
        <v>475</v>
      </c>
      <c r="F290" s="84" t="s">
        <v>476</v>
      </c>
      <c r="G290" s="85" t="s">
        <v>198</v>
      </c>
      <c r="H290" s="86">
        <v>19</v>
      </c>
      <c r="I290" s="230">
        <v>0</v>
      </c>
      <c r="J290" s="230">
        <f t="shared" si="20"/>
        <v>0</v>
      </c>
      <c r="K290" s="87"/>
      <c r="L290" s="10"/>
      <c r="M290" s="88" t="s">
        <v>12</v>
      </c>
      <c r="N290" s="89" t="s">
        <v>33</v>
      </c>
      <c r="O290" s="90">
        <v>0</v>
      </c>
      <c r="P290" s="90">
        <f t="shared" si="21"/>
        <v>0</v>
      </c>
      <c r="Q290" s="90">
        <v>0</v>
      </c>
      <c r="R290" s="90">
        <f t="shared" si="22"/>
        <v>0</v>
      </c>
      <c r="S290" s="90">
        <v>0</v>
      </c>
      <c r="T290" s="91">
        <f t="shared" si="23"/>
        <v>0</v>
      </c>
      <c r="AR290" s="92" t="s">
        <v>93</v>
      </c>
      <c r="AT290" s="92" t="s">
        <v>89</v>
      </c>
      <c r="AU290" s="92" t="s">
        <v>94</v>
      </c>
      <c r="AY290" s="2" t="s">
        <v>83</v>
      </c>
      <c r="BE290" s="93">
        <f t="shared" si="24"/>
        <v>0</v>
      </c>
      <c r="BF290" s="93">
        <f t="shared" si="25"/>
        <v>0</v>
      </c>
      <c r="BG290" s="93">
        <f t="shared" si="26"/>
        <v>0</v>
      </c>
      <c r="BH290" s="93">
        <f t="shared" si="27"/>
        <v>0</v>
      </c>
      <c r="BI290" s="93">
        <f t="shared" si="28"/>
        <v>0</v>
      </c>
      <c r="BJ290" s="2" t="s">
        <v>88</v>
      </c>
      <c r="BK290" s="94">
        <f t="shared" si="29"/>
        <v>0</v>
      </c>
      <c r="BL290" s="2" t="s">
        <v>93</v>
      </c>
      <c r="BM290" s="92" t="s">
        <v>477</v>
      </c>
    </row>
    <row r="291" spans="2:65" s="9" customFormat="1" ht="24.2" customHeight="1" x14ac:dyDescent="0.25">
      <c r="B291" s="81"/>
      <c r="C291" s="118" t="s">
        <v>478</v>
      </c>
      <c r="D291" s="118" t="s">
        <v>157</v>
      </c>
      <c r="E291" s="119" t="s">
        <v>479</v>
      </c>
      <c r="F291" s="120" t="s">
        <v>480</v>
      </c>
      <c r="G291" s="121" t="s">
        <v>198</v>
      </c>
      <c r="H291" s="122">
        <v>19</v>
      </c>
      <c r="I291" s="235">
        <v>0</v>
      </c>
      <c r="J291" s="235">
        <f t="shared" si="20"/>
        <v>0</v>
      </c>
      <c r="K291" s="123"/>
      <c r="L291" s="124"/>
      <c r="M291" s="125" t="s">
        <v>12</v>
      </c>
      <c r="N291" s="126" t="s">
        <v>33</v>
      </c>
      <c r="O291" s="90">
        <v>0</v>
      </c>
      <c r="P291" s="90">
        <f t="shared" si="21"/>
        <v>0</v>
      </c>
      <c r="Q291" s="90">
        <v>0</v>
      </c>
      <c r="R291" s="90">
        <f t="shared" si="22"/>
        <v>0</v>
      </c>
      <c r="S291" s="90">
        <v>0</v>
      </c>
      <c r="T291" s="91">
        <f t="shared" si="23"/>
        <v>0</v>
      </c>
      <c r="AR291" s="92" t="s">
        <v>123</v>
      </c>
      <c r="AT291" s="92" t="s">
        <v>157</v>
      </c>
      <c r="AU291" s="92" t="s">
        <v>94</v>
      </c>
      <c r="AY291" s="2" t="s">
        <v>83</v>
      </c>
      <c r="BE291" s="93">
        <f t="shared" si="24"/>
        <v>0</v>
      </c>
      <c r="BF291" s="93">
        <f t="shared" si="25"/>
        <v>0</v>
      </c>
      <c r="BG291" s="93">
        <f t="shared" si="26"/>
        <v>0</v>
      </c>
      <c r="BH291" s="93">
        <f t="shared" si="27"/>
        <v>0</v>
      </c>
      <c r="BI291" s="93">
        <f t="shared" si="28"/>
        <v>0</v>
      </c>
      <c r="BJ291" s="2" t="s">
        <v>88</v>
      </c>
      <c r="BK291" s="94">
        <f t="shared" si="29"/>
        <v>0</v>
      </c>
      <c r="BL291" s="2" t="s">
        <v>93</v>
      </c>
      <c r="BM291" s="92" t="s">
        <v>481</v>
      </c>
    </row>
    <row r="292" spans="2:65" s="9" customFormat="1" ht="16.5" customHeight="1" x14ac:dyDescent="0.25">
      <c r="B292" s="81"/>
      <c r="C292" s="82" t="s">
        <v>482</v>
      </c>
      <c r="D292" s="82" t="s">
        <v>89</v>
      </c>
      <c r="E292" s="83" t="s">
        <v>483</v>
      </c>
      <c r="F292" s="84" t="s">
        <v>484</v>
      </c>
      <c r="G292" s="85" t="s">
        <v>198</v>
      </c>
      <c r="H292" s="86">
        <v>36</v>
      </c>
      <c r="I292" s="230">
        <v>0</v>
      </c>
      <c r="J292" s="230">
        <f t="shared" si="20"/>
        <v>0</v>
      </c>
      <c r="K292" s="87"/>
      <c r="L292" s="10"/>
      <c r="M292" s="88" t="s">
        <v>12</v>
      </c>
      <c r="N292" s="89" t="s">
        <v>33</v>
      </c>
      <c r="O292" s="90">
        <v>0</v>
      </c>
      <c r="P292" s="90">
        <f t="shared" si="21"/>
        <v>0</v>
      </c>
      <c r="Q292" s="90">
        <v>0</v>
      </c>
      <c r="R292" s="90">
        <f t="shared" si="22"/>
        <v>0</v>
      </c>
      <c r="S292" s="90">
        <v>0</v>
      </c>
      <c r="T292" s="91">
        <f t="shared" si="23"/>
        <v>0</v>
      </c>
      <c r="AR292" s="92" t="s">
        <v>93</v>
      </c>
      <c r="AT292" s="92" t="s">
        <v>89</v>
      </c>
      <c r="AU292" s="92" t="s">
        <v>94</v>
      </c>
      <c r="AY292" s="2" t="s">
        <v>83</v>
      </c>
      <c r="BE292" s="93">
        <f t="shared" si="24"/>
        <v>0</v>
      </c>
      <c r="BF292" s="93">
        <f t="shared" si="25"/>
        <v>0</v>
      </c>
      <c r="BG292" s="93">
        <f t="shared" si="26"/>
        <v>0</v>
      </c>
      <c r="BH292" s="93">
        <f t="shared" si="27"/>
        <v>0</v>
      </c>
      <c r="BI292" s="93">
        <f t="shared" si="28"/>
        <v>0</v>
      </c>
      <c r="BJ292" s="2" t="s">
        <v>88</v>
      </c>
      <c r="BK292" s="94">
        <f t="shared" si="29"/>
        <v>0</v>
      </c>
      <c r="BL292" s="2" t="s">
        <v>93</v>
      </c>
      <c r="BM292" s="92" t="s">
        <v>485</v>
      </c>
    </row>
    <row r="293" spans="2:65" s="9" customFormat="1" ht="24.2" customHeight="1" x14ac:dyDescent="0.25">
      <c r="B293" s="81"/>
      <c r="C293" s="118" t="s">
        <v>486</v>
      </c>
      <c r="D293" s="118" t="s">
        <v>157</v>
      </c>
      <c r="E293" s="119" t="s">
        <v>487</v>
      </c>
      <c r="F293" s="120" t="s">
        <v>488</v>
      </c>
      <c r="G293" s="121" t="s">
        <v>198</v>
      </c>
      <c r="H293" s="122">
        <v>36</v>
      </c>
      <c r="I293" s="235">
        <v>0</v>
      </c>
      <c r="J293" s="235">
        <f t="shared" si="20"/>
        <v>0</v>
      </c>
      <c r="K293" s="123"/>
      <c r="L293" s="124"/>
      <c r="M293" s="125" t="s">
        <v>12</v>
      </c>
      <c r="N293" s="126" t="s">
        <v>33</v>
      </c>
      <c r="O293" s="90">
        <v>0</v>
      </c>
      <c r="P293" s="90">
        <f t="shared" si="21"/>
        <v>0</v>
      </c>
      <c r="Q293" s="90">
        <v>0</v>
      </c>
      <c r="R293" s="90">
        <f t="shared" si="22"/>
        <v>0</v>
      </c>
      <c r="S293" s="90">
        <v>0</v>
      </c>
      <c r="T293" s="91">
        <f t="shared" si="23"/>
        <v>0</v>
      </c>
      <c r="AR293" s="92" t="s">
        <v>123</v>
      </c>
      <c r="AT293" s="92" t="s">
        <v>157</v>
      </c>
      <c r="AU293" s="92" t="s">
        <v>94</v>
      </c>
      <c r="AY293" s="2" t="s">
        <v>83</v>
      </c>
      <c r="BE293" s="93">
        <f t="shared" si="24"/>
        <v>0</v>
      </c>
      <c r="BF293" s="93">
        <f t="shared" si="25"/>
        <v>0</v>
      </c>
      <c r="BG293" s="93">
        <f t="shared" si="26"/>
        <v>0</v>
      </c>
      <c r="BH293" s="93">
        <f t="shared" si="27"/>
        <v>0</v>
      </c>
      <c r="BI293" s="93">
        <f t="shared" si="28"/>
        <v>0</v>
      </c>
      <c r="BJ293" s="2" t="s">
        <v>88</v>
      </c>
      <c r="BK293" s="94">
        <f t="shared" si="29"/>
        <v>0</v>
      </c>
      <c r="BL293" s="2" t="s">
        <v>93</v>
      </c>
      <c r="BM293" s="92" t="s">
        <v>489</v>
      </c>
    </row>
    <row r="294" spans="2:65" s="9" customFormat="1" ht="24.2" customHeight="1" x14ac:dyDescent="0.25">
      <c r="B294" s="81"/>
      <c r="C294" s="82" t="s">
        <v>490</v>
      </c>
      <c r="D294" s="82" t="s">
        <v>89</v>
      </c>
      <c r="E294" s="83" t="s">
        <v>491</v>
      </c>
      <c r="F294" s="84" t="s">
        <v>492</v>
      </c>
      <c r="G294" s="85" t="s">
        <v>354</v>
      </c>
      <c r="H294" s="86">
        <v>62</v>
      </c>
      <c r="I294" s="230">
        <v>0</v>
      </c>
      <c r="J294" s="230">
        <f t="shared" si="20"/>
        <v>0</v>
      </c>
      <c r="K294" s="87"/>
      <c r="L294" s="10"/>
      <c r="M294" s="88" t="s">
        <v>12</v>
      </c>
      <c r="N294" s="89" t="s">
        <v>33</v>
      </c>
      <c r="O294" s="90">
        <v>0</v>
      </c>
      <c r="P294" s="90">
        <f t="shared" si="21"/>
        <v>0</v>
      </c>
      <c r="Q294" s="90">
        <v>0</v>
      </c>
      <c r="R294" s="90">
        <f t="shared" si="22"/>
        <v>0</v>
      </c>
      <c r="S294" s="90">
        <v>0</v>
      </c>
      <c r="T294" s="91">
        <f t="shared" si="23"/>
        <v>0</v>
      </c>
      <c r="AR294" s="92" t="s">
        <v>93</v>
      </c>
      <c r="AT294" s="92" t="s">
        <v>89</v>
      </c>
      <c r="AU294" s="92" t="s">
        <v>94</v>
      </c>
      <c r="AY294" s="2" t="s">
        <v>83</v>
      </c>
      <c r="BE294" s="93">
        <f t="shared" si="24"/>
        <v>0</v>
      </c>
      <c r="BF294" s="93">
        <f t="shared" si="25"/>
        <v>0</v>
      </c>
      <c r="BG294" s="93">
        <f t="shared" si="26"/>
        <v>0</v>
      </c>
      <c r="BH294" s="93">
        <f t="shared" si="27"/>
        <v>0</v>
      </c>
      <c r="BI294" s="93">
        <f t="shared" si="28"/>
        <v>0</v>
      </c>
      <c r="BJ294" s="2" t="s">
        <v>88</v>
      </c>
      <c r="BK294" s="94">
        <f t="shared" si="29"/>
        <v>0</v>
      </c>
      <c r="BL294" s="2" t="s">
        <v>93</v>
      </c>
      <c r="BM294" s="92" t="s">
        <v>493</v>
      </c>
    </row>
    <row r="295" spans="2:65" s="9" customFormat="1" ht="21.75" customHeight="1" x14ac:dyDescent="0.25">
      <c r="B295" s="81"/>
      <c r="C295" s="118" t="s">
        <v>494</v>
      </c>
      <c r="D295" s="118" t="s">
        <v>157</v>
      </c>
      <c r="E295" s="119" t="s">
        <v>495</v>
      </c>
      <c r="F295" s="120" t="s">
        <v>496</v>
      </c>
      <c r="G295" s="121" t="s">
        <v>150</v>
      </c>
      <c r="H295" s="122">
        <v>186</v>
      </c>
      <c r="I295" s="235">
        <v>0</v>
      </c>
      <c r="J295" s="235">
        <f t="shared" si="20"/>
        <v>0</v>
      </c>
      <c r="K295" s="123"/>
      <c r="L295" s="124"/>
      <c r="M295" s="125" t="s">
        <v>12</v>
      </c>
      <c r="N295" s="126" t="s">
        <v>33</v>
      </c>
      <c r="O295" s="90">
        <v>0</v>
      </c>
      <c r="P295" s="90">
        <f t="shared" si="21"/>
        <v>0</v>
      </c>
      <c r="Q295" s="90">
        <v>0</v>
      </c>
      <c r="R295" s="90">
        <f t="shared" si="22"/>
        <v>0</v>
      </c>
      <c r="S295" s="90">
        <v>0</v>
      </c>
      <c r="T295" s="91">
        <f t="shared" si="23"/>
        <v>0</v>
      </c>
      <c r="AR295" s="92" t="s">
        <v>123</v>
      </c>
      <c r="AT295" s="92" t="s">
        <v>157</v>
      </c>
      <c r="AU295" s="92" t="s">
        <v>94</v>
      </c>
      <c r="AY295" s="2" t="s">
        <v>83</v>
      </c>
      <c r="BE295" s="93">
        <f t="shared" si="24"/>
        <v>0</v>
      </c>
      <c r="BF295" s="93">
        <f t="shared" si="25"/>
        <v>0</v>
      </c>
      <c r="BG295" s="93">
        <f t="shared" si="26"/>
        <v>0</v>
      </c>
      <c r="BH295" s="93">
        <f t="shared" si="27"/>
        <v>0</v>
      </c>
      <c r="BI295" s="93">
        <f t="shared" si="28"/>
        <v>0</v>
      </c>
      <c r="BJ295" s="2" t="s">
        <v>88</v>
      </c>
      <c r="BK295" s="94">
        <f t="shared" si="29"/>
        <v>0</v>
      </c>
      <c r="BL295" s="2" t="s">
        <v>93</v>
      </c>
      <c r="BM295" s="92" t="s">
        <v>497</v>
      </c>
    </row>
    <row r="296" spans="2:65" s="9" customFormat="1" ht="16.5" customHeight="1" x14ac:dyDescent="0.25">
      <c r="B296" s="81"/>
      <c r="C296" s="118" t="s">
        <v>498</v>
      </c>
      <c r="D296" s="118" t="s">
        <v>157</v>
      </c>
      <c r="E296" s="119" t="s">
        <v>499</v>
      </c>
      <c r="F296" s="120" t="s">
        <v>500</v>
      </c>
      <c r="G296" s="121" t="s">
        <v>150</v>
      </c>
      <c r="H296" s="122">
        <v>186</v>
      </c>
      <c r="I296" s="235">
        <v>0</v>
      </c>
      <c r="J296" s="235">
        <f t="shared" si="20"/>
        <v>0</v>
      </c>
      <c r="K296" s="123"/>
      <c r="L296" s="124"/>
      <c r="M296" s="125" t="s">
        <v>12</v>
      </c>
      <c r="N296" s="126" t="s">
        <v>33</v>
      </c>
      <c r="O296" s="90">
        <v>0</v>
      </c>
      <c r="P296" s="90">
        <f t="shared" si="21"/>
        <v>0</v>
      </c>
      <c r="Q296" s="90">
        <v>0</v>
      </c>
      <c r="R296" s="90">
        <f t="shared" si="22"/>
        <v>0</v>
      </c>
      <c r="S296" s="90">
        <v>0</v>
      </c>
      <c r="T296" s="91">
        <f t="shared" si="23"/>
        <v>0</v>
      </c>
      <c r="AR296" s="92" t="s">
        <v>123</v>
      </c>
      <c r="AT296" s="92" t="s">
        <v>157</v>
      </c>
      <c r="AU296" s="92" t="s">
        <v>94</v>
      </c>
      <c r="AY296" s="2" t="s">
        <v>83</v>
      </c>
      <c r="BE296" s="93">
        <f t="shared" si="24"/>
        <v>0</v>
      </c>
      <c r="BF296" s="93">
        <f t="shared" si="25"/>
        <v>0</v>
      </c>
      <c r="BG296" s="93">
        <f t="shared" si="26"/>
        <v>0</v>
      </c>
      <c r="BH296" s="93">
        <f t="shared" si="27"/>
        <v>0</v>
      </c>
      <c r="BI296" s="93">
        <f t="shared" si="28"/>
        <v>0</v>
      </c>
      <c r="BJ296" s="2" t="s">
        <v>88</v>
      </c>
      <c r="BK296" s="94">
        <f t="shared" si="29"/>
        <v>0</v>
      </c>
      <c r="BL296" s="2" t="s">
        <v>93</v>
      </c>
      <c r="BM296" s="92" t="s">
        <v>501</v>
      </c>
    </row>
    <row r="297" spans="2:65" s="9" customFormat="1" ht="16.5" customHeight="1" x14ac:dyDescent="0.25">
      <c r="B297" s="81"/>
      <c r="C297" s="118" t="s">
        <v>502</v>
      </c>
      <c r="D297" s="118" t="s">
        <v>157</v>
      </c>
      <c r="E297" s="119" t="s">
        <v>503</v>
      </c>
      <c r="F297" s="120" t="s">
        <v>504</v>
      </c>
      <c r="G297" s="121" t="s">
        <v>150</v>
      </c>
      <c r="H297" s="122">
        <v>186</v>
      </c>
      <c r="I297" s="235">
        <v>0</v>
      </c>
      <c r="J297" s="235">
        <f t="shared" si="20"/>
        <v>0</v>
      </c>
      <c r="K297" s="123"/>
      <c r="L297" s="124"/>
      <c r="M297" s="125" t="s">
        <v>12</v>
      </c>
      <c r="N297" s="126" t="s">
        <v>33</v>
      </c>
      <c r="O297" s="90">
        <v>0</v>
      </c>
      <c r="P297" s="90">
        <f t="shared" si="21"/>
        <v>0</v>
      </c>
      <c r="Q297" s="90">
        <v>0</v>
      </c>
      <c r="R297" s="90">
        <f t="shared" si="22"/>
        <v>0</v>
      </c>
      <c r="S297" s="90">
        <v>0</v>
      </c>
      <c r="T297" s="91">
        <f t="shared" si="23"/>
        <v>0</v>
      </c>
      <c r="AR297" s="92" t="s">
        <v>123</v>
      </c>
      <c r="AT297" s="92" t="s">
        <v>157</v>
      </c>
      <c r="AU297" s="92" t="s">
        <v>94</v>
      </c>
      <c r="AY297" s="2" t="s">
        <v>83</v>
      </c>
      <c r="BE297" s="93">
        <f t="shared" si="24"/>
        <v>0</v>
      </c>
      <c r="BF297" s="93">
        <f t="shared" si="25"/>
        <v>0</v>
      </c>
      <c r="BG297" s="93">
        <f t="shared" si="26"/>
        <v>0</v>
      </c>
      <c r="BH297" s="93">
        <f t="shared" si="27"/>
        <v>0</v>
      </c>
      <c r="BI297" s="93">
        <f t="shared" si="28"/>
        <v>0</v>
      </c>
      <c r="BJ297" s="2" t="s">
        <v>88</v>
      </c>
      <c r="BK297" s="94">
        <f t="shared" si="29"/>
        <v>0</v>
      </c>
      <c r="BL297" s="2" t="s">
        <v>93</v>
      </c>
      <c r="BM297" s="92" t="s">
        <v>505</v>
      </c>
    </row>
    <row r="298" spans="2:65" s="9" customFormat="1" ht="24.2" customHeight="1" x14ac:dyDescent="0.25">
      <c r="B298" s="81"/>
      <c r="C298" s="118" t="s">
        <v>506</v>
      </c>
      <c r="D298" s="118" t="s">
        <v>157</v>
      </c>
      <c r="E298" s="119" t="s">
        <v>507</v>
      </c>
      <c r="F298" s="120" t="s">
        <v>508</v>
      </c>
      <c r="G298" s="121" t="s">
        <v>150</v>
      </c>
      <c r="H298" s="122">
        <v>186</v>
      </c>
      <c r="I298" s="235">
        <v>0</v>
      </c>
      <c r="J298" s="235">
        <f t="shared" si="20"/>
        <v>0</v>
      </c>
      <c r="K298" s="123"/>
      <c r="L298" s="124"/>
      <c r="M298" s="125" t="s">
        <v>12</v>
      </c>
      <c r="N298" s="126" t="s">
        <v>33</v>
      </c>
      <c r="O298" s="90">
        <v>0</v>
      </c>
      <c r="P298" s="90">
        <f t="shared" si="21"/>
        <v>0</v>
      </c>
      <c r="Q298" s="90">
        <v>0</v>
      </c>
      <c r="R298" s="90">
        <f t="shared" si="22"/>
        <v>0</v>
      </c>
      <c r="S298" s="90">
        <v>0</v>
      </c>
      <c r="T298" s="91">
        <f t="shared" si="23"/>
        <v>0</v>
      </c>
      <c r="AR298" s="92" t="s">
        <v>123</v>
      </c>
      <c r="AT298" s="92" t="s">
        <v>157</v>
      </c>
      <c r="AU298" s="92" t="s">
        <v>94</v>
      </c>
      <c r="AY298" s="2" t="s">
        <v>83</v>
      </c>
      <c r="BE298" s="93">
        <f t="shared" si="24"/>
        <v>0</v>
      </c>
      <c r="BF298" s="93">
        <f t="shared" si="25"/>
        <v>0</v>
      </c>
      <c r="BG298" s="93">
        <f t="shared" si="26"/>
        <v>0</v>
      </c>
      <c r="BH298" s="93">
        <f t="shared" si="27"/>
        <v>0</v>
      </c>
      <c r="BI298" s="93">
        <f t="shared" si="28"/>
        <v>0</v>
      </c>
      <c r="BJ298" s="2" t="s">
        <v>88</v>
      </c>
      <c r="BK298" s="94">
        <f t="shared" si="29"/>
        <v>0</v>
      </c>
      <c r="BL298" s="2" t="s">
        <v>93</v>
      </c>
      <c r="BM298" s="92" t="s">
        <v>509</v>
      </c>
    </row>
    <row r="299" spans="2:65" s="9" customFormat="1" ht="24.2" customHeight="1" x14ac:dyDescent="0.25">
      <c r="B299" s="81"/>
      <c r="C299" s="118" t="s">
        <v>510</v>
      </c>
      <c r="D299" s="118" t="s">
        <v>157</v>
      </c>
      <c r="E299" s="119" t="s">
        <v>511</v>
      </c>
      <c r="F299" s="120" t="s">
        <v>512</v>
      </c>
      <c r="G299" s="121" t="s">
        <v>513</v>
      </c>
      <c r="H299" s="122">
        <v>1</v>
      </c>
      <c r="I299" s="235">
        <v>0</v>
      </c>
      <c r="J299" s="235">
        <f t="shared" si="20"/>
        <v>0</v>
      </c>
      <c r="K299" s="123"/>
      <c r="L299" s="124"/>
      <c r="M299" s="125" t="s">
        <v>12</v>
      </c>
      <c r="N299" s="126" t="s">
        <v>33</v>
      </c>
      <c r="O299" s="90">
        <v>0</v>
      </c>
      <c r="P299" s="90">
        <f t="shared" si="21"/>
        <v>0</v>
      </c>
      <c r="Q299" s="90">
        <v>0</v>
      </c>
      <c r="R299" s="90">
        <f t="shared" si="22"/>
        <v>0</v>
      </c>
      <c r="S299" s="90">
        <v>0</v>
      </c>
      <c r="T299" s="91">
        <f t="shared" si="23"/>
        <v>0</v>
      </c>
      <c r="AR299" s="92" t="s">
        <v>123</v>
      </c>
      <c r="AT299" s="92" t="s">
        <v>157</v>
      </c>
      <c r="AU299" s="92" t="s">
        <v>94</v>
      </c>
      <c r="AY299" s="2" t="s">
        <v>83</v>
      </c>
      <c r="BE299" s="93">
        <f t="shared" si="24"/>
        <v>0</v>
      </c>
      <c r="BF299" s="93">
        <f t="shared" si="25"/>
        <v>0</v>
      </c>
      <c r="BG299" s="93">
        <f t="shared" si="26"/>
        <v>0</v>
      </c>
      <c r="BH299" s="93">
        <f t="shared" si="27"/>
        <v>0</v>
      </c>
      <c r="BI299" s="93">
        <f t="shared" si="28"/>
        <v>0</v>
      </c>
      <c r="BJ299" s="2" t="s">
        <v>88</v>
      </c>
      <c r="BK299" s="94">
        <f t="shared" si="29"/>
        <v>0</v>
      </c>
      <c r="BL299" s="2" t="s">
        <v>93</v>
      </c>
      <c r="BM299" s="92" t="s">
        <v>514</v>
      </c>
    </row>
    <row r="300" spans="2:65" s="9" customFormat="1" ht="16.5" customHeight="1" x14ac:dyDescent="0.25">
      <c r="B300" s="81"/>
      <c r="C300" s="118" t="s">
        <v>515</v>
      </c>
      <c r="D300" s="118" t="s">
        <v>157</v>
      </c>
      <c r="E300" s="119" t="s">
        <v>516</v>
      </c>
      <c r="F300" s="120" t="s">
        <v>517</v>
      </c>
      <c r="G300" s="121" t="s">
        <v>198</v>
      </c>
      <c r="H300" s="122">
        <v>1</v>
      </c>
      <c r="I300" s="235">
        <v>0</v>
      </c>
      <c r="J300" s="235">
        <f t="shared" si="20"/>
        <v>0</v>
      </c>
      <c r="K300" s="123"/>
      <c r="L300" s="124"/>
      <c r="M300" s="125" t="s">
        <v>12</v>
      </c>
      <c r="N300" s="126" t="s">
        <v>33</v>
      </c>
      <c r="O300" s="90">
        <v>0</v>
      </c>
      <c r="P300" s="90">
        <f t="shared" si="21"/>
        <v>0</v>
      </c>
      <c r="Q300" s="90">
        <v>0</v>
      </c>
      <c r="R300" s="90">
        <f t="shared" si="22"/>
        <v>0</v>
      </c>
      <c r="S300" s="90">
        <v>0</v>
      </c>
      <c r="T300" s="91">
        <f t="shared" si="23"/>
        <v>0</v>
      </c>
      <c r="AR300" s="92" t="s">
        <v>123</v>
      </c>
      <c r="AT300" s="92" t="s">
        <v>157</v>
      </c>
      <c r="AU300" s="92" t="s">
        <v>94</v>
      </c>
      <c r="AY300" s="2" t="s">
        <v>83</v>
      </c>
      <c r="BE300" s="93">
        <f t="shared" si="24"/>
        <v>0</v>
      </c>
      <c r="BF300" s="93">
        <f t="shared" si="25"/>
        <v>0</v>
      </c>
      <c r="BG300" s="93">
        <f t="shared" si="26"/>
        <v>0</v>
      </c>
      <c r="BH300" s="93">
        <f t="shared" si="27"/>
        <v>0</v>
      </c>
      <c r="BI300" s="93">
        <f t="shared" si="28"/>
        <v>0</v>
      </c>
      <c r="BJ300" s="2" t="s">
        <v>88</v>
      </c>
      <c r="BK300" s="94">
        <f t="shared" si="29"/>
        <v>0</v>
      </c>
      <c r="BL300" s="2" t="s">
        <v>93</v>
      </c>
      <c r="BM300" s="92" t="s">
        <v>518</v>
      </c>
    </row>
    <row r="301" spans="2:65" s="9" customFormat="1" ht="16.5" customHeight="1" x14ac:dyDescent="0.25">
      <c r="B301" s="81"/>
      <c r="C301" s="118" t="s">
        <v>519</v>
      </c>
      <c r="D301" s="118" t="s">
        <v>157</v>
      </c>
      <c r="E301" s="119" t="s">
        <v>520</v>
      </c>
      <c r="F301" s="120" t="s">
        <v>521</v>
      </c>
      <c r="G301" s="121" t="s">
        <v>198</v>
      </c>
      <c r="H301" s="122">
        <v>2</v>
      </c>
      <c r="I301" s="235">
        <v>0</v>
      </c>
      <c r="J301" s="235">
        <f t="shared" si="20"/>
        <v>0</v>
      </c>
      <c r="K301" s="123"/>
      <c r="L301" s="124"/>
      <c r="M301" s="125" t="s">
        <v>12</v>
      </c>
      <c r="N301" s="126" t="s">
        <v>33</v>
      </c>
      <c r="O301" s="90">
        <v>0</v>
      </c>
      <c r="P301" s="90">
        <f t="shared" si="21"/>
        <v>0</v>
      </c>
      <c r="Q301" s="90">
        <v>0</v>
      </c>
      <c r="R301" s="90">
        <f t="shared" si="22"/>
        <v>0</v>
      </c>
      <c r="S301" s="90">
        <v>0</v>
      </c>
      <c r="T301" s="91">
        <f t="shared" si="23"/>
        <v>0</v>
      </c>
      <c r="AR301" s="92" t="s">
        <v>123</v>
      </c>
      <c r="AT301" s="92" t="s">
        <v>157</v>
      </c>
      <c r="AU301" s="92" t="s">
        <v>94</v>
      </c>
      <c r="AY301" s="2" t="s">
        <v>83</v>
      </c>
      <c r="BE301" s="93">
        <f t="shared" si="24"/>
        <v>0</v>
      </c>
      <c r="BF301" s="93">
        <f t="shared" si="25"/>
        <v>0</v>
      </c>
      <c r="BG301" s="93">
        <f t="shared" si="26"/>
        <v>0</v>
      </c>
      <c r="BH301" s="93">
        <f t="shared" si="27"/>
        <v>0</v>
      </c>
      <c r="BI301" s="93">
        <f t="shared" si="28"/>
        <v>0</v>
      </c>
      <c r="BJ301" s="2" t="s">
        <v>88</v>
      </c>
      <c r="BK301" s="94">
        <f t="shared" si="29"/>
        <v>0</v>
      </c>
      <c r="BL301" s="2" t="s">
        <v>93</v>
      </c>
      <c r="BM301" s="92" t="s">
        <v>522</v>
      </c>
    </row>
    <row r="302" spans="2:65" s="71" customFormat="1" ht="20.85" customHeight="1" x14ac:dyDescent="0.2">
      <c r="B302" s="72"/>
      <c r="D302" s="73" t="s">
        <v>80</v>
      </c>
      <c r="E302" s="80" t="s">
        <v>523</v>
      </c>
      <c r="F302" s="80" t="s">
        <v>250</v>
      </c>
      <c r="I302" s="233"/>
      <c r="J302" s="229">
        <v>0</v>
      </c>
      <c r="L302" s="72"/>
      <c r="M302" s="75"/>
      <c r="P302" s="76">
        <f>SUM(P303:P315)</f>
        <v>0</v>
      </c>
      <c r="R302" s="76">
        <f>SUM(R303:R315)</f>
        <v>0</v>
      </c>
      <c r="T302" s="77">
        <f>SUM(T303:T315)</f>
        <v>0</v>
      </c>
      <c r="AR302" s="73" t="s">
        <v>82</v>
      </c>
      <c r="AT302" s="78" t="s">
        <v>80</v>
      </c>
      <c r="AU302" s="78" t="s">
        <v>88</v>
      </c>
      <c r="AY302" s="73" t="s">
        <v>83</v>
      </c>
      <c r="BK302" s="79">
        <f>SUM(BK303:BK315)</f>
        <v>0</v>
      </c>
    </row>
    <row r="303" spans="2:65" s="9" customFormat="1" ht="16.5" customHeight="1" x14ac:dyDescent="0.25">
      <c r="B303" s="81"/>
      <c r="C303" s="118" t="s">
        <v>524</v>
      </c>
      <c r="D303" s="118" t="s">
        <v>157</v>
      </c>
      <c r="E303" s="119" t="s">
        <v>525</v>
      </c>
      <c r="F303" s="120" t="s">
        <v>526</v>
      </c>
      <c r="G303" s="121" t="s">
        <v>198</v>
      </c>
      <c r="H303" s="122">
        <v>2</v>
      </c>
      <c r="I303" s="235">
        <v>0</v>
      </c>
      <c r="J303" s="235">
        <f>ROUND(I303*H303,3)</f>
        <v>0</v>
      </c>
      <c r="K303" s="123"/>
      <c r="L303" s="124"/>
      <c r="M303" s="125" t="s">
        <v>12</v>
      </c>
      <c r="N303" s="126" t="s">
        <v>33</v>
      </c>
      <c r="O303" s="90">
        <v>0</v>
      </c>
      <c r="P303" s="90">
        <f>O303*H303</f>
        <v>0</v>
      </c>
      <c r="Q303" s="90">
        <v>0</v>
      </c>
      <c r="R303" s="90">
        <f>Q303*H303</f>
        <v>0</v>
      </c>
      <c r="S303" s="90">
        <v>0</v>
      </c>
      <c r="T303" s="91">
        <f>S303*H303</f>
        <v>0</v>
      </c>
      <c r="AR303" s="92" t="s">
        <v>123</v>
      </c>
      <c r="AT303" s="92" t="s">
        <v>157</v>
      </c>
      <c r="AU303" s="92" t="s">
        <v>94</v>
      </c>
      <c r="AY303" s="2" t="s">
        <v>83</v>
      </c>
      <c r="BE303" s="93">
        <f>IF(N303="základná",J303,0)</f>
        <v>0</v>
      </c>
      <c r="BF303" s="93">
        <f>IF(N303="znížená",J303,0)</f>
        <v>0</v>
      </c>
      <c r="BG303" s="93">
        <f>IF(N303="zákl. prenesená",J303,0)</f>
        <v>0</v>
      </c>
      <c r="BH303" s="93">
        <f>IF(N303="zníž. prenesená",J303,0)</f>
        <v>0</v>
      </c>
      <c r="BI303" s="93">
        <f>IF(N303="nulová",J303,0)</f>
        <v>0</v>
      </c>
      <c r="BJ303" s="2" t="s">
        <v>88</v>
      </c>
      <c r="BK303" s="94">
        <f>ROUND(I303*H303,3)</f>
        <v>0</v>
      </c>
      <c r="BL303" s="2" t="s">
        <v>93</v>
      </c>
      <c r="BM303" s="92" t="s">
        <v>527</v>
      </c>
    </row>
    <row r="304" spans="2:65" s="95" customFormat="1" x14ac:dyDescent="0.25">
      <c r="B304" s="96"/>
      <c r="D304" s="97" t="s">
        <v>96</v>
      </c>
      <c r="E304" s="98" t="s">
        <v>12</v>
      </c>
      <c r="F304" s="99" t="s">
        <v>255</v>
      </c>
      <c r="H304" s="100">
        <v>2</v>
      </c>
      <c r="I304" s="231"/>
      <c r="J304" s="231"/>
      <c r="L304" s="96"/>
      <c r="M304" s="101"/>
      <c r="T304" s="102"/>
      <c r="AT304" s="98" t="s">
        <v>96</v>
      </c>
      <c r="AU304" s="98" t="s">
        <v>94</v>
      </c>
      <c r="AV304" s="95" t="s">
        <v>88</v>
      </c>
      <c r="AW304" s="95" t="s">
        <v>98</v>
      </c>
      <c r="AX304" s="95" t="s">
        <v>82</v>
      </c>
      <c r="AY304" s="98" t="s">
        <v>83</v>
      </c>
    </row>
    <row r="305" spans="2:65" s="9" customFormat="1" ht="16.5" customHeight="1" x14ac:dyDescent="0.25">
      <c r="B305" s="81"/>
      <c r="C305" s="118" t="s">
        <v>528</v>
      </c>
      <c r="D305" s="118" t="s">
        <v>157</v>
      </c>
      <c r="E305" s="119" t="s">
        <v>529</v>
      </c>
      <c r="F305" s="120" t="s">
        <v>530</v>
      </c>
      <c r="G305" s="121" t="s">
        <v>198</v>
      </c>
      <c r="H305" s="122">
        <v>4</v>
      </c>
      <c r="I305" s="235">
        <v>0</v>
      </c>
      <c r="J305" s="235">
        <f>ROUND(I305*H305,3)</f>
        <v>0</v>
      </c>
      <c r="K305" s="123"/>
      <c r="L305" s="124"/>
      <c r="M305" s="125" t="s">
        <v>12</v>
      </c>
      <c r="N305" s="126" t="s">
        <v>33</v>
      </c>
      <c r="O305" s="90">
        <v>0</v>
      </c>
      <c r="P305" s="90">
        <f>O305*H305</f>
        <v>0</v>
      </c>
      <c r="Q305" s="90">
        <v>0</v>
      </c>
      <c r="R305" s="90">
        <f>Q305*H305</f>
        <v>0</v>
      </c>
      <c r="S305" s="90">
        <v>0</v>
      </c>
      <c r="T305" s="91">
        <f>S305*H305</f>
        <v>0</v>
      </c>
      <c r="AR305" s="92" t="s">
        <v>123</v>
      </c>
      <c r="AT305" s="92" t="s">
        <v>157</v>
      </c>
      <c r="AU305" s="92" t="s">
        <v>94</v>
      </c>
      <c r="AY305" s="2" t="s">
        <v>83</v>
      </c>
      <c r="BE305" s="93">
        <f>IF(N305="základná",J305,0)</f>
        <v>0</v>
      </c>
      <c r="BF305" s="93">
        <f>IF(N305="znížená",J305,0)</f>
        <v>0</v>
      </c>
      <c r="BG305" s="93">
        <f>IF(N305="zákl. prenesená",J305,0)</f>
        <v>0</v>
      </c>
      <c r="BH305" s="93">
        <f>IF(N305="zníž. prenesená",J305,0)</f>
        <v>0</v>
      </c>
      <c r="BI305" s="93">
        <f>IF(N305="nulová",J305,0)</f>
        <v>0</v>
      </c>
      <c r="BJ305" s="2" t="s">
        <v>88</v>
      </c>
      <c r="BK305" s="94">
        <f>ROUND(I305*H305,3)</f>
        <v>0</v>
      </c>
      <c r="BL305" s="2" t="s">
        <v>93</v>
      </c>
      <c r="BM305" s="92" t="s">
        <v>531</v>
      </c>
    </row>
    <row r="306" spans="2:65" s="95" customFormat="1" x14ac:dyDescent="0.25">
      <c r="B306" s="96"/>
      <c r="D306" s="97" t="s">
        <v>96</v>
      </c>
      <c r="E306" s="98" t="s">
        <v>12</v>
      </c>
      <c r="F306" s="99" t="s">
        <v>532</v>
      </c>
      <c r="H306" s="100">
        <v>4</v>
      </c>
      <c r="I306" s="231"/>
      <c r="J306" s="231"/>
      <c r="L306" s="96"/>
      <c r="M306" s="101"/>
      <c r="T306" s="102"/>
      <c r="AT306" s="98" t="s">
        <v>96</v>
      </c>
      <c r="AU306" s="98" t="s">
        <v>94</v>
      </c>
      <c r="AV306" s="95" t="s">
        <v>88</v>
      </c>
      <c r="AW306" s="95" t="s">
        <v>98</v>
      </c>
      <c r="AX306" s="95" t="s">
        <v>82</v>
      </c>
      <c r="AY306" s="98" t="s">
        <v>83</v>
      </c>
    </row>
    <row r="307" spans="2:65" s="9" customFormat="1" ht="16.5" customHeight="1" x14ac:dyDescent="0.25">
      <c r="B307" s="81"/>
      <c r="C307" s="118" t="s">
        <v>533</v>
      </c>
      <c r="D307" s="118" t="s">
        <v>157</v>
      </c>
      <c r="E307" s="119" t="s">
        <v>252</v>
      </c>
      <c r="F307" s="120" t="s">
        <v>253</v>
      </c>
      <c r="G307" s="121" t="s">
        <v>198</v>
      </c>
      <c r="H307" s="122">
        <v>2</v>
      </c>
      <c r="I307" s="235">
        <v>0</v>
      </c>
      <c r="J307" s="235">
        <f>ROUND(I307*H307,3)</f>
        <v>0</v>
      </c>
      <c r="K307" s="123"/>
      <c r="L307" s="124"/>
      <c r="M307" s="125" t="s">
        <v>12</v>
      </c>
      <c r="N307" s="126" t="s">
        <v>33</v>
      </c>
      <c r="O307" s="90">
        <v>0</v>
      </c>
      <c r="P307" s="90">
        <f>O307*H307</f>
        <v>0</v>
      </c>
      <c r="Q307" s="90">
        <v>0</v>
      </c>
      <c r="R307" s="90">
        <f>Q307*H307</f>
        <v>0</v>
      </c>
      <c r="S307" s="90">
        <v>0</v>
      </c>
      <c r="T307" s="91">
        <f>S307*H307</f>
        <v>0</v>
      </c>
      <c r="AR307" s="92" t="s">
        <v>123</v>
      </c>
      <c r="AT307" s="92" t="s">
        <v>157</v>
      </c>
      <c r="AU307" s="92" t="s">
        <v>94</v>
      </c>
      <c r="AY307" s="2" t="s">
        <v>83</v>
      </c>
      <c r="BE307" s="93">
        <f>IF(N307="základná",J307,0)</f>
        <v>0</v>
      </c>
      <c r="BF307" s="93">
        <f>IF(N307="znížená",J307,0)</f>
        <v>0</v>
      </c>
      <c r="BG307" s="93">
        <f>IF(N307="zákl. prenesená",J307,0)</f>
        <v>0</v>
      </c>
      <c r="BH307" s="93">
        <f>IF(N307="zníž. prenesená",J307,0)</f>
        <v>0</v>
      </c>
      <c r="BI307" s="93">
        <f>IF(N307="nulová",J307,0)</f>
        <v>0</v>
      </c>
      <c r="BJ307" s="2" t="s">
        <v>88</v>
      </c>
      <c r="BK307" s="94">
        <f>ROUND(I307*H307,3)</f>
        <v>0</v>
      </c>
      <c r="BL307" s="2" t="s">
        <v>93</v>
      </c>
      <c r="BM307" s="92" t="s">
        <v>534</v>
      </c>
    </row>
    <row r="308" spans="2:65" s="95" customFormat="1" x14ac:dyDescent="0.25">
      <c r="B308" s="96"/>
      <c r="D308" s="97" t="s">
        <v>96</v>
      </c>
      <c r="E308" s="98" t="s">
        <v>12</v>
      </c>
      <c r="F308" s="99" t="s">
        <v>255</v>
      </c>
      <c r="H308" s="100">
        <v>2</v>
      </c>
      <c r="I308" s="231"/>
      <c r="J308" s="231"/>
      <c r="L308" s="96"/>
      <c r="M308" s="101"/>
      <c r="T308" s="102"/>
      <c r="AT308" s="98" t="s">
        <v>96</v>
      </c>
      <c r="AU308" s="98" t="s">
        <v>94</v>
      </c>
      <c r="AV308" s="95" t="s">
        <v>88</v>
      </c>
      <c r="AW308" s="95" t="s">
        <v>98</v>
      </c>
      <c r="AX308" s="95" t="s">
        <v>82</v>
      </c>
      <c r="AY308" s="98" t="s">
        <v>83</v>
      </c>
    </row>
    <row r="309" spans="2:65" s="9" customFormat="1" ht="21.75" customHeight="1" x14ac:dyDescent="0.25">
      <c r="B309" s="81"/>
      <c r="C309" s="118" t="s">
        <v>535</v>
      </c>
      <c r="D309" s="118" t="s">
        <v>157</v>
      </c>
      <c r="E309" s="119" t="s">
        <v>536</v>
      </c>
      <c r="F309" s="120" t="s">
        <v>537</v>
      </c>
      <c r="G309" s="121" t="s">
        <v>198</v>
      </c>
      <c r="H309" s="122">
        <v>3</v>
      </c>
      <c r="I309" s="235">
        <v>0</v>
      </c>
      <c r="J309" s="235">
        <f>ROUND(I309*H309,3)</f>
        <v>0</v>
      </c>
      <c r="K309" s="123"/>
      <c r="L309" s="124"/>
      <c r="M309" s="125" t="s">
        <v>12</v>
      </c>
      <c r="N309" s="126" t="s">
        <v>33</v>
      </c>
      <c r="O309" s="90">
        <v>0</v>
      </c>
      <c r="P309" s="90">
        <f>O309*H309</f>
        <v>0</v>
      </c>
      <c r="Q309" s="90">
        <v>0</v>
      </c>
      <c r="R309" s="90">
        <f>Q309*H309</f>
        <v>0</v>
      </c>
      <c r="S309" s="90">
        <v>0</v>
      </c>
      <c r="T309" s="91">
        <f>S309*H309</f>
        <v>0</v>
      </c>
      <c r="AR309" s="92" t="s">
        <v>123</v>
      </c>
      <c r="AT309" s="92" t="s">
        <v>157</v>
      </c>
      <c r="AU309" s="92" t="s">
        <v>94</v>
      </c>
      <c r="AY309" s="2" t="s">
        <v>83</v>
      </c>
      <c r="BE309" s="93">
        <f>IF(N309="základná",J309,0)</f>
        <v>0</v>
      </c>
      <c r="BF309" s="93">
        <f>IF(N309="znížená",J309,0)</f>
        <v>0</v>
      </c>
      <c r="BG309" s="93">
        <f>IF(N309="zákl. prenesená",J309,0)</f>
        <v>0</v>
      </c>
      <c r="BH309" s="93">
        <f>IF(N309="zníž. prenesená",J309,0)</f>
        <v>0</v>
      </c>
      <c r="BI309" s="93">
        <f>IF(N309="nulová",J309,0)</f>
        <v>0</v>
      </c>
      <c r="BJ309" s="2" t="s">
        <v>88</v>
      </c>
      <c r="BK309" s="94">
        <f>ROUND(I309*H309,3)</f>
        <v>0</v>
      </c>
      <c r="BL309" s="2" t="s">
        <v>93</v>
      </c>
      <c r="BM309" s="92" t="s">
        <v>538</v>
      </c>
    </row>
    <row r="310" spans="2:65" s="95" customFormat="1" x14ac:dyDescent="0.25">
      <c r="B310" s="96"/>
      <c r="D310" s="97" t="s">
        <v>96</v>
      </c>
      <c r="E310" s="98" t="s">
        <v>12</v>
      </c>
      <c r="F310" s="99" t="s">
        <v>539</v>
      </c>
      <c r="H310" s="100">
        <v>3</v>
      </c>
      <c r="I310" s="231"/>
      <c r="J310" s="231"/>
      <c r="L310" s="96"/>
      <c r="M310" s="101"/>
      <c r="T310" s="102"/>
      <c r="AT310" s="98" t="s">
        <v>96</v>
      </c>
      <c r="AU310" s="98" t="s">
        <v>94</v>
      </c>
      <c r="AV310" s="95" t="s">
        <v>88</v>
      </c>
      <c r="AW310" s="95" t="s">
        <v>98</v>
      </c>
      <c r="AX310" s="95" t="s">
        <v>82</v>
      </c>
      <c r="AY310" s="98" t="s">
        <v>83</v>
      </c>
    </row>
    <row r="311" spans="2:65" s="9" customFormat="1" ht="16.5" customHeight="1" x14ac:dyDescent="0.25">
      <c r="B311" s="81"/>
      <c r="C311" s="118" t="s">
        <v>540</v>
      </c>
      <c r="D311" s="118" t="s">
        <v>157</v>
      </c>
      <c r="E311" s="119" t="s">
        <v>541</v>
      </c>
      <c r="F311" s="120" t="s">
        <v>542</v>
      </c>
      <c r="G311" s="121" t="s">
        <v>198</v>
      </c>
      <c r="H311" s="122">
        <v>2</v>
      </c>
      <c r="I311" s="235">
        <v>0</v>
      </c>
      <c r="J311" s="235">
        <f>ROUND(I311*H311,3)</f>
        <v>0</v>
      </c>
      <c r="K311" s="123"/>
      <c r="L311" s="124"/>
      <c r="M311" s="125" t="s">
        <v>12</v>
      </c>
      <c r="N311" s="126" t="s">
        <v>33</v>
      </c>
      <c r="O311" s="90">
        <v>0</v>
      </c>
      <c r="P311" s="90">
        <f>O311*H311</f>
        <v>0</v>
      </c>
      <c r="Q311" s="90">
        <v>0</v>
      </c>
      <c r="R311" s="90">
        <f>Q311*H311</f>
        <v>0</v>
      </c>
      <c r="S311" s="90">
        <v>0</v>
      </c>
      <c r="T311" s="91">
        <f>S311*H311</f>
        <v>0</v>
      </c>
      <c r="AR311" s="92" t="s">
        <v>123</v>
      </c>
      <c r="AT311" s="92" t="s">
        <v>157</v>
      </c>
      <c r="AU311" s="92" t="s">
        <v>94</v>
      </c>
      <c r="AY311" s="2" t="s">
        <v>83</v>
      </c>
      <c r="BE311" s="93">
        <f>IF(N311="základná",J311,0)</f>
        <v>0</v>
      </c>
      <c r="BF311" s="93">
        <f>IF(N311="znížená",J311,0)</f>
        <v>0</v>
      </c>
      <c r="BG311" s="93">
        <f>IF(N311="zákl. prenesená",J311,0)</f>
        <v>0</v>
      </c>
      <c r="BH311" s="93">
        <f>IF(N311="zníž. prenesená",J311,0)</f>
        <v>0</v>
      </c>
      <c r="BI311" s="93">
        <f>IF(N311="nulová",J311,0)</f>
        <v>0</v>
      </c>
      <c r="BJ311" s="2" t="s">
        <v>88</v>
      </c>
      <c r="BK311" s="94">
        <f>ROUND(I311*H311,3)</f>
        <v>0</v>
      </c>
      <c r="BL311" s="2" t="s">
        <v>93</v>
      </c>
      <c r="BM311" s="92" t="s">
        <v>543</v>
      </c>
    </row>
    <row r="312" spans="2:65" s="95" customFormat="1" x14ac:dyDescent="0.25">
      <c r="B312" s="96"/>
      <c r="D312" s="97" t="s">
        <v>96</v>
      </c>
      <c r="E312" s="98" t="s">
        <v>12</v>
      </c>
      <c r="F312" s="99" t="s">
        <v>255</v>
      </c>
      <c r="H312" s="100">
        <v>2</v>
      </c>
      <c r="I312" s="231"/>
      <c r="J312" s="231"/>
      <c r="L312" s="96"/>
      <c r="M312" s="101"/>
      <c r="T312" s="102"/>
      <c r="AT312" s="98" t="s">
        <v>96</v>
      </c>
      <c r="AU312" s="98" t="s">
        <v>94</v>
      </c>
      <c r="AV312" s="95" t="s">
        <v>88</v>
      </c>
      <c r="AW312" s="95" t="s">
        <v>98</v>
      </c>
      <c r="AX312" s="95" t="s">
        <v>82</v>
      </c>
      <c r="AY312" s="98" t="s">
        <v>83</v>
      </c>
    </row>
    <row r="313" spans="2:65" s="9" customFormat="1" ht="16.5" customHeight="1" x14ac:dyDescent="0.25">
      <c r="B313" s="81"/>
      <c r="C313" s="118" t="s">
        <v>544</v>
      </c>
      <c r="D313" s="118" t="s">
        <v>157</v>
      </c>
      <c r="E313" s="119" t="s">
        <v>545</v>
      </c>
      <c r="F313" s="120" t="s">
        <v>546</v>
      </c>
      <c r="G313" s="121" t="s">
        <v>198</v>
      </c>
      <c r="H313" s="122">
        <v>1</v>
      </c>
      <c r="I313" s="235">
        <v>0</v>
      </c>
      <c r="J313" s="235">
        <f>ROUND(I313*H313,3)</f>
        <v>0</v>
      </c>
      <c r="K313" s="123"/>
      <c r="L313" s="124"/>
      <c r="M313" s="125" t="s">
        <v>12</v>
      </c>
      <c r="N313" s="126" t="s">
        <v>33</v>
      </c>
      <c r="O313" s="90">
        <v>0</v>
      </c>
      <c r="P313" s="90">
        <f>O313*H313</f>
        <v>0</v>
      </c>
      <c r="Q313" s="90">
        <v>0</v>
      </c>
      <c r="R313" s="90">
        <f>Q313*H313</f>
        <v>0</v>
      </c>
      <c r="S313" s="90">
        <v>0</v>
      </c>
      <c r="T313" s="91">
        <f>S313*H313</f>
        <v>0</v>
      </c>
      <c r="AR313" s="92" t="s">
        <v>123</v>
      </c>
      <c r="AT313" s="92" t="s">
        <v>157</v>
      </c>
      <c r="AU313" s="92" t="s">
        <v>94</v>
      </c>
      <c r="AY313" s="2" t="s">
        <v>83</v>
      </c>
      <c r="BE313" s="93">
        <f>IF(N313="základná",J313,0)</f>
        <v>0</v>
      </c>
      <c r="BF313" s="93">
        <f>IF(N313="znížená",J313,0)</f>
        <v>0</v>
      </c>
      <c r="BG313" s="93">
        <f>IF(N313="zákl. prenesená",J313,0)</f>
        <v>0</v>
      </c>
      <c r="BH313" s="93">
        <f>IF(N313="zníž. prenesená",J313,0)</f>
        <v>0</v>
      </c>
      <c r="BI313" s="93">
        <f>IF(N313="nulová",J313,0)</f>
        <v>0</v>
      </c>
      <c r="BJ313" s="2" t="s">
        <v>88</v>
      </c>
      <c r="BK313" s="94">
        <f>ROUND(I313*H313,3)</f>
        <v>0</v>
      </c>
      <c r="BL313" s="2" t="s">
        <v>93</v>
      </c>
      <c r="BM313" s="92" t="s">
        <v>547</v>
      </c>
    </row>
    <row r="314" spans="2:65" s="95" customFormat="1" x14ac:dyDescent="0.25">
      <c r="B314" s="96"/>
      <c r="D314" s="97" t="s">
        <v>96</v>
      </c>
      <c r="E314" s="98" t="s">
        <v>12</v>
      </c>
      <c r="F314" s="99" t="s">
        <v>260</v>
      </c>
      <c r="H314" s="100">
        <v>1</v>
      </c>
      <c r="I314" s="231"/>
      <c r="J314" s="231"/>
      <c r="L314" s="96"/>
      <c r="M314" s="101"/>
      <c r="T314" s="102"/>
      <c r="AT314" s="98" t="s">
        <v>96</v>
      </c>
      <c r="AU314" s="98" t="s">
        <v>94</v>
      </c>
      <c r="AV314" s="95" t="s">
        <v>88</v>
      </c>
      <c r="AW314" s="95" t="s">
        <v>98</v>
      </c>
      <c r="AX314" s="95" t="s">
        <v>82</v>
      </c>
      <c r="AY314" s="98" t="s">
        <v>83</v>
      </c>
    </row>
    <row r="315" spans="2:65" s="9" customFormat="1" ht="16.5" customHeight="1" x14ac:dyDescent="0.25">
      <c r="B315" s="81"/>
      <c r="C315" s="82" t="s">
        <v>548</v>
      </c>
      <c r="D315" s="82" t="s">
        <v>89</v>
      </c>
      <c r="E315" s="83" t="s">
        <v>262</v>
      </c>
      <c r="F315" s="84" t="s">
        <v>189</v>
      </c>
      <c r="G315" s="85" t="s">
        <v>198</v>
      </c>
      <c r="H315" s="86">
        <v>14</v>
      </c>
      <c r="I315" s="230">
        <v>0</v>
      </c>
      <c r="J315" s="230">
        <f>ROUND(I315*H315,3)</f>
        <v>0</v>
      </c>
      <c r="K315" s="87"/>
      <c r="L315" s="10"/>
      <c r="M315" s="127" t="s">
        <v>12</v>
      </c>
      <c r="N315" s="128" t="s">
        <v>33</v>
      </c>
      <c r="O315" s="129">
        <v>0</v>
      </c>
      <c r="P315" s="129">
        <f>O315*H315</f>
        <v>0</v>
      </c>
      <c r="Q315" s="129">
        <v>0</v>
      </c>
      <c r="R315" s="129">
        <f>Q315*H315</f>
        <v>0</v>
      </c>
      <c r="S315" s="129">
        <v>0</v>
      </c>
      <c r="T315" s="130">
        <f>S315*H315</f>
        <v>0</v>
      </c>
      <c r="AR315" s="92" t="s">
        <v>93</v>
      </c>
      <c r="AT315" s="92" t="s">
        <v>89</v>
      </c>
      <c r="AU315" s="92" t="s">
        <v>94</v>
      </c>
      <c r="AY315" s="2" t="s">
        <v>83</v>
      </c>
      <c r="BE315" s="93">
        <f>IF(N315="základná",J315,0)</f>
        <v>0</v>
      </c>
      <c r="BF315" s="93">
        <f>IF(N315="znížená",J315,0)</f>
        <v>0</v>
      </c>
      <c r="BG315" s="93">
        <f>IF(N315="zákl. prenesená",J315,0)</f>
        <v>0</v>
      </c>
      <c r="BH315" s="93">
        <f>IF(N315="zníž. prenesená",J315,0)</f>
        <v>0</v>
      </c>
      <c r="BI315" s="93">
        <f>IF(N315="nulová",J315,0)</f>
        <v>0</v>
      </c>
      <c r="BJ315" s="2" t="s">
        <v>88</v>
      </c>
      <c r="BK315" s="94">
        <f>ROUND(I315*H315,3)</f>
        <v>0</v>
      </c>
      <c r="BL315" s="2" t="s">
        <v>93</v>
      </c>
      <c r="BM315" s="92" t="s">
        <v>549</v>
      </c>
    </row>
    <row r="316" spans="2:65" s="9" customFormat="1" ht="6.95" customHeight="1" x14ac:dyDescent="0.25">
      <c r="B316" s="40"/>
      <c r="C316" s="41"/>
      <c r="D316" s="41"/>
      <c r="E316" s="41"/>
      <c r="F316" s="41"/>
      <c r="G316" s="41"/>
      <c r="H316" s="41"/>
      <c r="I316" s="41"/>
      <c r="J316" s="41"/>
      <c r="K316" s="41"/>
      <c r="L316" s="10"/>
    </row>
  </sheetData>
  <autoFilter ref="C133:K315" xr:uid="{00000000-0009-0000-0000-000014000000}"/>
  <mergeCells count="12">
    <mergeCell ref="E126:H126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22:H122"/>
    <mergeCell ref="E124:H124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923E-55E7-4032-959A-3C08D5CC58A8}">
  <sheetPr>
    <pageSetUpPr fitToPage="1"/>
  </sheetPr>
  <dimension ref="B2:BM160"/>
  <sheetViews>
    <sheetView showGridLines="0" tabSelected="1" topLeftCell="A123" workbookViewId="0">
      <selection activeCell="I129" sqref="I129:J158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185" t="s">
        <v>0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2" t="s">
        <v>550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187" t="str">
        <f>'[1]Rekapitulácia stavby'!K6</f>
        <v>Zelené sídliská - lokalita SEVERNÁ - revízia 2</v>
      </c>
      <c r="F7" s="188"/>
      <c r="G7" s="188"/>
      <c r="H7" s="188"/>
      <c r="L7" s="5"/>
    </row>
    <row r="8" spans="2:46" ht="12" customHeight="1" x14ac:dyDescent="0.2">
      <c r="B8" s="5"/>
      <c r="D8" s="8" t="s">
        <v>7</v>
      </c>
      <c r="L8" s="5"/>
    </row>
    <row r="9" spans="2:46" s="9" customFormat="1" ht="16.5" customHeight="1" x14ac:dyDescent="0.25">
      <c r="B9" s="10"/>
      <c r="E9" s="187" t="s">
        <v>8</v>
      </c>
      <c r="F9" s="184"/>
      <c r="G9" s="184"/>
      <c r="H9" s="184"/>
      <c r="L9" s="10"/>
    </row>
    <row r="10" spans="2:46" s="9" customFormat="1" ht="12" customHeight="1" x14ac:dyDescent="0.25">
      <c r="B10" s="10"/>
      <c r="D10" s="8" t="s">
        <v>9</v>
      </c>
      <c r="L10" s="10"/>
    </row>
    <row r="11" spans="2:46" s="9" customFormat="1" ht="16.5" customHeight="1" x14ac:dyDescent="0.25">
      <c r="B11" s="10"/>
      <c r="E11" s="183" t="s">
        <v>551</v>
      </c>
      <c r="F11" s="184"/>
      <c r="G11" s="184"/>
      <c r="H11" s="184"/>
      <c r="L11" s="10"/>
    </row>
    <row r="12" spans="2:46" s="9" customFormat="1" x14ac:dyDescent="0.25">
      <c r="B12" s="10"/>
      <c r="L12" s="10"/>
    </row>
    <row r="13" spans="2:46" s="9" customFormat="1" ht="12" customHeight="1" x14ac:dyDescent="0.25">
      <c r="B13" s="10"/>
      <c r="D13" s="8" t="s">
        <v>11</v>
      </c>
      <c r="F13" s="11" t="s">
        <v>12</v>
      </c>
      <c r="I13" s="8" t="s">
        <v>13</v>
      </c>
      <c r="J13" s="11" t="s">
        <v>12</v>
      </c>
      <c r="L13" s="10"/>
    </row>
    <row r="14" spans="2:46" s="9" customFormat="1" ht="12" customHeight="1" x14ac:dyDescent="0.25">
      <c r="B14" s="10"/>
      <c r="D14" s="8" t="s">
        <v>14</v>
      </c>
      <c r="F14" s="11" t="s">
        <v>15</v>
      </c>
      <c r="I14" s="8" t="s">
        <v>16</v>
      </c>
      <c r="J14" s="12">
        <v>46099</v>
      </c>
      <c r="L14" s="10"/>
    </row>
    <row r="15" spans="2:46" s="9" customFormat="1" ht="10.9" customHeight="1" x14ac:dyDescent="0.25">
      <c r="B15" s="10"/>
      <c r="L15" s="10"/>
    </row>
    <row r="16" spans="2:46" s="9" customFormat="1" ht="12" customHeight="1" x14ac:dyDescent="0.25">
      <c r="B16" s="10"/>
      <c r="D16" s="8" t="s">
        <v>17</v>
      </c>
      <c r="I16" s="8" t="s">
        <v>18</v>
      </c>
      <c r="J16" s="11" t="s">
        <v>12</v>
      </c>
      <c r="L16" s="10"/>
    </row>
    <row r="17" spans="2:12" s="9" customFormat="1" ht="18" customHeight="1" x14ac:dyDescent="0.25">
      <c r="B17" s="10"/>
      <c r="E17" s="11" t="s">
        <v>19</v>
      </c>
      <c r="I17" s="8" t="s">
        <v>20</v>
      </c>
      <c r="J17" s="11" t="s">
        <v>12</v>
      </c>
      <c r="L17" s="10"/>
    </row>
    <row r="18" spans="2:12" s="9" customFormat="1" ht="6.95" customHeight="1" x14ac:dyDescent="0.25">
      <c r="B18" s="10"/>
      <c r="L18" s="10"/>
    </row>
    <row r="19" spans="2:12" s="9" customFormat="1" ht="12" customHeight="1" x14ac:dyDescent="0.25">
      <c r="B19" s="10"/>
      <c r="D19" s="8" t="s">
        <v>21</v>
      </c>
      <c r="I19" s="8" t="s">
        <v>18</v>
      </c>
      <c r="J19" s="11" t="str">
        <f>'[1]Rekapitulácia stavby'!AN13</f>
        <v/>
      </c>
      <c r="L19" s="10"/>
    </row>
    <row r="20" spans="2:12" s="9" customFormat="1" ht="18" customHeight="1" x14ac:dyDescent="0.25">
      <c r="B20" s="10"/>
      <c r="E20" s="189" t="str">
        <f>'[1]Rekapitulácia stavby'!E14</f>
        <v xml:space="preserve"> </v>
      </c>
      <c r="F20" s="189"/>
      <c r="G20" s="189"/>
      <c r="H20" s="189"/>
      <c r="I20" s="8" t="s">
        <v>20</v>
      </c>
      <c r="J20" s="11" t="str">
        <f>'[1]Rekapitulácia stavby'!AN14</f>
        <v/>
      </c>
      <c r="L20" s="10"/>
    </row>
    <row r="21" spans="2:12" s="9" customFormat="1" ht="6.95" customHeight="1" x14ac:dyDescent="0.25">
      <c r="B21" s="10"/>
      <c r="L21" s="10"/>
    </row>
    <row r="22" spans="2:12" s="9" customFormat="1" ht="12" customHeight="1" x14ac:dyDescent="0.25">
      <c r="B22" s="10"/>
      <c r="D22" s="8" t="s">
        <v>22</v>
      </c>
      <c r="I22" s="8" t="s">
        <v>18</v>
      </c>
      <c r="J22" s="11" t="s">
        <v>12</v>
      </c>
      <c r="L22" s="10"/>
    </row>
    <row r="23" spans="2:12" s="9" customFormat="1" ht="18" customHeight="1" x14ac:dyDescent="0.25">
      <c r="B23" s="10"/>
      <c r="E23" s="11" t="s">
        <v>23</v>
      </c>
      <c r="I23" s="8" t="s">
        <v>20</v>
      </c>
      <c r="J23" s="11" t="s">
        <v>12</v>
      </c>
      <c r="L23" s="10"/>
    </row>
    <row r="24" spans="2:12" s="9" customFormat="1" ht="6.95" customHeight="1" x14ac:dyDescent="0.25">
      <c r="B24" s="10"/>
      <c r="L24" s="10"/>
    </row>
    <row r="25" spans="2:12" s="9" customFormat="1" ht="12" customHeight="1" x14ac:dyDescent="0.25">
      <c r="B25" s="10"/>
      <c r="D25" s="8" t="s">
        <v>24</v>
      </c>
      <c r="I25" s="8" t="s">
        <v>18</v>
      </c>
      <c r="J25" s="11" t="s">
        <v>12</v>
      </c>
      <c r="L25" s="10"/>
    </row>
    <row r="26" spans="2:12" s="9" customFormat="1" ht="18" customHeight="1" x14ac:dyDescent="0.25">
      <c r="B26" s="10"/>
      <c r="E26" s="11" t="s">
        <v>25</v>
      </c>
      <c r="I26" s="8" t="s">
        <v>20</v>
      </c>
      <c r="J26" s="11" t="s">
        <v>12</v>
      </c>
      <c r="L26" s="10"/>
    </row>
    <row r="27" spans="2:12" s="9" customFormat="1" ht="6.95" customHeight="1" x14ac:dyDescent="0.25">
      <c r="B27" s="10"/>
      <c r="L27" s="10"/>
    </row>
    <row r="28" spans="2:12" s="9" customFormat="1" ht="12" customHeight="1" x14ac:dyDescent="0.25">
      <c r="B28" s="10"/>
      <c r="D28" s="8" t="s">
        <v>26</v>
      </c>
      <c r="L28" s="10"/>
    </row>
    <row r="29" spans="2:12" s="13" customFormat="1" ht="16.5" customHeight="1" x14ac:dyDescent="0.25">
      <c r="B29" s="14"/>
      <c r="E29" s="190" t="s">
        <v>12</v>
      </c>
      <c r="F29" s="190"/>
      <c r="G29" s="190"/>
      <c r="H29" s="190"/>
      <c r="L29" s="14"/>
    </row>
    <row r="30" spans="2:12" s="9" customFormat="1" ht="6.95" customHeight="1" x14ac:dyDescent="0.25">
      <c r="B30" s="10"/>
      <c r="L30" s="10"/>
    </row>
    <row r="31" spans="2:12" s="9" customFormat="1" ht="6.95" customHeight="1" x14ac:dyDescent="0.25">
      <c r="B31" s="10"/>
      <c r="D31" s="16"/>
      <c r="E31" s="16"/>
      <c r="F31" s="16"/>
      <c r="G31" s="16"/>
      <c r="H31" s="16"/>
      <c r="I31" s="16"/>
      <c r="J31" s="16"/>
      <c r="K31" s="16"/>
      <c r="L31" s="10"/>
    </row>
    <row r="32" spans="2:12" s="9" customFormat="1" ht="25.35" customHeight="1" x14ac:dyDescent="0.25">
      <c r="B32" s="10"/>
      <c r="D32" s="17" t="s">
        <v>27</v>
      </c>
      <c r="J32" s="18">
        <f>ROUND(J125, 2)</f>
        <v>0</v>
      </c>
      <c r="L32" s="10"/>
    </row>
    <row r="33" spans="2:12" s="9" customFormat="1" ht="6.95" customHeight="1" x14ac:dyDescent="0.25">
      <c r="B33" s="10"/>
      <c r="D33" s="16"/>
      <c r="E33" s="16"/>
      <c r="F33" s="16"/>
      <c r="G33" s="16"/>
      <c r="H33" s="16"/>
      <c r="I33" s="16"/>
      <c r="J33" s="16"/>
      <c r="K33" s="16"/>
      <c r="L33" s="10"/>
    </row>
    <row r="34" spans="2:12" s="9" customFormat="1" ht="14.45" customHeight="1" x14ac:dyDescent="0.25">
      <c r="B34" s="10"/>
      <c r="F34" s="19" t="s">
        <v>28</v>
      </c>
      <c r="I34" s="19" t="s">
        <v>29</v>
      </c>
      <c r="J34" s="19" t="s">
        <v>30</v>
      </c>
      <c r="L34" s="10"/>
    </row>
    <row r="35" spans="2:12" s="9" customFormat="1" ht="14.45" customHeight="1" x14ac:dyDescent="0.25">
      <c r="B35" s="10"/>
      <c r="D35" s="20" t="s">
        <v>31</v>
      </c>
      <c r="E35" s="21" t="s">
        <v>32</v>
      </c>
      <c r="F35" s="22">
        <f>ROUND((SUM(BE125:BE159)),  2)</f>
        <v>0</v>
      </c>
      <c r="G35" s="23"/>
      <c r="H35" s="23"/>
      <c r="I35" s="24">
        <v>0.23</v>
      </c>
      <c r="J35" s="22">
        <f>ROUND(((SUM(BE125:BE159))*I35),  2)</f>
        <v>0</v>
      </c>
      <c r="L35" s="10"/>
    </row>
    <row r="36" spans="2:12" s="9" customFormat="1" ht="14.45" customHeight="1" x14ac:dyDescent="0.25">
      <c r="B36" s="10"/>
      <c r="E36" s="21"/>
      <c r="F36" s="25">
        <f>ROUND((SUM(BF125:BF159)),  2)</f>
        <v>0</v>
      </c>
      <c r="I36" s="26">
        <v>0.23</v>
      </c>
      <c r="J36" s="25">
        <f>ROUND(((SUM(BF125:BF159))*I36),  2)</f>
        <v>0</v>
      </c>
      <c r="L36" s="10"/>
    </row>
    <row r="37" spans="2:12" s="9" customFormat="1" ht="14.45" hidden="1" customHeight="1" x14ac:dyDescent="0.25">
      <c r="B37" s="10"/>
      <c r="E37" s="8" t="s">
        <v>34</v>
      </c>
      <c r="F37" s="25">
        <f>ROUND((SUM(BG125:BG159)),  2)</f>
        <v>0</v>
      </c>
      <c r="I37" s="26">
        <v>0.23</v>
      </c>
      <c r="J37" s="25">
        <f>0</f>
        <v>0</v>
      </c>
      <c r="L37" s="10"/>
    </row>
    <row r="38" spans="2:12" s="9" customFormat="1" ht="14.45" hidden="1" customHeight="1" x14ac:dyDescent="0.25">
      <c r="B38" s="10"/>
      <c r="E38" s="8" t="s">
        <v>35</v>
      </c>
      <c r="F38" s="25">
        <f>ROUND((SUM(BH125:BH159)),  2)</f>
        <v>0</v>
      </c>
      <c r="I38" s="26">
        <v>0.23</v>
      </c>
      <c r="J38" s="25">
        <f>0</f>
        <v>0</v>
      </c>
      <c r="L38" s="10"/>
    </row>
    <row r="39" spans="2:12" s="9" customFormat="1" ht="14.45" hidden="1" customHeight="1" x14ac:dyDescent="0.25">
      <c r="B39" s="10"/>
      <c r="E39" s="21" t="s">
        <v>36</v>
      </c>
      <c r="F39" s="22">
        <f>ROUND((SUM(BI125:BI159)),  2)</f>
        <v>0</v>
      </c>
      <c r="G39" s="23"/>
      <c r="H39" s="23"/>
      <c r="I39" s="24">
        <v>0</v>
      </c>
      <c r="J39" s="22">
        <f>0</f>
        <v>0</v>
      </c>
      <c r="L39" s="10"/>
    </row>
    <row r="40" spans="2:12" s="9" customFormat="1" ht="6.95" customHeight="1" x14ac:dyDescent="0.25">
      <c r="B40" s="10"/>
      <c r="L40" s="10"/>
    </row>
    <row r="41" spans="2:12" s="9" customFormat="1" ht="25.35" customHeight="1" x14ac:dyDescent="0.25">
      <c r="B41" s="10"/>
      <c r="C41" s="27"/>
      <c r="D41" s="28" t="s">
        <v>37</v>
      </c>
      <c r="E41" s="29"/>
      <c r="F41" s="29"/>
      <c r="G41" s="30" t="s">
        <v>38</v>
      </c>
      <c r="H41" s="31" t="s">
        <v>39</v>
      </c>
      <c r="I41" s="29"/>
      <c r="J41" s="32">
        <f>SUM(J32:J39)</f>
        <v>0</v>
      </c>
      <c r="K41" s="33"/>
      <c r="L41" s="10"/>
    </row>
    <row r="42" spans="2:12" s="9" customFormat="1" ht="14.45" customHeight="1" x14ac:dyDescent="0.25">
      <c r="B42" s="10"/>
      <c r="L42" s="10"/>
    </row>
    <row r="43" spans="2:12" ht="14.45" customHeight="1" x14ac:dyDescent="0.2">
      <c r="B43" s="5"/>
      <c r="L43" s="5"/>
    </row>
    <row r="44" spans="2:12" ht="14.45" customHeight="1" x14ac:dyDescent="0.2">
      <c r="B44" s="5"/>
      <c r="L44" s="5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40</v>
      </c>
      <c r="E50" s="35"/>
      <c r="F50" s="35"/>
      <c r="G50" s="34" t="s">
        <v>41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42</v>
      </c>
      <c r="E61" s="37"/>
      <c r="F61" s="38" t="s">
        <v>43</v>
      </c>
      <c r="G61" s="36" t="s">
        <v>42</v>
      </c>
      <c r="H61" s="37"/>
      <c r="I61" s="37"/>
      <c r="J61" s="39" t="s">
        <v>43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44</v>
      </c>
      <c r="E65" s="35"/>
      <c r="F65" s="35"/>
      <c r="G65" s="34" t="s">
        <v>45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42</v>
      </c>
      <c r="E76" s="37"/>
      <c r="F76" s="38" t="s">
        <v>43</v>
      </c>
      <c r="G76" s="36" t="s">
        <v>42</v>
      </c>
      <c r="H76" s="37"/>
      <c r="I76" s="37"/>
      <c r="J76" s="39" t="s">
        <v>43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46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16.5" hidden="1" customHeight="1" x14ac:dyDescent="0.25">
      <c r="B85" s="10"/>
      <c r="E85" s="187" t="str">
        <f>E7</f>
        <v>Zelené sídliská - lokalita SEVERNÁ - revízia 2</v>
      </c>
      <c r="F85" s="188"/>
      <c r="G85" s="188"/>
      <c r="H85" s="188"/>
      <c r="L85" s="10"/>
    </row>
    <row r="86" spans="2:12" ht="12" hidden="1" customHeight="1" x14ac:dyDescent="0.2">
      <c r="B86" s="5"/>
      <c r="C86" s="8" t="s">
        <v>7</v>
      </c>
      <c r="L86" s="5"/>
    </row>
    <row r="87" spans="2:12" s="9" customFormat="1" ht="16.5" hidden="1" customHeight="1" x14ac:dyDescent="0.25">
      <c r="B87" s="10"/>
      <c r="E87" s="187" t="s">
        <v>8</v>
      </c>
      <c r="F87" s="184"/>
      <c r="G87" s="184"/>
      <c r="H87" s="184"/>
      <c r="L87" s="10"/>
    </row>
    <row r="88" spans="2:12" s="9" customFormat="1" ht="12" hidden="1" customHeight="1" x14ac:dyDescent="0.25">
      <c r="B88" s="10"/>
      <c r="C88" s="8" t="s">
        <v>9</v>
      </c>
      <c r="L88" s="10"/>
    </row>
    <row r="89" spans="2:12" s="9" customFormat="1" ht="16.5" hidden="1" customHeight="1" x14ac:dyDescent="0.25">
      <c r="B89" s="10"/>
      <c r="E89" s="183" t="str">
        <f>E11</f>
        <v>SO 4.2.2 - Ihriská - športové prvky - časť 2</v>
      </c>
      <c r="F89" s="184"/>
      <c r="G89" s="184"/>
      <c r="H89" s="184"/>
      <c r="L89" s="10"/>
    </row>
    <row r="90" spans="2:12" s="9" customFormat="1" ht="6.95" hidden="1" customHeight="1" x14ac:dyDescent="0.25">
      <c r="B90" s="10"/>
      <c r="L90" s="10"/>
    </row>
    <row r="91" spans="2:12" s="9" customFormat="1" ht="12" hidden="1" customHeight="1" x14ac:dyDescent="0.25">
      <c r="B91" s="10"/>
      <c r="C91" s="8" t="s">
        <v>14</v>
      </c>
      <c r="F91" s="11" t="str">
        <f>F14</f>
        <v>Severná</v>
      </c>
      <c r="I91" s="8" t="s">
        <v>16</v>
      </c>
      <c r="J91" s="12">
        <f>IF(J14="","",J14)</f>
        <v>46099</v>
      </c>
      <c r="L91" s="10"/>
    </row>
    <row r="92" spans="2:12" s="9" customFormat="1" ht="6.95" hidden="1" customHeight="1" x14ac:dyDescent="0.25">
      <c r="B92" s="10"/>
      <c r="L92" s="10"/>
    </row>
    <row r="93" spans="2:12" s="9" customFormat="1" ht="15.2" hidden="1" customHeight="1" x14ac:dyDescent="0.25">
      <c r="B93" s="10"/>
      <c r="C93" s="8" t="s">
        <v>17</v>
      </c>
      <c r="F93" s="11" t="str">
        <f>E17</f>
        <v>Mesto Banská Bystrica</v>
      </c>
      <c r="I93" s="8" t="s">
        <v>22</v>
      </c>
      <c r="J93" s="15" t="str">
        <f>E23</f>
        <v>Ing. Júlia Straňáková</v>
      </c>
      <c r="L93" s="10"/>
    </row>
    <row r="94" spans="2:12" s="9" customFormat="1" ht="15.2" hidden="1" customHeight="1" x14ac:dyDescent="0.25">
      <c r="B94" s="10"/>
      <c r="C94" s="8" t="s">
        <v>21</v>
      </c>
      <c r="F94" s="11" t="str">
        <f>IF(E20="","",E20)</f>
        <v xml:space="preserve"> </v>
      </c>
      <c r="I94" s="8" t="s">
        <v>24</v>
      </c>
      <c r="J94" s="15" t="str">
        <f>E26</f>
        <v>Milan Straňák</v>
      </c>
      <c r="L94" s="10"/>
    </row>
    <row r="95" spans="2:12" s="9" customFormat="1" ht="10.35" hidden="1" customHeight="1" x14ac:dyDescent="0.25">
      <c r="B95" s="10"/>
      <c r="L95" s="10"/>
    </row>
    <row r="96" spans="2:12" s="9" customFormat="1" ht="29.25" hidden="1" customHeight="1" x14ac:dyDescent="0.25">
      <c r="B96" s="10"/>
      <c r="C96" s="44" t="s">
        <v>47</v>
      </c>
      <c r="D96" s="27"/>
      <c r="E96" s="27"/>
      <c r="F96" s="27"/>
      <c r="G96" s="27"/>
      <c r="H96" s="27"/>
      <c r="I96" s="27"/>
      <c r="J96" s="45" t="s">
        <v>48</v>
      </c>
      <c r="K96" s="27"/>
      <c r="L96" s="10"/>
    </row>
    <row r="97" spans="2:47" s="9" customFormat="1" ht="10.35" hidden="1" customHeight="1" x14ac:dyDescent="0.25">
      <c r="B97" s="10"/>
      <c r="L97" s="10"/>
    </row>
    <row r="98" spans="2:47" s="9" customFormat="1" ht="22.9" hidden="1" customHeight="1" x14ac:dyDescent="0.25">
      <c r="B98" s="10"/>
      <c r="C98" s="46" t="s">
        <v>49</v>
      </c>
      <c r="J98" s="18">
        <f>J125</f>
        <v>0</v>
      </c>
      <c r="L98" s="10"/>
      <c r="AU98" s="2" t="s">
        <v>50</v>
      </c>
    </row>
    <row r="99" spans="2:47" s="47" customFormat="1" ht="24.95" hidden="1" customHeight="1" x14ac:dyDescent="0.25">
      <c r="B99" s="48"/>
      <c r="D99" s="49" t="s">
        <v>51</v>
      </c>
      <c r="E99" s="50"/>
      <c r="F99" s="50"/>
      <c r="G99" s="50"/>
      <c r="H99" s="50"/>
      <c r="I99" s="50"/>
      <c r="J99" s="51">
        <f>J126</f>
        <v>0</v>
      </c>
      <c r="L99" s="48"/>
    </row>
    <row r="100" spans="2:47" s="52" customFormat="1" ht="19.899999999999999" hidden="1" customHeight="1" x14ac:dyDescent="0.25">
      <c r="B100" s="53"/>
      <c r="D100" s="54" t="s">
        <v>552</v>
      </c>
      <c r="E100" s="55"/>
      <c r="F100" s="55"/>
      <c r="G100" s="55"/>
      <c r="H100" s="55"/>
      <c r="I100" s="55"/>
      <c r="J100" s="56">
        <f>J127</f>
        <v>0</v>
      </c>
      <c r="L100" s="53"/>
    </row>
    <row r="101" spans="2:47" s="52" customFormat="1" ht="14.85" hidden="1" customHeight="1" x14ac:dyDescent="0.25">
      <c r="B101" s="53"/>
      <c r="D101" s="54" t="s">
        <v>553</v>
      </c>
      <c r="E101" s="55"/>
      <c r="F101" s="55"/>
      <c r="G101" s="55"/>
      <c r="H101" s="55"/>
      <c r="I101" s="55"/>
      <c r="J101" s="56">
        <f>J128</f>
        <v>0</v>
      </c>
      <c r="L101" s="53"/>
    </row>
    <row r="102" spans="2:47" s="52" customFormat="1" ht="14.85" hidden="1" customHeight="1" x14ac:dyDescent="0.25">
      <c r="B102" s="53"/>
      <c r="D102" s="54" t="s">
        <v>554</v>
      </c>
      <c r="E102" s="55"/>
      <c r="F102" s="55"/>
      <c r="G102" s="55"/>
      <c r="H102" s="55"/>
      <c r="I102" s="55"/>
      <c r="J102" s="56">
        <f>J131</f>
        <v>0</v>
      </c>
      <c r="L102" s="53"/>
    </row>
    <row r="103" spans="2:47" s="52" customFormat="1" ht="14.85" hidden="1" customHeight="1" x14ac:dyDescent="0.25">
      <c r="B103" s="53"/>
      <c r="D103" s="54" t="s">
        <v>555</v>
      </c>
      <c r="E103" s="55"/>
      <c r="F103" s="55"/>
      <c r="G103" s="55"/>
      <c r="H103" s="55"/>
      <c r="I103" s="55"/>
      <c r="J103" s="56">
        <f>J137</f>
        <v>0</v>
      </c>
      <c r="L103" s="53"/>
    </row>
    <row r="104" spans="2:47" s="9" customFormat="1" ht="21.75" hidden="1" customHeight="1" x14ac:dyDescent="0.25">
      <c r="B104" s="10"/>
      <c r="L104" s="10"/>
    </row>
    <row r="105" spans="2:47" s="9" customFormat="1" ht="6.95" hidden="1" customHeight="1" x14ac:dyDescent="0.25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10"/>
    </row>
    <row r="106" spans="2:47" hidden="1" x14ac:dyDescent="0.2"/>
    <row r="107" spans="2:47" hidden="1" x14ac:dyDescent="0.2"/>
    <row r="108" spans="2:47" hidden="1" x14ac:dyDescent="0.2"/>
    <row r="109" spans="2:47" s="9" customFormat="1" ht="6.95" customHeight="1" x14ac:dyDescent="0.25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10"/>
    </row>
    <row r="110" spans="2:47" s="9" customFormat="1" ht="24.95" customHeight="1" x14ac:dyDescent="0.25">
      <c r="B110" s="10"/>
      <c r="C110" s="6" t="s">
        <v>65</v>
      </c>
      <c r="L110" s="10"/>
    </row>
    <row r="111" spans="2:47" s="9" customFormat="1" ht="6.95" customHeight="1" x14ac:dyDescent="0.25">
      <c r="B111" s="10"/>
      <c r="L111" s="10"/>
    </row>
    <row r="112" spans="2:47" s="9" customFormat="1" ht="12" customHeight="1" x14ac:dyDescent="0.25">
      <c r="B112" s="10"/>
      <c r="C112" s="8" t="s">
        <v>6</v>
      </c>
      <c r="L112" s="10"/>
    </row>
    <row r="113" spans="2:63" s="9" customFormat="1" ht="16.5" customHeight="1" x14ac:dyDescent="0.25">
      <c r="B113" s="10"/>
      <c r="E113" s="187" t="str">
        <f>E7</f>
        <v>Zelené sídliská - lokalita SEVERNÁ - revízia 2</v>
      </c>
      <c r="F113" s="188"/>
      <c r="G113" s="188"/>
      <c r="H113" s="188"/>
      <c r="L113" s="10"/>
    </row>
    <row r="114" spans="2:63" ht="12" customHeight="1" x14ac:dyDescent="0.2">
      <c r="B114" s="5"/>
      <c r="C114" s="8" t="s">
        <v>7</v>
      </c>
      <c r="L114" s="5"/>
    </row>
    <row r="115" spans="2:63" s="9" customFormat="1" ht="16.5" customHeight="1" x14ac:dyDescent="0.25">
      <c r="B115" s="10"/>
      <c r="E115" s="187" t="s">
        <v>8</v>
      </c>
      <c r="F115" s="184"/>
      <c r="G115" s="184"/>
      <c r="H115" s="184"/>
      <c r="L115" s="10"/>
    </row>
    <row r="116" spans="2:63" s="9" customFormat="1" ht="12" customHeight="1" x14ac:dyDescent="0.25">
      <c r="B116" s="10"/>
      <c r="C116" s="8" t="s">
        <v>9</v>
      </c>
      <c r="L116" s="10"/>
    </row>
    <row r="117" spans="2:63" s="9" customFormat="1" ht="16.5" customHeight="1" x14ac:dyDescent="0.25">
      <c r="B117" s="10"/>
      <c r="E117" s="183" t="str">
        <f>E11</f>
        <v>SO 4.2.2 - Ihriská - športové prvky - časť 2</v>
      </c>
      <c r="F117" s="184"/>
      <c r="G117" s="184"/>
      <c r="H117" s="184"/>
      <c r="L117" s="10"/>
    </row>
    <row r="118" spans="2:63" s="9" customFormat="1" ht="6.95" customHeight="1" x14ac:dyDescent="0.25">
      <c r="B118" s="10"/>
      <c r="L118" s="10"/>
    </row>
    <row r="119" spans="2:63" s="9" customFormat="1" ht="12" customHeight="1" x14ac:dyDescent="0.25">
      <c r="B119" s="10"/>
      <c r="C119" s="8" t="s">
        <v>14</v>
      </c>
      <c r="F119" s="11" t="str">
        <f>F14</f>
        <v>Severná</v>
      </c>
      <c r="I119" s="8" t="s">
        <v>16</v>
      </c>
      <c r="J119" s="12">
        <f>IF(J14="","",J14)</f>
        <v>46099</v>
      </c>
      <c r="L119" s="10"/>
    </row>
    <row r="120" spans="2:63" s="9" customFormat="1" ht="6.95" customHeight="1" x14ac:dyDescent="0.25">
      <c r="B120" s="10"/>
      <c r="L120" s="10"/>
    </row>
    <row r="121" spans="2:63" s="9" customFormat="1" ht="15.2" customHeight="1" x14ac:dyDescent="0.25">
      <c r="B121" s="10"/>
      <c r="C121" s="8" t="s">
        <v>17</v>
      </c>
      <c r="F121" s="11" t="str">
        <f>E17</f>
        <v>Mesto Banská Bystrica</v>
      </c>
      <c r="I121" s="8" t="s">
        <v>22</v>
      </c>
      <c r="J121" s="15" t="str">
        <f>E23</f>
        <v>Ing. Júlia Straňáková</v>
      </c>
      <c r="L121" s="10"/>
    </row>
    <row r="122" spans="2:63" s="9" customFormat="1" ht="15.2" customHeight="1" x14ac:dyDescent="0.25">
      <c r="B122" s="10"/>
      <c r="C122" s="8" t="s">
        <v>21</v>
      </c>
      <c r="F122" s="11" t="str">
        <f>IF(E20="","",E20)</f>
        <v xml:space="preserve"> </v>
      </c>
      <c r="I122" s="8" t="s">
        <v>24</v>
      </c>
      <c r="J122" s="15" t="str">
        <f>E26</f>
        <v>Milan Straňák</v>
      </c>
      <c r="L122" s="10"/>
    </row>
    <row r="123" spans="2:63" s="9" customFormat="1" ht="10.35" customHeight="1" x14ac:dyDescent="0.25">
      <c r="B123" s="10"/>
      <c r="L123" s="10"/>
    </row>
    <row r="124" spans="2:63" s="57" customFormat="1" ht="29.25" customHeight="1" x14ac:dyDescent="0.25">
      <c r="B124" s="58"/>
      <c r="C124" s="59" t="s">
        <v>66</v>
      </c>
      <c r="D124" s="60" t="s">
        <v>67</v>
      </c>
      <c r="E124" s="60" t="s">
        <v>68</v>
      </c>
      <c r="F124" s="60" t="s">
        <v>69</v>
      </c>
      <c r="G124" s="60" t="s">
        <v>70</v>
      </c>
      <c r="H124" s="60" t="s">
        <v>71</v>
      </c>
      <c r="I124" s="60" t="s">
        <v>72</v>
      </c>
      <c r="J124" s="61" t="s">
        <v>48</v>
      </c>
      <c r="K124" s="62" t="s">
        <v>73</v>
      </c>
      <c r="L124" s="58"/>
      <c r="M124" s="63" t="s">
        <v>12</v>
      </c>
      <c r="N124" s="64" t="s">
        <v>31</v>
      </c>
      <c r="O124" s="64" t="s">
        <v>74</v>
      </c>
      <c r="P124" s="64" t="s">
        <v>75</v>
      </c>
      <c r="Q124" s="64" t="s">
        <v>76</v>
      </c>
      <c r="R124" s="64" t="s">
        <v>77</v>
      </c>
      <c r="S124" s="64" t="s">
        <v>78</v>
      </c>
      <c r="T124" s="65" t="s">
        <v>79</v>
      </c>
    </row>
    <row r="125" spans="2:63" s="9" customFormat="1" ht="22.9" customHeight="1" x14ac:dyDescent="0.25">
      <c r="B125" s="10"/>
      <c r="C125" s="66" t="s">
        <v>49</v>
      </c>
      <c r="J125" s="227">
        <f>BK125</f>
        <v>0</v>
      </c>
      <c r="L125" s="10"/>
      <c r="M125" s="67"/>
      <c r="N125" s="16"/>
      <c r="O125" s="16"/>
      <c r="P125" s="68">
        <f>P126</f>
        <v>8.5633400000000002</v>
      </c>
      <c r="Q125" s="16"/>
      <c r="R125" s="68">
        <f>R126</f>
        <v>39.592828800000007</v>
      </c>
      <c r="S125" s="16"/>
      <c r="T125" s="69">
        <f>T126</f>
        <v>0</v>
      </c>
      <c r="AT125" s="2" t="s">
        <v>80</v>
      </c>
      <c r="AU125" s="2" t="s">
        <v>50</v>
      </c>
      <c r="BK125" s="70">
        <f>BK126</f>
        <v>0</v>
      </c>
    </row>
    <row r="126" spans="2:63" s="71" customFormat="1" ht="25.9" customHeight="1" x14ac:dyDescent="0.2">
      <c r="B126" s="72"/>
      <c r="D126" s="73" t="s">
        <v>80</v>
      </c>
      <c r="E126" s="74" t="s">
        <v>81</v>
      </c>
      <c r="F126" s="74" t="s">
        <v>81</v>
      </c>
      <c r="J126" s="228">
        <f>BK126</f>
        <v>0</v>
      </c>
      <c r="L126" s="72"/>
      <c r="M126" s="75"/>
      <c r="P126" s="76">
        <f>P127</f>
        <v>8.5633400000000002</v>
      </c>
      <c r="R126" s="76">
        <f>R127</f>
        <v>39.592828800000007</v>
      </c>
      <c r="T126" s="77">
        <f>T127</f>
        <v>0</v>
      </c>
      <c r="AR126" s="73" t="s">
        <v>82</v>
      </c>
      <c r="AT126" s="78" t="s">
        <v>80</v>
      </c>
      <c r="AU126" s="78" t="s">
        <v>2</v>
      </c>
      <c r="AY126" s="73" t="s">
        <v>83</v>
      </c>
      <c r="BK126" s="79">
        <f>BK127</f>
        <v>0</v>
      </c>
    </row>
    <row r="127" spans="2:63" s="71" customFormat="1" ht="22.9" customHeight="1" x14ac:dyDescent="0.2">
      <c r="B127" s="72"/>
      <c r="D127" s="73" t="s">
        <v>80</v>
      </c>
      <c r="E127" s="80" t="s">
        <v>191</v>
      </c>
      <c r="F127" s="80" t="s">
        <v>556</v>
      </c>
      <c r="J127" s="229">
        <f>BK127</f>
        <v>0</v>
      </c>
      <c r="L127" s="72"/>
      <c r="M127" s="75"/>
      <c r="P127" s="76">
        <f>P128+P131+P137</f>
        <v>8.5633400000000002</v>
      </c>
      <c r="R127" s="76">
        <f>R128+R131+R137</f>
        <v>39.592828800000007</v>
      </c>
      <c r="T127" s="77">
        <f>T128+T131+T137</f>
        <v>0</v>
      </c>
      <c r="AR127" s="73" t="s">
        <v>82</v>
      </c>
      <c r="AT127" s="78" t="s">
        <v>80</v>
      </c>
      <c r="AU127" s="78" t="s">
        <v>82</v>
      </c>
      <c r="AY127" s="73" t="s">
        <v>83</v>
      </c>
      <c r="BK127" s="79">
        <f>BK128+BK131+BK137</f>
        <v>0</v>
      </c>
    </row>
    <row r="128" spans="2:63" s="71" customFormat="1" ht="20.85" customHeight="1" x14ac:dyDescent="0.2">
      <c r="B128" s="72"/>
      <c r="D128" s="73" t="s">
        <v>80</v>
      </c>
      <c r="E128" s="80" t="s">
        <v>193</v>
      </c>
      <c r="F128" s="80" t="s">
        <v>557</v>
      </c>
      <c r="J128" s="229">
        <f>BK128</f>
        <v>0</v>
      </c>
      <c r="L128" s="72"/>
      <c r="M128" s="75"/>
      <c r="P128" s="76">
        <f>SUM(P129:P130)</f>
        <v>0</v>
      </c>
      <c r="R128" s="76">
        <f>SUM(R129:R130)</f>
        <v>0</v>
      </c>
      <c r="T128" s="77">
        <f>SUM(T129:T130)</f>
        <v>0</v>
      </c>
      <c r="AR128" s="73" t="s">
        <v>82</v>
      </c>
      <c r="AT128" s="78" t="s">
        <v>80</v>
      </c>
      <c r="AU128" s="78" t="s">
        <v>88</v>
      </c>
      <c r="AY128" s="73" t="s">
        <v>83</v>
      </c>
      <c r="BK128" s="79">
        <f>SUM(BK129:BK130)</f>
        <v>0</v>
      </c>
    </row>
    <row r="129" spans="2:65" s="9" customFormat="1" ht="16.5" customHeight="1" x14ac:dyDescent="0.25">
      <c r="B129" s="81"/>
      <c r="C129" s="118" t="s">
        <v>82</v>
      </c>
      <c r="D129" s="118" t="s">
        <v>157</v>
      </c>
      <c r="E129" s="119" t="s">
        <v>558</v>
      </c>
      <c r="F129" s="120" t="s">
        <v>559</v>
      </c>
      <c r="G129" s="121" t="s">
        <v>198</v>
      </c>
      <c r="H129" s="122">
        <v>1</v>
      </c>
      <c r="I129" s="235">
        <v>0</v>
      </c>
      <c r="J129" s="235">
        <f>ROUND(I129*H129,3)</f>
        <v>0</v>
      </c>
      <c r="K129" s="123"/>
      <c r="L129" s="124"/>
      <c r="M129" s="125" t="s">
        <v>12</v>
      </c>
      <c r="N129" s="126" t="s">
        <v>33</v>
      </c>
      <c r="O129" s="90">
        <v>0</v>
      </c>
      <c r="P129" s="90">
        <f>O129*H129</f>
        <v>0</v>
      </c>
      <c r="Q129" s="90">
        <v>0</v>
      </c>
      <c r="R129" s="90">
        <f>Q129*H129</f>
        <v>0</v>
      </c>
      <c r="S129" s="90">
        <v>0</v>
      </c>
      <c r="T129" s="91">
        <f>S129*H129</f>
        <v>0</v>
      </c>
      <c r="AR129" s="92" t="s">
        <v>123</v>
      </c>
      <c r="AT129" s="92" t="s">
        <v>157</v>
      </c>
      <c r="AU129" s="92" t="s">
        <v>94</v>
      </c>
      <c r="AY129" s="2" t="s">
        <v>83</v>
      </c>
      <c r="BE129" s="93">
        <f>IF(N129="základná",J129,0)</f>
        <v>0</v>
      </c>
      <c r="BF129" s="93">
        <f>IF(N129="znížená",J129,0)</f>
        <v>0</v>
      </c>
      <c r="BG129" s="93">
        <f>IF(N129="zákl. prenesená",J129,0)</f>
        <v>0</v>
      </c>
      <c r="BH129" s="93">
        <f>IF(N129="zníž. prenesená",J129,0)</f>
        <v>0</v>
      </c>
      <c r="BI129" s="93">
        <f>IF(N129="nulová",J129,0)</f>
        <v>0</v>
      </c>
      <c r="BJ129" s="2" t="s">
        <v>88</v>
      </c>
      <c r="BK129" s="94">
        <f>ROUND(I129*H129,3)</f>
        <v>0</v>
      </c>
      <c r="BL129" s="2" t="s">
        <v>93</v>
      </c>
      <c r="BM129" s="92" t="s">
        <v>560</v>
      </c>
    </row>
    <row r="130" spans="2:65" s="95" customFormat="1" x14ac:dyDescent="0.25">
      <c r="B130" s="96"/>
      <c r="D130" s="97" t="s">
        <v>96</v>
      </c>
      <c r="E130" s="98" t="s">
        <v>12</v>
      </c>
      <c r="F130" s="99" t="s">
        <v>561</v>
      </c>
      <c r="H130" s="100">
        <v>1</v>
      </c>
      <c r="I130" s="231"/>
      <c r="J130" s="231"/>
      <c r="L130" s="96"/>
      <c r="M130" s="101"/>
      <c r="T130" s="102"/>
      <c r="AT130" s="98" t="s">
        <v>96</v>
      </c>
      <c r="AU130" s="98" t="s">
        <v>94</v>
      </c>
      <c r="AV130" s="95" t="s">
        <v>88</v>
      </c>
      <c r="AW130" s="95" t="s">
        <v>98</v>
      </c>
      <c r="AX130" s="95" t="s">
        <v>82</v>
      </c>
      <c r="AY130" s="98" t="s">
        <v>83</v>
      </c>
    </row>
    <row r="131" spans="2:65" s="71" customFormat="1" ht="20.85" customHeight="1" x14ac:dyDescent="0.2">
      <c r="B131" s="72"/>
      <c r="D131" s="73" t="s">
        <v>80</v>
      </c>
      <c r="E131" s="80" t="s">
        <v>562</v>
      </c>
      <c r="F131" s="80" t="s">
        <v>250</v>
      </c>
      <c r="I131" s="233"/>
      <c r="J131" s="229">
        <f>BK131</f>
        <v>0</v>
      </c>
      <c r="L131" s="72"/>
      <c r="M131" s="75"/>
      <c r="P131" s="76">
        <f>SUM(P132:P136)</f>
        <v>0</v>
      </c>
      <c r="R131" s="76">
        <f>SUM(R132:R136)</f>
        <v>0</v>
      </c>
      <c r="T131" s="77">
        <f>SUM(T132:T136)</f>
        <v>0</v>
      </c>
      <c r="AR131" s="73" t="s">
        <v>82</v>
      </c>
      <c r="AT131" s="78" t="s">
        <v>80</v>
      </c>
      <c r="AU131" s="78" t="s">
        <v>88</v>
      </c>
      <c r="AY131" s="73" t="s">
        <v>83</v>
      </c>
      <c r="BK131" s="79">
        <f>SUM(BK132:BK136)</f>
        <v>0</v>
      </c>
    </row>
    <row r="132" spans="2:65" s="9" customFormat="1" ht="16.5" customHeight="1" x14ac:dyDescent="0.25">
      <c r="B132" s="81"/>
      <c r="C132" s="118" t="s">
        <v>88</v>
      </c>
      <c r="D132" s="118" t="s">
        <v>157</v>
      </c>
      <c r="E132" s="119" t="s">
        <v>529</v>
      </c>
      <c r="F132" s="120" t="s">
        <v>530</v>
      </c>
      <c r="G132" s="121" t="s">
        <v>198</v>
      </c>
      <c r="H132" s="122">
        <v>4</v>
      </c>
      <c r="I132" s="235">
        <v>0</v>
      </c>
      <c r="J132" s="235">
        <f>ROUND(I132*H132,3)</f>
        <v>0</v>
      </c>
      <c r="K132" s="123"/>
      <c r="L132" s="124"/>
      <c r="M132" s="125" t="s">
        <v>12</v>
      </c>
      <c r="N132" s="126" t="s">
        <v>33</v>
      </c>
      <c r="O132" s="90">
        <v>0</v>
      </c>
      <c r="P132" s="90">
        <f>O132*H132</f>
        <v>0</v>
      </c>
      <c r="Q132" s="90">
        <v>0</v>
      </c>
      <c r="R132" s="90">
        <f>Q132*H132</f>
        <v>0</v>
      </c>
      <c r="S132" s="90">
        <v>0</v>
      </c>
      <c r="T132" s="91">
        <f>S132*H132</f>
        <v>0</v>
      </c>
      <c r="AR132" s="92" t="s">
        <v>123</v>
      </c>
      <c r="AT132" s="92" t="s">
        <v>157</v>
      </c>
      <c r="AU132" s="92" t="s">
        <v>94</v>
      </c>
      <c r="AY132" s="2" t="s">
        <v>83</v>
      </c>
      <c r="BE132" s="93">
        <f>IF(N132="základná",J132,0)</f>
        <v>0</v>
      </c>
      <c r="BF132" s="93">
        <f>IF(N132="znížená",J132,0)</f>
        <v>0</v>
      </c>
      <c r="BG132" s="93">
        <f>IF(N132="zákl. prenesená",J132,0)</f>
        <v>0</v>
      </c>
      <c r="BH132" s="93">
        <f>IF(N132="zníž. prenesená",J132,0)</f>
        <v>0</v>
      </c>
      <c r="BI132" s="93">
        <f>IF(N132="nulová",J132,0)</f>
        <v>0</v>
      </c>
      <c r="BJ132" s="2" t="s">
        <v>88</v>
      </c>
      <c r="BK132" s="94">
        <f>ROUND(I132*H132,3)</f>
        <v>0</v>
      </c>
      <c r="BL132" s="2" t="s">
        <v>93</v>
      </c>
      <c r="BM132" s="92" t="s">
        <v>563</v>
      </c>
    </row>
    <row r="133" spans="2:65" s="95" customFormat="1" x14ac:dyDescent="0.25">
      <c r="B133" s="96"/>
      <c r="D133" s="97" t="s">
        <v>96</v>
      </c>
      <c r="E133" s="98" t="s">
        <v>12</v>
      </c>
      <c r="F133" s="99" t="s">
        <v>564</v>
      </c>
      <c r="H133" s="100">
        <v>4</v>
      </c>
      <c r="I133" s="231"/>
      <c r="J133" s="231"/>
      <c r="L133" s="96"/>
      <c r="M133" s="101"/>
      <c r="T133" s="102"/>
      <c r="AT133" s="98" t="s">
        <v>96</v>
      </c>
      <c r="AU133" s="98" t="s">
        <v>94</v>
      </c>
      <c r="AV133" s="95" t="s">
        <v>88</v>
      </c>
      <c r="AW133" s="95" t="s">
        <v>98</v>
      </c>
      <c r="AX133" s="95" t="s">
        <v>82</v>
      </c>
      <c r="AY133" s="98" t="s">
        <v>83</v>
      </c>
    </row>
    <row r="134" spans="2:65" s="9" customFormat="1" ht="16.5" customHeight="1" x14ac:dyDescent="0.25">
      <c r="B134" s="81"/>
      <c r="C134" s="118" t="s">
        <v>94</v>
      </c>
      <c r="D134" s="118" t="s">
        <v>157</v>
      </c>
      <c r="E134" s="119" t="s">
        <v>545</v>
      </c>
      <c r="F134" s="120" t="s">
        <v>546</v>
      </c>
      <c r="G134" s="121" t="s">
        <v>198</v>
      </c>
      <c r="H134" s="122">
        <v>1</v>
      </c>
      <c r="I134" s="235">
        <v>0</v>
      </c>
      <c r="J134" s="235">
        <f>ROUND(I134*H134,3)</f>
        <v>0</v>
      </c>
      <c r="K134" s="123"/>
      <c r="L134" s="124"/>
      <c r="M134" s="125" t="s">
        <v>12</v>
      </c>
      <c r="N134" s="126" t="s">
        <v>33</v>
      </c>
      <c r="O134" s="90">
        <v>0</v>
      </c>
      <c r="P134" s="90">
        <f>O134*H134</f>
        <v>0</v>
      </c>
      <c r="Q134" s="90">
        <v>0</v>
      </c>
      <c r="R134" s="90">
        <f>Q134*H134</f>
        <v>0</v>
      </c>
      <c r="S134" s="90">
        <v>0</v>
      </c>
      <c r="T134" s="91">
        <f>S134*H134</f>
        <v>0</v>
      </c>
      <c r="AR134" s="92" t="s">
        <v>123</v>
      </c>
      <c r="AT134" s="92" t="s">
        <v>157</v>
      </c>
      <c r="AU134" s="92" t="s">
        <v>94</v>
      </c>
      <c r="AY134" s="2" t="s">
        <v>83</v>
      </c>
      <c r="BE134" s="93">
        <f>IF(N134="základná",J134,0)</f>
        <v>0</v>
      </c>
      <c r="BF134" s="93">
        <f>IF(N134="znížená",J134,0)</f>
        <v>0</v>
      </c>
      <c r="BG134" s="93">
        <f>IF(N134="zákl. prenesená",J134,0)</f>
        <v>0</v>
      </c>
      <c r="BH134" s="93">
        <f>IF(N134="zníž. prenesená",J134,0)</f>
        <v>0</v>
      </c>
      <c r="BI134" s="93">
        <f>IF(N134="nulová",J134,0)</f>
        <v>0</v>
      </c>
      <c r="BJ134" s="2" t="s">
        <v>88</v>
      </c>
      <c r="BK134" s="94">
        <f>ROUND(I134*H134,3)</f>
        <v>0</v>
      </c>
      <c r="BL134" s="2" t="s">
        <v>93</v>
      </c>
      <c r="BM134" s="92" t="s">
        <v>565</v>
      </c>
    </row>
    <row r="135" spans="2:65" s="95" customFormat="1" x14ac:dyDescent="0.25">
      <c r="B135" s="96"/>
      <c r="D135" s="97" t="s">
        <v>96</v>
      </c>
      <c r="E135" s="98" t="s">
        <v>12</v>
      </c>
      <c r="F135" s="99" t="s">
        <v>566</v>
      </c>
      <c r="H135" s="100">
        <v>1</v>
      </c>
      <c r="I135" s="231"/>
      <c r="J135" s="231"/>
      <c r="L135" s="96"/>
      <c r="M135" s="101"/>
      <c r="T135" s="102"/>
      <c r="AT135" s="98" t="s">
        <v>96</v>
      </c>
      <c r="AU135" s="98" t="s">
        <v>94</v>
      </c>
      <c r="AV135" s="95" t="s">
        <v>88</v>
      </c>
      <c r="AW135" s="95" t="s">
        <v>98</v>
      </c>
      <c r="AX135" s="95" t="s">
        <v>82</v>
      </c>
      <c r="AY135" s="98" t="s">
        <v>83</v>
      </c>
    </row>
    <row r="136" spans="2:65" s="9" customFormat="1" ht="16.5" customHeight="1" x14ac:dyDescent="0.25">
      <c r="B136" s="81"/>
      <c r="C136" s="82" t="s">
        <v>93</v>
      </c>
      <c r="D136" s="82" t="s">
        <v>89</v>
      </c>
      <c r="E136" s="83" t="s">
        <v>262</v>
      </c>
      <c r="F136" s="84" t="s">
        <v>189</v>
      </c>
      <c r="G136" s="85" t="s">
        <v>198</v>
      </c>
      <c r="H136" s="86">
        <v>5</v>
      </c>
      <c r="I136" s="230">
        <v>0</v>
      </c>
      <c r="J136" s="230">
        <f>ROUND(I136*H136,3)</f>
        <v>0</v>
      </c>
      <c r="K136" s="87"/>
      <c r="L136" s="10"/>
      <c r="M136" s="88" t="s">
        <v>12</v>
      </c>
      <c r="N136" s="89" t="s">
        <v>33</v>
      </c>
      <c r="O136" s="90">
        <v>0</v>
      </c>
      <c r="P136" s="90">
        <f>O136*H136</f>
        <v>0</v>
      </c>
      <c r="Q136" s="90">
        <v>0</v>
      </c>
      <c r="R136" s="90">
        <f>Q136*H136</f>
        <v>0</v>
      </c>
      <c r="S136" s="90">
        <v>0</v>
      </c>
      <c r="T136" s="91">
        <f>S136*H136</f>
        <v>0</v>
      </c>
      <c r="AR136" s="92" t="s">
        <v>93</v>
      </c>
      <c r="AT136" s="92" t="s">
        <v>89</v>
      </c>
      <c r="AU136" s="92" t="s">
        <v>94</v>
      </c>
      <c r="AY136" s="2" t="s">
        <v>83</v>
      </c>
      <c r="BE136" s="93">
        <f>IF(N136="základná",J136,0)</f>
        <v>0</v>
      </c>
      <c r="BF136" s="93">
        <f>IF(N136="znížená",J136,0)</f>
        <v>0</v>
      </c>
      <c r="BG136" s="93">
        <f>IF(N136="zákl. prenesená",J136,0)</f>
        <v>0</v>
      </c>
      <c r="BH136" s="93">
        <f>IF(N136="zníž. prenesená",J136,0)</f>
        <v>0</v>
      </c>
      <c r="BI136" s="93">
        <f>IF(N136="nulová",J136,0)</f>
        <v>0</v>
      </c>
      <c r="BJ136" s="2" t="s">
        <v>88</v>
      </c>
      <c r="BK136" s="94">
        <f>ROUND(I136*H136,3)</f>
        <v>0</v>
      </c>
      <c r="BL136" s="2" t="s">
        <v>93</v>
      </c>
      <c r="BM136" s="92" t="s">
        <v>567</v>
      </c>
    </row>
    <row r="137" spans="2:65" s="71" customFormat="1" ht="20.85" customHeight="1" x14ac:dyDescent="0.2">
      <c r="B137" s="72"/>
      <c r="D137" s="73" t="s">
        <v>80</v>
      </c>
      <c r="E137" s="80" t="s">
        <v>568</v>
      </c>
      <c r="F137" s="80" t="s">
        <v>569</v>
      </c>
      <c r="I137" s="233"/>
      <c r="J137" s="229">
        <v>0</v>
      </c>
      <c r="L137" s="72"/>
      <c r="M137" s="75"/>
      <c r="P137" s="76">
        <f>SUM(P138:P159)</f>
        <v>8.5633400000000002</v>
      </c>
      <c r="R137" s="76">
        <f>SUM(R138:R159)</f>
        <v>39.592828800000007</v>
      </c>
      <c r="T137" s="77">
        <f>SUM(T138:T159)</f>
        <v>0</v>
      </c>
      <c r="AR137" s="73" t="s">
        <v>82</v>
      </c>
      <c r="AT137" s="78" t="s">
        <v>80</v>
      </c>
      <c r="AU137" s="78" t="s">
        <v>88</v>
      </c>
      <c r="AY137" s="73" t="s">
        <v>83</v>
      </c>
      <c r="BK137" s="79">
        <f>SUM(BK138:BK159)</f>
        <v>0</v>
      </c>
    </row>
    <row r="138" spans="2:65" s="9" customFormat="1" ht="24.2" customHeight="1" x14ac:dyDescent="0.25">
      <c r="B138" s="81"/>
      <c r="C138" s="82" t="s">
        <v>109</v>
      </c>
      <c r="D138" s="82" t="s">
        <v>89</v>
      </c>
      <c r="E138" s="83" t="s">
        <v>570</v>
      </c>
      <c r="F138" s="84" t="s">
        <v>571</v>
      </c>
      <c r="G138" s="85" t="s">
        <v>116</v>
      </c>
      <c r="H138" s="86">
        <v>26</v>
      </c>
      <c r="I138" s="230">
        <v>0</v>
      </c>
      <c r="J138" s="230">
        <f>ROUND(I138*H138,3)</f>
        <v>0</v>
      </c>
      <c r="K138" s="87"/>
      <c r="L138" s="10"/>
      <c r="M138" s="88" t="s">
        <v>12</v>
      </c>
      <c r="N138" s="89" t="s">
        <v>33</v>
      </c>
      <c r="O138" s="90">
        <v>0</v>
      </c>
      <c r="P138" s="90">
        <f>O138*H138</f>
        <v>0</v>
      </c>
      <c r="Q138" s="90">
        <v>0</v>
      </c>
      <c r="R138" s="90">
        <f>Q138*H138</f>
        <v>0</v>
      </c>
      <c r="S138" s="90">
        <v>0</v>
      </c>
      <c r="T138" s="91">
        <f>S138*H138</f>
        <v>0</v>
      </c>
      <c r="AR138" s="92" t="s">
        <v>93</v>
      </c>
      <c r="AT138" s="92" t="s">
        <v>89</v>
      </c>
      <c r="AU138" s="92" t="s">
        <v>94</v>
      </c>
      <c r="AY138" s="2" t="s">
        <v>83</v>
      </c>
      <c r="BE138" s="93">
        <f>IF(N138="základná",J138,0)</f>
        <v>0</v>
      </c>
      <c r="BF138" s="93">
        <f>IF(N138="znížená",J138,0)</f>
        <v>0</v>
      </c>
      <c r="BG138" s="93">
        <f>IF(N138="zákl. prenesená",J138,0)</f>
        <v>0</v>
      </c>
      <c r="BH138" s="93">
        <f>IF(N138="zníž. prenesená",J138,0)</f>
        <v>0</v>
      </c>
      <c r="BI138" s="93">
        <f>IF(N138="nulová",J138,0)</f>
        <v>0</v>
      </c>
      <c r="BJ138" s="2" t="s">
        <v>88</v>
      </c>
      <c r="BK138" s="94">
        <f>ROUND(I138*H138,3)</f>
        <v>0</v>
      </c>
      <c r="BL138" s="2" t="s">
        <v>93</v>
      </c>
      <c r="BM138" s="92" t="s">
        <v>572</v>
      </c>
    </row>
    <row r="139" spans="2:65" s="95" customFormat="1" x14ac:dyDescent="0.25">
      <c r="B139" s="96"/>
      <c r="D139" s="97" t="s">
        <v>96</v>
      </c>
      <c r="E139" s="98" t="s">
        <v>12</v>
      </c>
      <c r="F139" s="99" t="s">
        <v>573</v>
      </c>
      <c r="H139" s="100">
        <v>26</v>
      </c>
      <c r="I139" s="231"/>
      <c r="J139" s="231"/>
      <c r="L139" s="96"/>
      <c r="M139" s="101"/>
      <c r="T139" s="102"/>
      <c r="AT139" s="98" t="s">
        <v>96</v>
      </c>
      <c r="AU139" s="98" t="s">
        <v>94</v>
      </c>
      <c r="AV139" s="95" t="s">
        <v>88</v>
      </c>
      <c r="AW139" s="95" t="s">
        <v>98</v>
      </c>
      <c r="AX139" s="95" t="s">
        <v>82</v>
      </c>
      <c r="AY139" s="98" t="s">
        <v>83</v>
      </c>
    </row>
    <row r="140" spans="2:65" s="9" customFormat="1" ht="33" customHeight="1" x14ac:dyDescent="0.25">
      <c r="B140" s="81"/>
      <c r="C140" s="82" t="s">
        <v>113</v>
      </c>
      <c r="D140" s="82" t="s">
        <v>89</v>
      </c>
      <c r="E140" s="83" t="s">
        <v>120</v>
      </c>
      <c r="F140" s="84" t="s">
        <v>121</v>
      </c>
      <c r="G140" s="85" t="s">
        <v>116</v>
      </c>
      <c r="H140" s="86">
        <v>26</v>
      </c>
      <c r="I140" s="230">
        <v>0</v>
      </c>
      <c r="J140" s="230">
        <f>ROUND(I140*H140,3)</f>
        <v>0</v>
      </c>
      <c r="K140" s="87"/>
      <c r="L140" s="10"/>
      <c r="M140" s="88" t="s">
        <v>12</v>
      </c>
      <c r="N140" s="89" t="s">
        <v>33</v>
      </c>
      <c r="O140" s="90">
        <v>7.0999999999999994E-2</v>
      </c>
      <c r="P140" s="90">
        <f>O140*H140</f>
        <v>1.8459999999999999</v>
      </c>
      <c r="Q140" s="90">
        <v>0</v>
      </c>
      <c r="R140" s="90">
        <f>Q140*H140</f>
        <v>0</v>
      </c>
      <c r="S140" s="90">
        <v>0</v>
      </c>
      <c r="T140" s="91">
        <f>S140*H140</f>
        <v>0</v>
      </c>
      <c r="AR140" s="92" t="s">
        <v>93</v>
      </c>
      <c r="AT140" s="92" t="s">
        <v>89</v>
      </c>
      <c r="AU140" s="92" t="s">
        <v>94</v>
      </c>
      <c r="AY140" s="2" t="s">
        <v>83</v>
      </c>
      <c r="BE140" s="93">
        <f>IF(N140="základná",J140,0)</f>
        <v>0</v>
      </c>
      <c r="BF140" s="93">
        <f>IF(N140="znížená",J140,0)</f>
        <v>0</v>
      </c>
      <c r="BG140" s="93">
        <f>IF(N140="zákl. prenesená",J140,0)</f>
        <v>0</v>
      </c>
      <c r="BH140" s="93">
        <f>IF(N140="zníž. prenesená",J140,0)</f>
        <v>0</v>
      </c>
      <c r="BI140" s="93">
        <f>IF(N140="nulová",J140,0)</f>
        <v>0</v>
      </c>
      <c r="BJ140" s="2" t="s">
        <v>88</v>
      </c>
      <c r="BK140" s="94">
        <f>ROUND(I140*H140,3)</f>
        <v>0</v>
      </c>
      <c r="BL140" s="2" t="s">
        <v>93</v>
      </c>
      <c r="BM140" s="92" t="s">
        <v>574</v>
      </c>
    </row>
    <row r="141" spans="2:65" s="9" customFormat="1" ht="37.9" customHeight="1" x14ac:dyDescent="0.25">
      <c r="B141" s="81"/>
      <c r="C141" s="82" t="s">
        <v>119</v>
      </c>
      <c r="D141" s="82" t="s">
        <v>89</v>
      </c>
      <c r="E141" s="83" t="s">
        <v>124</v>
      </c>
      <c r="F141" s="84" t="s">
        <v>125</v>
      </c>
      <c r="G141" s="85" t="s">
        <v>116</v>
      </c>
      <c r="H141" s="86">
        <v>182</v>
      </c>
      <c r="I141" s="230">
        <v>0</v>
      </c>
      <c r="J141" s="230">
        <f>ROUND(I141*H141,3)</f>
        <v>0</v>
      </c>
      <c r="K141" s="87"/>
      <c r="L141" s="10"/>
      <c r="M141" s="88" t="s">
        <v>12</v>
      </c>
      <c r="N141" s="89" t="s">
        <v>33</v>
      </c>
      <c r="O141" s="90">
        <v>7.3699999999999998E-3</v>
      </c>
      <c r="P141" s="90">
        <f>O141*H141</f>
        <v>1.34134</v>
      </c>
      <c r="Q141" s="90">
        <v>0</v>
      </c>
      <c r="R141" s="90">
        <f>Q141*H141</f>
        <v>0</v>
      </c>
      <c r="S141" s="90">
        <v>0</v>
      </c>
      <c r="T141" s="91">
        <f>S141*H141</f>
        <v>0</v>
      </c>
      <c r="AR141" s="92" t="s">
        <v>93</v>
      </c>
      <c r="AT141" s="92" t="s">
        <v>89</v>
      </c>
      <c r="AU141" s="92" t="s">
        <v>94</v>
      </c>
      <c r="AY141" s="2" t="s">
        <v>83</v>
      </c>
      <c r="BE141" s="93">
        <f>IF(N141="základná",J141,0)</f>
        <v>0</v>
      </c>
      <c r="BF141" s="93">
        <f>IF(N141="znížená",J141,0)</f>
        <v>0</v>
      </c>
      <c r="BG141" s="93">
        <f>IF(N141="zákl. prenesená",J141,0)</f>
        <v>0</v>
      </c>
      <c r="BH141" s="93">
        <f>IF(N141="zníž. prenesená",J141,0)</f>
        <v>0</v>
      </c>
      <c r="BI141" s="93">
        <f>IF(N141="nulová",J141,0)</f>
        <v>0</v>
      </c>
      <c r="BJ141" s="2" t="s">
        <v>88</v>
      </c>
      <c r="BK141" s="94">
        <f>ROUND(I141*H141,3)</f>
        <v>0</v>
      </c>
      <c r="BL141" s="2" t="s">
        <v>93</v>
      </c>
      <c r="BM141" s="92" t="s">
        <v>575</v>
      </c>
    </row>
    <row r="142" spans="2:65" s="95" customFormat="1" x14ac:dyDescent="0.25">
      <c r="B142" s="96"/>
      <c r="D142" s="97" t="s">
        <v>96</v>
      </c>
      <c r="E142" s="98" t="s">
        <v>12</v>
      </c>
      <c r="F142" s="99" t="s">
        <v>576</v>
      </c>
      <c r="H142" s="100">
        <v>182</v>
      </c>
      <c r="I142" s="231"/>
      <c r="J142" s="231"/>
      <c r="L142" s="96"/>
      <c r="M142" s="101"/>
      <c r="T142" s="102"/>
      <c r="AT142" s="98" t="s">
        <v>96</v>
      </c>
      <c r="AU142" s="98" t="s">
        <v>94</v>
      </c>
      <c r="AV142" s="95" t="s">
        <v>88</v>
      </c>
      <c r="AW142" s="95" t="s">
        <v>98</v>
      </c>
      <c r="AX142" s="95" t="s">
        <v>82</v>
      </c>
      <c r="AY142" s="98" t="s">
        <v>83</v>
      </c>
    </row>
    <row r="143" spans="2:65" s="9" customFormat="1" ht="24.2" customHeight="1" x14ac:dyDescent="0.25">
      <c r="B143" s="81"/>
      <c r="C143" s="82" t="s">
        <v>123</v>
      </c>
      <c r="D143" s="82" t="s">
        <v>89</v>
      </c>
      <c r="E143" s="83" t="s">
        <v>144</v>
      </c>
      <c r="F143" s="84" t="s">
        <v>130</v>
      </c>
      <c r="G143" s="85" t="s">
        <v>101</v>
      </c>
      <c r="H143" s="86">
        <v>41.6</v>
      </c>
      <c r="I143" s="230">
        <v>0</v>
      </c>
      <c r="J143" s="230">
        <f>ROUND(I143*H143,3)</f>
        <v>0</v>
      </c>
      <c r="K143" s="87"/>
      <c r="L143" s="10"/>
      <c r="M143" s="88" t="s">
        <v>12</v>
      </c>
      <c r="N143" s="89" t="s">
        <v>33</v>
      </c>
      <c r="O143" s="90">
        <v>0</v>
      </c>
      <c r="P143" s="90">
        <f>O143*H143</f>
        <v>0</v>
      </c>
      <c r="Q143" s="90">
        <v>0</v>
      </c>
      <c r="R143" s="90">
        <f>Q143*H143</f>
        <v>0</v>
      </c>
      <c r="S143" s="90">
        <v>0</v>
      </c>
      <c r="T143" s="91">
        <f>S143*H143</f>
        <v>0</v>
      </c>
      <c r="AR143" s="92" t="s">
        <v>93</v>
      </c>
      <c r="AT143" s="92" t="s">
        <v>89</v>
      </c>
      <c r="AU143" s="92" t="s">
        <v>94</v>
      </c>
      <c r="AY143" s="2" t="s">
        <v>83</v>
      </c>
      <c r="BE143" s="93">
        <f>IF(N143="základná",J143,0)</f>
        <v>0</v>
      </c>
      <c r="BF143" s="93">
        <f>IF(N143="znížená",J143,0)</f>
        <v>0</v>
      </c>
      <c r="BG143" s="93">
        <f>IF(N143="zákl. prenesená",J143,0)</f>
        <v>0</v>
      </c>
      <c r="BH143" s="93">
        <f>IF(N143="zníž. prenesená",J143,0)</f>
        <v>0</v>
      </c>
      <c r="BI143" s="93">
        <f>IF(N143="nulová",J143,0)</f>
        <v>0</v>
      </c>
      <c r="BJ143" s="2" t="s">
        <v>88</v>
      </c>
      <c r="BK143" s="94">
        <f>ROUND(I143*H143,3)</f>
        <v>0</v>
      </c>
      <c r="BL143" s="2" t="s">
        <v>93</v>
      </c>
      <c r="BM143" s="92" t="s">
        <v>577</v>
      </c>
    </row>
    <row r="144" spans="2:65" s="95" customFormat="1" x14ac:dyDescent="0.25">
      <c r="B144" s="96"/>
      <c r="D144" s="97" t="s">
        <v>96</v>
      </c>
      <c r="E144" s="98" t="s">
        <v>12</v>
      </c>
      <c r="F144" s="99" t="s">
        <v>578</v>
      </c>
      <c r="H144" s="100">
        <v>41.6</v>
      </c>
      <c r="I144" s="231"/>
      <c r="J144" s="231"/>
      <c r="L144" s="96"/>
      <c r="M144" s="101"/>
      <c r="T144" s="102"/>
      <c r="AT144" s="98" t="s">
        <v>96</v>
      </c>
      <c r="AU144" s="98" t="s">
        <v>94</v>
      </c>
      <c r="AV144" s="95" t="s">
        <v>88</v>
      </c>
      <c r="AW144" s="95" t="s">
        <v>98</v>
      </c>
      <c r="AX144" s="95" t="s">
        <v>82</v>
      </c>
      <c r="AY144" s="98" t="s">
        <v>83</v>
      </c>
    </row>
    <row r="145" spans="2:65" s="9" customFormat="1" ht="37.9" customHeight="1" x14ac:dyDescent="0.25">
      <c r="B145" s="81"/>
      <c r="C145" s="82" t="s">
        <v>128</v>
      </c>
      <c r="D145" s="82" t="s">
        <v>89</v>
      </c>
      <c r="E145" s="83" t="s">
        <v>579</v>
      </c>
      <c r="F145" s="84" t="s">
        <v>580</v>
      </c>
      <c r="G145" s="85" t="s">
        <v>354</v>
      </c>
      <c r="H145" s="86">
        <v>28</v>
      </c>
      <c r="I145" s="230">
        <v>0</v>
      </c>
      <c r="J145" s="230">
        <f>ROUND(I145*H145,3)</f>
        <v>0</v>
      </c>
      <c r="K145" s="87"/>
      <c r="L145" s="10"/>
      <c r="M145" s="88" t="s">
        <v>12</v>
      </c>
      <c r="N145" s="89" t="s">
        <v>33</v>
      </c>
      <c r="O145" s="90">
        <v>0.192</v>
      </c>
      <c r="P145" s="90">
        <f>O145*H145</f>
        <v>5.3760000000000003</v>
      </c>
      <c r="Q145" s="90">
        <v>9.8529599999999995E-2</v>
      </c>
      <c r="R145" s="90">
        <f>Q145*H145</f>
        <v>2.7588287999999999</v>
      </c>
      <c r="S145" s="90">
        <v>0</v>
      </c>
      <c r="T145" s="91">
        <f>S145*H145</f>
        <v>0</v>
      </c>
      <c r="AR145" s="92" t="s">
        <v>93</v>
      </c>
      <c r="AT145" s="92" t="s">
        <v>89</v>
      </c>
      <c r="AU145" s="92" t="s">
        <v>94</v>
      </c>
      <c r="AY145" s="2" t="s">
        <v>83</v>
      </c>
      <c r="BE145" s="93">
        <f>IF(N145="základná",J145,0)</f>
        <v>0</v>
      </c>
      <c r="BF145" s="93">
        <f>IF(N145="znížená",J145,0)</f>
        <v>0</v>
      </c>
      <c r="BG145" s="93">
        <f>IF(N145="zákl. prenesená",J145,0)</f>
        <v>0</v>
      </c>
      <c r="BH145" s="93">
        <f>IF(N145="zníž. prenesená",J145,0)</f>
        <v>0</v>
      </c>
      <c r="BI145" s="93">
        <f>IF(N145="nulová",J145,0)</f>
        <v>0</v>
      </c>
      <c r="BJ145" s="2" t="s">
        <v>88</v>
      </c>
      <c r="BK145" s="94">
        <f>ROUND(I145*H145,3)</f>
        <v>0</v>
      </c>
      <c r="BL145" s="2" t="s">
        <v>93</v>
      </c>
      <c r="BM145" s="92" t="s">
        <v>581</v>
      </c>
    </row>
    <row r="146" spans="2:65" s="9" customFormat="1" ht="21.75" customHeight="1" x14ac:dyDescent="0.25">
      <c r="B146" s="81"/>
      <c r="C146" s="118" t="s">
        <v>136</v>
      </c>
      <c r="D146" s="118" t="s">
        <v>157</v>
      </c>
      <c r="E146" s="119" t="s">
        <v>582</v>
      </c>
      <c r="F146" s="120" t="s">
        <v>583</v>
      </c>
      <c r="G146" s="121" t="s">
        <v>198</v>
      </c>
      <c r="H146" s="122">
        <v>58.8</v>
      </c>
      <c r="I146" s="235">
        <v>0</v>
      </c>
      <c r="J146" s="235">
        <f>ROUND(I146*H146,3)</f>
        <v>0</v>
      </c>
      <c r="K146" s="123"/>
      <c r="L146" s="124"/>
      <c r="M146" s="125" t="s">
        <v>12</v>
      </c>
      <c r="N146" s="126" t="s">
        <v>33</v>
      </c>
      <c r="O146" s="90">
        <v>0</v>
      </c>
      <c r="P146" s="90">
        <f>O146*H146</f>
        <v>0</v>
      </c>
      <c r="Q146" s="90">
        <v>1.125E-2</v>
      </c>
      <c r="R146" s="90">
        <f>Q146*H146</f>
        <v>0.66149999999999998</v>
      </c>
      <c r="S146" s="90">
        <v>0</v>
      </c>
      <c r="T146" s="91">
        <f>S146*H146</f>
        <v>0</v>
      </c>
      <c r="AR146" s="92" t="s">
        <v>123</v>
      </c>
      <c r="AT146" s="92" t="s">
        <v>157</v>
      </c>
      <c r="AU146" s="92" t="s">
        <v>94</v>
      </c>
      <c r="AY146" s="2" t="s">
        <v>83</v>
      </c>
      <c r="BE146" s="93">
        <f>IF(N146="základná",J146,0)</f>
        <v>0</v>
      </c>
      <c r="BF146" s="93">
        <f>IF(N146="znížená",J146,0)</f>
        <v>0</v>
      </c>
      <c r="BG146" s="93">
        <f>IF(N146="zákl. prenesená",J146,0)</f>
        <v>0</v>
      </c>
      <c r="BH146" s="93">
        <f>IF(N146="zníž. prenesená",J146,0)</f>
        <v>0</v>
      </c>
      <c r="BI146" s="93">
        <f>IF(N146="nulová",J146,0)</f>
        <v>0</v>
      </c>
      <c r="BJ146" s="2" t="s">
        <v>88</v>
      </c>
      <c r="BK146" s="94">
        <f>ROUND(I146*H146,3)</f>
        <v>0</v>
      </c>
      <c r="BL146" s="2" t="s">
        <v>93</v>
      </c>
      <c r="BM146" s="92" t="s">
        <v>584</v>
      </c>
    </row>
    <row r="147" spans="2:65" s="95" customFormat="1" x14ac:dyDescent="0.25">
      <c r="B147" s="96"/>
      <c r="D147" s="97" t="s">
        <v>96</v>
      </c>
      <c r="F147" s="99" t="s">
        <v>585</v>
      </c>
      <c r="H147" s="100">
        <v>58.8</v>
      </c>
      <c r="I147" s="231"/>
      <c r="J147" s="231"/>
      <c r="L147" s="96"/>
      <c r="M147" s="101"/>
      <c r="T147" s="102"/>
      <c r="AT147" s="98" t="s">
        <v>96</v>
      </c>
      <c r="AU147" s="98" t="s">
        <v>94</v>
      </c>
      <c r="AV147" s="95" t="s">
        <v>88</v>
      </c>
      <c r="AW147" s="95" t="s">
        <v>5</v>
      </c>
      <c r="AX147" s="95" t="s">
        <v>82</v>
      </c>
      <c r="AY147" s="98" t="s">
        <v>83</v>
      </c>
    </row>
    <row r="148" spans="2:65" s="9" customFormat="1" ht="24.2" customHeight="1" x14ac:dyDescent="0.25">
      <c r="B148" s="81"/>
      <c r="C148" s="82" t="s">
        <v>143</v>
      </c>
      <c r="D148" s="82" t="s">
        <v>89</v>
      </c>
      <c r="E148" s="83" t="s">
        <v>586</v>
      </c>
      <c r="F148" s="84" t="s">
        <v>587</v>
      </c>
      <c r="G148" s="85" t="s">
        <v>150</v>
      </c>
      <c r="H148" s="86">
        <v>65</v>
      </c>
      <c r="I148" s="230">
        <v>0</v>
      </c>
      <c r="J148" s="230">
        <f>ROUND(I148*H148,3)</f>
        <v>0</v>
      </c>
      <c r="K148" s="87"/>
      <c r="L148" s="10"/>
      <c r="M148" s="88" t="s">
        <v>12</v>
      </c>
      <c r="N148" s="89" t="s">
        <v>33</v>
      </c>
      <c r="O148" s="90">
        <v>0</v>
      </c>
      <c r="P148" s="90">
        <f>O148*H148</f>
        <v>0</v>
      </c>
      <c r="Q148" s="90">
        <v>0</v>
      </c>
      <c r="R148" s="90">
        <f>Q148*H148</f>
        <v>0</v>
      </c>
      <c r="S148" s="90">
        <v>0</v>
      </c>
      <c r="T148" s="91">
        <f>S148*H148</f>
        <v>0</v>
      </c>
      <c r="AR148" s="92" t="s">
        <v>93</v>
      </c>
      <c r="AT148" s="92" t="s">
        <v>89</v>
      </c>
      <c r="AU148" s="92" t="s">
        <v>94</v>
      </c>
      <c r="AY148" s="2" t="s">
        <v>83</v>
      </c>
      <c r="BE148" s="93">
        <f>IF(N148="základná",J148,0)</f>
        <v>0</v>
      </c>
      <c r="BF148" s="93">
        <f>IF(N148="znížená",J148,0)</f>
        <v>0</v>
      </c>
      <c r="BG148" s="93">
        <f>IF(N148="zákl. prenesená",J148,0)</f>
        <v>0</v>
      </c>
      <c r="BH148" s="93">
        <f>IF(N148="zníž. prenesená",J148,0)</f>
        <v>0</v>
      </c>
      <c r="BI148" s="93">
        <f>IF(N148="nulová",J148,0)</f>
        <v>0</v>
      </c>
      <c r="BJ148" s="2" t="s">
        <v>88</v>
      </c>
      <c r="BK148" s="94">
        <f>ROUND(I148*H148,3)</f>
        <v>0</v>
      </c>
      <c r="BL148" s="2" t="s">
        <v>93</v>
      </c>
      <c r="BM148" s="92" t="s">
        <v>588</v>
      </c>
    </row>
    <row r="149" spans="2:65" s="9" customFormat="1" ht="16.5" customHeight="1" x14ac:dyDescent="0.25">
      <c r="B149" s="81"/>
      <c r="C149" s="118" t="s">
        <v>147</v>
      </c>
      <c r="D149" s="118" t="s">
        <v>157</v>
      </c>
      <c r="E149" s="119" t="s">
        <v>158</v>
      </c>
      <c r="F149" s="120" t="s">
        <v>159</v>
      </c>
      <c r="G149" s="121" t="s">
        <v>101</v>
      </c>
      <c r="H149" s="122">
        <v>15.6</v>
      </c>
      <c r="I149" s="235">
        <v>0</v>
      </c>
      <c r="J149" s="235">
        <f>ROUND(I149*H149,3)</f>
        <v>0</v>
      </c>
      <c r="K149" s="123"/>
      <c r="L149" s="124"/>
      <c r="M149" s="125" t="s">
        <v>12</v>
      </c>
      <c r="N149" s="126" t="s">
        <v>33</v>
      </c>
      <c r="O149" s="90">
        <v>0</v>
      </c>
      <c r="P149" s="90">
        <f>O149*H149</f>
        <v>0</v>
      </c>
      <c r="Q149" s="90">
        <v>1</v>
      </c>
      <c r="R149" s="90">
        <f>Q149*H149</f>
        <v>15.6</v>
      </c>
      <c r="S149" s="90">
        <v>0</v>
      </c>
      <c r="T149" s="91">
        <f>S149*H149</f>
        <v>0</v>
      </c>
      <c r="AR149" s="92" t="s">
        <v>123</v>
      </c>
      <c r="AT149" s="92" t="s">
        <v>157</v>
      </c>
      <c r="AU149" s="92" t="s">
        <v>94</v>
      </c>
      <c r="AY149" s="2" t="s">
        <v>83</v>
      </c>
      <c r="BE149" s="93">
        <f>IF(N149="základná",J149,0)</f>
        <v>0</v>
      </c>
      <c r="BF149" s="93">
        <f>IF(N149="znížená",J149,0)</f>
        <v>0</v>
      </c>
      <c r="BG149" s="93">
        <f>IF(N149="zákl. prenesená",J149,0)</f>
        <v>0</v>
      </c>
      <c r="BH149" s="93">
        <f>IF(N149="zníž. prenesená",J149,0)</f>
        <v>0</v>
      </c>
      <c r="BI149" s="93">
        <f>IF(N149="nulová",J149,0)</f>
        <v>0</v>
      </c>
      <c r="BJ149" s="2" t="s">
        <v>88</v>
      </c>
      <c r="BK149" s="94">
        <f>ROUND(I149*H149,3)</f>
        <v>0</v>
      </c>
      <c r="BL149" s="2" t="s">
        <v>93</v>
      </c>
      <c r="BM149" s="92" t="s">
        <v>589</v>
      </c>
    </row>
    <row r="150" spans="2:65" s="95" customFormat="1" x14ac:dyDescent="0.25">
      <c r="B150" s="96"/>
      <c r="D150" s="97" t="s">
        <v>96</v>
      </c>
      <c r="E150" s="98" t="s">
        <v>12</v>
      </c>
      <c r="F150" s="99" t="s">
        <v>590</v>
      </c>
      <c r="H150" s="100">
        <v>15.6</v>
      </c>
      <c r="I150" s="231"/>
      <c r="J150" s="231"/>
      <c r="L150" s="96"/>
      <c r="M150" s="101"/>
      <c r="T150" s="102"/>
      <c r="AT150" s="98" t="s">
        <v>96</v>
      </c>
      <c r="AU150" s="98" t="s">
        <v>94</v>
      </c>
      <c r="AV150" s="95" t="s">
        <v>88</v>
      </c>
      <c r="AW150" s="95" t="s">
        <v>98</v>
      </c>
      <c r="AX150" s="95" t="s">
        <v>82</v>
      </c>
      <c r="AY150" s="98" t="s">
        <v>83</v>
      </c>
    </row>
    <row r="151" spans="2:65" s="9" customFormat="1" ht="33" customHeight="1" x14ac:dyDescent="0.25">
      <c r="B151" s="81"/>
      <c r="C151" s="82" t="s">
        <v>152</v>
      </c>
      <c r="D151" s="82" t="s">
        <v>89</v>
      </c>
      <c r="E151" s="83" t="s">
        <v>591</v>
      </c>
      <c r="F151" s="84" t="s">
        <v>592</v>
      </c>
      <c r="G151" s="85" t="s">
        <v>150</v>
      </c>
      <c r="H151" s="86">
        <v>65</v>
      </c>
      <c r="I151" s="230">
        <v>0</v>
      </c>
      <c r="J151" s="230">
        <f>ROUND(I151*H151,3)</f>
        <v>0</v>
      </c>
      <c r="K151" s="87"/>
      <c r="L151" s="10"/>
      <c r="M151" s="88" t="s">
        <v>12</v>
      </c>
      <c r="N151" s="89" t="s">
        <v>33</v>
      </c>
      <c r="O151" s="90">
        <v>0</v>
      </c>
      <c r="P151" s="90">
        <f>O151*H151</f>
        <v>0</v>
      </c>
      <c r="Q151" s="90">
        <v>0</v>
      </c>
      <c r="R151" s="90">
        <f>Q151*H151</f>
        <v>0</v>
      </c>
      <c r="S151" s="90">
        <v>0</v>
      </c>
      <c r="T151" s="91">
        <f>S151*H151</f>
        <v>0</v>
      </c>
      <c r="AR151" s="92" t="s">
        <v>93</v>
      </c>
      <c r="AT151" s="92" t="s">
        <v>89</v>
      </c>
      <c r="AU151" s="92" t="s">
        <v>94</v>
      </c>
      <c r="AY151" s="2" t="s">
        <v>83</v>
      </c>
      <c r="BE151" s="93">
        <f>IF(N151="základná",J151,0)</f>
        <v>0</v>
      </c>
      <c r="BF151" s="93">
        <f>IF(N151="znížená",J151,0)</f>
        <v>0</v>
      </c>
      <c r="BG151" s="93">
        <f>IF(N151="zákl. prenesená",J151,0)</f>
        <v>0</v>
      </c>
      <c r="BH151" s="93">
        <f>IF(N151="zníž. prenesená",J151,0)</f>
        <v>0</v>
      </c>
      <c r="BI151" s="93">
        <f>IF(N151="nulová",J151,0)</f>
        <v>0</v>
      </c>
      <c r="BJ151" s="2" t="s">
        <v>88</v>
      </c>
      <c r="BK151" s="94">
        <f>ROUND(I151*H151,3)</f>
        <v>0</v>
      </c>
      <c r="BL151" s="2" t="s">
        <v>93</v>
      </c>
      <c r="BM151" s="92" t="s">
        <v>593</v>
      </c>
    </row>
    <row r="152" spans="2:65" s="9" customFormat="1" ht="16.5" customHeight="1" x14ac:dyDescent="0.25">
      <c r="B152" s="81"/>
      <c r="C152" s="118" t="s">
        <v>156</v>
      </c>
      <c r="D152" s="118" t="s">
        <v>157</v>
      </c>
      <c r="E152" s="119" t="s">
        <v>594</v>
      </c>
      <c r="F152" s="120" t="s">
        <v>595</v>
      </c>
      <c r="G152" s="121" t="s">
        <v>101</v>
      </c>
      <c r="H152" s="122">
        <v>15.6</v>
      </c>
      <c r="I152" s="235">
        <v>0</v>
      </c>
      <c r="J152" s="235">
        <f>ROUND(I152*H152,3)</f>
        <v>0</v>
      </c>
      <c r="K152" s="123"/>
      <c r="L152" s="124"/>
      <c r="M152" s="125" t="s">
        <v>12</v>
      </c>
      <c r="N152" s="126" t="s">
        <v>33</v>
      </c>
      <c r="O152" s="90">
        <v>0</v>
      </c>
      <c r="P152" s="90">
        <f>O152*H152</f>
        <v>0</v>
      </c>
      <c r="Q152" s="90">
        <v>1</v>
      </c>
      <c r="R152" s="90">
        <f>Q152*H152</f>
        <v>15.6</v>
      </c>
      <c r="S152" s="90">
        <v>0</v>
      </c>
      <c r="T152" s="91">
        <f>S152*H152</f>
        <v>0</v>
      </c>
      <c r="AR152" s="92" t="s">
        <v>123</v>
      </c>
      <c r="AT152" s="92" t="s">
        <v>157</v>
      </c>
      <c r="AU152" s="92" t="s">
        <v>94</v>
      </c>
      <c r="AY152" s="2" t="s">
        <v>83</v>
      </c>
      <c r="BE152" s="93">
        <f>IF(N152="základná",J152,0)</f>
        <v>0</v>
      </c>
      <c r="BF152" s="93">
        <f>IF(N152="znížená",J152,0)</f>
        <v>0</v>
      </c>
      <c r="BG152" s="93">
        <f>IF(N152="zákl. prenesená",J152,0)</f>
        <v>0</v>
      </c>
      <c r="BH152" s="93">
        <f>IF(N152="zníž. prenesená",J152,0)</f>
        <v>0</v>
      </c>
      <c r="BI152" s="93">
        <f>IF(N152="nulová",J152,0)</f>
        <v>0</v>
      </c>
      <c r="BJ152" s="2" t="s">
        <v>88</v>
      </c>
      <c r="BK152" s="94">
        <f>ROUND(I152*H152,3)</f>
        <v>0</v>
      </c>
      <c r="BL152" s="2" t="s">
        <v>93</v>
      </c>
      <c r="BM152" s="92" t="s">
        <v>596</v>
      </c>
    </row>
    <row r="153" spans="2:65" s="95" customFormat="1" x14ac:dyDescent="0.25">
      <c r="B153" s="96"/>
      <c r="D153" s="97" t="s">
        <v>96</v>
      </c>
      <c r="E153" s="98" t="s">
        <v>12</v>
      </c>
      <c r="F153" s="99" t="s">
        <v>590</v>
      </c>
      <c r="H153" s="100">
        <v>15.6</v>
      </c>
      <c r="I153" s="231"/>
      <c r="J153" s="231"/>
      <c r="L153" s="96"/>
      <c r="M153" s="101"/>
      <c r="T153" s="102"/>
      <c r="AT153" s="98" t="s">
        <v>96</v>
      </c>
      <c r="AU153" s="98" t="s">
        <v>94</v>
      </c>
      <c r="AV153" s="95" t="s">
        <v>88</v>
      </c>
      <c r="AW153" s="95" t="s">
        <v>98</v>
      </c>
      <c r="AX153" s="95" t="s">
        <v>82</v>
      </c>
      <c r="AY153" s="98" t="s">
        <v>83</v>
      </c>
    </row>
    <row r="154" spans="2:65" s="9" customFormat="1" ht="33" customHeight="1" x14ac:dyDescent="0.25">
      <c r="B154" s="81"/>
      <c r="C154" s="82" t="s">
        <v>162</v>
      </c>
      <c r="D154" s="82" t="s">
        <v>89</v>
      </c>
      <c r="E154" s="83" t="s">
        <v>362</v>
      </c>
      <c r="F154" s="84" t="s">
        <v>363</v>
      </c>
      <c r="G154" s="85" t="s">
        <v>150</v>
      </c>
      <c r="H154" s="86">
        <v>65</v>
      </c>
      <c r="I154" s="230">
        <v>0</v>
      </c>
      <c r="J154" s="230">
        <f>ROUND(I154*H154,3)</f>
        <v>0</v>
      </c>
      <c r="K154" s="87"/>
      <c r="L154" s="10"/>
      <c r="M154" s="88" t="s">
        <v>12</v>
      </c>
      <c r="N154" s="89" t="s">
        <v>33</v>
      </c>
      <c r="O154" s="90">
        <v>0</v>
      </c>
      <c r="P154" s="90">
        <f>O154*H154</f>
        <v>0</v>
      </c>
      <c r="Q154" s="90">
        <v>0</v>
      </c>
      <c r="R154" s="90">
        <f>Q154*H154</f>
        <v>0</v>
      </c>
      <c r="S154" s="90">
        <v>0</v>
      </c>
      <c r="T154" s="91">
        <f>S154*H154</f>
        <v>0</v>
      </c>
      <c r="AR154" s="92" t="s">
        <v>93</v>
      </c>
      <c r="AT154" s="92" t="s">
        <v>89</v>
      </c>
      <c r="AU154" s="92" t="s">
        <v>94</v>
      </c>
      <c r="AY154" s="2" t="s">
        <v>83</v>
      </c>
      <c r="BE154" s="93">
        <f>IF(N154="základná",J154,0)</f>
        <v>0</v>
      </c>
      <c r="BF154" s="93">
        <f>IF(N154="znížená",J154,0)</f>
        <v>0</v>
      </c>
      <c r="BG154" s="93">
        <f>IF(N154="zákl. prenesená",J154,0)</f>
        <v>0</v>
      </c>
      <c r="BH154" s="93">
        <f>IF(N154="zníž. prenesená",J154,0)</f>
        <v>0</v>
      </c>
      <c r="BI154" s="93">
        <f>IF(N154="nulová",J154,0)</f>
        <v>0</v>
      </c>
      <c r="BJ154" s="2" t="s">
        <v>88</v>
      </c>
      <c r="BK154" s="94">
        <f>ROUND(I154*H154,3)</f>
        <v>0</v>
      </c>
      <c r="BL154" s="2" t="s">
        <v>93</v>
      </c>
      <c r="BM154" s="92" t="s">
        <v>597</v>
      </c>
    </row>
    <row r="155" spans="2:65" s="9" customFormat="1" ht="16.5" customHeight="1" x14ac:dyDescent="0.25">
      <c r="B155" s="81"/>
      <c r="C155" s="118" t="s">
        <v>166</v>
      </c>
      <c r="D155" s="118" t="s">
        <v>157</v>
      </c>
      <c r="E155" s="119" t="s">
        <v>598</v>
      </c>
      <c r="F155" s="120" t="s">
        <v>599</v>
      </c>
      <c r="G155" s="121" t="s">
        <v>101</v>
      </c>
      <c r="H155" s="122">
        <v>3.3149999999999999</v>
      </c>
      <c r="I155" s="235">
        <v>0</v>
      </c>
      <c r="J155" s="235">
        <f>ROUND(I155*H155,3)</f>
        <v>0</v>
      </c>
      <c r="K155" s="123"/>
      <c r="L155" s="124"/>
      <c r="M155" s="125" t="s">
        <v>12</v>
      </c>
      <c r="N155" s="126" t="s">
        <v>33</v>
      </c>
      <c r="O155" s="90">
        <v>0</v>
      </c>
      <c r="P155" s="90">
        <f>O155*H155</f>
        <v>0</v>
      </c>
      <c r="Q155" s="90">
        <v>1.5</v>
      </c>
      <c r="R155" s="90">
        <f>Q155*H155</f>
        <v>4.9725000000000001</v>
      </c>
      <c r="S155" s="90">
        <v>0</v>
      </c>
      <c r="T155" s="91">
        <f>S155*H155</f>
        <v>0</v>
      </c>
      <c r="AR155" s="92" t="s">
        <v>123</v>
      </c>
      <c r="AT155" s="92" t="s">
        <v>157</v>
      </c>
      <c r="AU155" s="92" t="s">
        <v>94</v>
      </c>
      <c r="AY155" s="2" t="s">
        <v>83</v>
      </c>
      <c r="BE155" s="93">
        <f>IF(N155="základná",J155,0)</f>
        <v>0</v>
      </c>
      <c r="BF155" s="93">
        <f>IF(N155="znížená",J155,0)</f>
        <v>0</v>
      </c>
      <c r="BG155" s="93">
        <f>IF(N155="zákl. prenesená",J155,0)</f>
        <v>0</v>
      </c>
      <c r="BH155" s="93">
        <f>IF(N155="zníž. prenesená",J155,0)</f>
        <v>0</v>
      </c>
      <c r="BI155" s="93">
        <f>IF(N155="nulová",J155,0)</f>
        <v>0</v>
      </c>
      <c r="BJ155" s="2" t="s">
        <v>88</v>
      </c>
      <c r="BK155" s="94">
        <f>ROUND(I155*H155,3)</f>
        <v>0</v>
      </c>
      <c r="BL155" s="2" t="s">
        <v>93</v>
      </c>
      <c r="BM155" s="92" t="s">
        <v>600</v>
      </c>
    </row>
    <row r="156" spans="2:65" s="95" customFormat="1" x14ac:dyDescent="0.25">
      <c r="B156" s="96"/>
      <c r="D156" s="97" t="s">
        <v>96</v>
      </c>
      <c r="E156" s="98" t="s">
        <v>12</v>
      </c>
      <c r="F156" s="99" t="s">
        <v>601</v>
      </c>
      <c r="H156" s="100">
        <v>3.3149999999999999</v>
      </c>
      <c r="I156" s="231"/>
      <c r="J156" s="231"/>
      <c r="L156" s="96"/>
      <c r="M156" s="101"/>
      <c r="T156" s="102"/>
      <c r="AT156" s="98" t="s">
        <v>96</v>
      </c>
      <c r="AU156" s="98" t="s">
        <v>94</v>
      </c>
      <c r="AV156" s="95" t="s">
        <v>88</v>
      </c>
      <c r="AW156" s="95" t="s">
        <v>98</v>
      </c>
      <c r="AX156" s="95" t="s">
        <v>82</v>
      </c>
      <c r="AY156" s="98" t="s">
        <v>83</v>
      </c>
    </row>
    <row r="157" spans="2:65" s="9" customFormat="1" ht="24.2" customHeight="1" x14ac:dyDescent="0.25">
      <c r="B157" s="81"/>
      <c r="C157" s="82" t="s">
        <v>171</v>
      </c>
      <c r="D157" s="82" t="s">
        <v>89</v>
      </c>
      <c r="E157" s="83" t="s">
        <v>366</v>
      </c>
      <c r="F157" s="84" t="s">
        <v>602</v>
      </c>
      <c r="G157" s="85" t="s">
        <v>150</v>
      </c>
      <c r="H157" s="86">
        <v>65</v>
      </c>
      <c r="I157" s="230">
        <v>0</v>
      </c>
      <c r="J157" s="230">
        <f>ROUND(I157*H157,3)</f>
        <v>0</v>
      </c>
      <c r="K157" s="87"/>
      <c r="L157" s="10"/>
      <c r="M157" s="88" t="s">
        <v>12</v>
      </c>
      <c r="N157" s="89" t="s">
        <v>33</v>
      </c>
      <c r="O157" s="90">
        <v>0</v>
      </c>
      <c r="P157" s="90">
        <f>O157*H157</f>
        <v>0</v>
      </c>
      <c r="Q157" s="90">
        <v>0</v>
      </c>
      <c r="R157" s="90">
        <f>Q157*H157</f>
        <v>0</v>
      </c>
      <c r="S157" s="90">
        <v>0</v>
      </c>
      <c r="T157" s="91">
        <f>S157*H157</f>
        <v>0</v>
      </c>
      <c r="AR157" s="92" t="s">
        <v>93</v>
      </c>
      <c r="AT157" s="92" t="s">
        <v>89</v>
      </c>
      <c r="AU157" s="92" t="s">
        <v>94</v>
      </c>
      <c r="AY157" s="2" t="s">
        <v>83</v>
      </c>
      <c r="BE157" s="93">
        <f>IF(N157="základná",J157,0)</f>
        <v>0</v>
      </c>
      <c r="BF157" s="93">
        <f>IF(N157="znížená",J157,0)</f>
        <v>0</v>
      </c>
      <c r="BG157" s="93">
        <f>IF(N157="zákl. prenesená",J157,0)</f>
        <v>0</v>
      </c>
      <c r="BH157" s="93">
        <f>IF(N157="zníž. prenesená",J157,0)</f>
        <v>0</v>
      </c>
      <c r="BI157" s="93">
        <f>IF(N157="nulová",J157,0)</f>
        <v>0</v>
      </c>
      <c r="BJ157" s="2" t="s">
        <v>88</v>
      </c>
      <c r="BK157" s="94">
        <f>ROUND(I157*H157,3)</f>
        <v>0</v>
      </c>
      <c r="BL157" s="2" t="s">
        <v>93</v>
      </c>
      <c r="BM157" s="92" t="s">
        <v>603</v>
      </c>
    </row>
    <row r="158" spans="2:65" s="9" customFormat="1" ht="24.2" customHeight="1" x14ac:dyDescent="0.25">
      <c r="B158" s="81"/>
      <c r="C158" s="118" t="s">
        <v>179</v>
      </c>
      <c r="D158" s="118" t="s">
        <v>157</v>
      </c>
      <c r="E158" s="119" t="s">
        <v>370</v>
      </c>
      <c r="F158" s="120" t="s">
        <v>604</v>
      </c>
      <c r="G158" s="121" t="s">
        <v>150</v>
      </c>
      <c r="H158" s="122">
        <v>68.25</v>
      </c>
      <c r="I158" s="235">
        <v>0</v>
      </c>
      <c r="J158" s="235">
        <f>ROUND(I158*H158,3)</f>
        <v>0</v>
      </c>
      <c r="K158" s="123"/>
      <c r="L158" s="124"/>
      <c r="M158" s="125" t="s">
        <v>12</v>
      </c>
      <c r="N158" s="126" t="s">
        <v>33</v>
      </c>
      <c r="O158" s="90">
        <v>0</v>
      </c>
      <c r="P158" s="90">
        <f>O158*H158</f>
        <v>0</v>
      </c>
      <c r="Q158" s="90">
        <v>0</v>
      </c>
      <c r="R158" s="90">
        <f>Q158*H158</f>
        <v>0</v>
      </c>
      <c r="S158" s="90">
        <v>0</v>
      </c>
      <c r="T158" s="91">
        <f>S158*H158</f>
        <v>0</v>
      </c>
      <c r="AR158" s="92" t="s">
        <v>123</v>
      </c>
      <c r="AT158" s="92" t="s">
        <v>157</v>
      </c>
      <c r="AU158" s="92" t="s">
        <v>94</v>
      </c>
      <c r="AY158" s="2" t="s">
        <v>83</v>
      </c>
      <c r="BE158" s="93">
        <f>IF(N158="základná",J158,0)</f>
        <v>0</v>
      </c>
      <c r="BF158" s="93">
        <f>IF(N158="znížená",J158,0)</f>
        <v>0</v>
      </c>
      <c r="BG158" s="93">
        <f>IF(N158="zákl. prenesená",J158,0)</f>
        <v>0</v>
      </c>
      <c r="BH158" s="93">
        <f>IF(N158="zníž. prenesená",J158,0)</f>
        <v>0</v>
      </c>
      <c r="BI158" s="93">
        <f>IF(N158="nulová",J158,0)</f>
        <v>0</v>
      </c>
      <c r="BJ158" s="2" t="s">
        <v>88</v>
      </c>
      <c r="BK158" s="94">
        <f>ROUND(I158*H158,3)</f>
        <v>0</v>
      </c>
      <c r="BL158" s="2" t="s">
        <v>93</v>
      </c>
      <c r="BM158" s="92" t="s">
        <v>605</v>
      </c>
    </row>
    <row r="159" spans="2:65" s="95" customFormat="1" x14ac:dyDescent="0.25">
      <c r="B159" s="96"/>
      <c r="D159" s="97" t="s">
        <v>96</v>
      </c>
      <c r="F159" s="99" t="s">
        <v>606</v>
      </c>
      <c r="H159" s="100">
        <v>68.25</v>
      </c>
      <c r="L159" s="96"/>
      <c r="M159" s="131"/>
      <c r="N159" s="132"/>
      <c r="O159" s="132"/>
      <c r="P159" s="132"/>
      <c r="Q159" s="132"/>
      <c r="R159" s="132"/>
      <c r="S159" s="132"/>
      <c r="T159" s="133"/>
      <c r="AT159" s="98" t="s">
        <v>96</v>
      </c>
      <c r="AU159" s="98" t="s">
        <v>94</v>
      </c>
      <c r="AV159" s="95" t="s">
        <v>88</v>
      </c>
      <c r="AW159" s="95" t="s">
        <v>5</v>
      </c>
      <c r="AX159" s="95" t="s">
        <v>82</v>
      </c>
      <c r="AY159" s="98" t="s">
        <v>83</v>
      </c>
    </row>
    <row r="160" spans="2:65" s="9" customFormat="1" ht="6.95" customHeight="1" x14ac:dyDescent="0.25">
      <c r="B160" s="40"/>
      <c r="C160" s="41"/>
      <c r="D160" s="41"/>
      <c r="E160" s="41"/>
      <c r="F160" s="41"/>
      <c r="G160" s="41"/>
      <c r="H160" s="41"/>
      <c r="I160" s="41"/>
      <c r="J160" s="41"/>
      <c r="K160" s="41"/>
      <c r="L160" s="10"/>
    </row>
  </sheetData>
  <autoFilter ref="C124:K159" xr:uid="{00000000-0009-0000-0000-000016000000}"/>
  <mergeCells count="12">
    <mergeCell ref="E117:H117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32DBE-BDBF-4B17-9460-294121775B0B}">
  <dimension ref="A1"/>
  <sheetViews>
    <sheetView workbookViewId="0">
      <selection activeCell="C33" sqref="C33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b45394a3649d097c9534a304e10a534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c50a2e97b8b8505d104eb55d6feb8bcd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1b354e1-7e36-4be2-aa9f-e98137c289ee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Props1.xml><?xml version="1.0" encoding="utf-8"?>
<ds:datastoreItem xmlns:ds="http://schemas.openxmlformats.org/officeDocument/2006/customXml" ds:itemID="{76FD92F0-9678-46F3-901F-9A157E2C4667}"/>
</file>

<file path=customXml/itemProps2.xml><?xml version="1.0" encoding="utf-8"?>
<ds:datastoreItem xmlns:ds="http://schemas.openxmlformats.org/officeDocument/2006/customXml" ds:itemID="{732FD7B7-4DD1-4DEC-A7EF-7B0DA990B898}"/>
</file>

<file path=customXml/itemProps3.xml><?xml version="1.0" encoding="utf-8"?>
<ds:datastoreItem xmlns:ds="http://schemas.openxmlformats.org/officeDocument/2006/customXml" ds:itemID="{4BC06A18-6347-435E-BA37-34D6364B26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6</vt:i4>
      </vt:variant>
    </vt:vector>
  </HeadingPairs>
  <TitlesOfParts>
    <vt:vector size="10" baseType="lpstr">
      <vt:lpstr>Rekapitulácia stavby</vt:lpstr>
      <vt:lpstr>SO 4.1 - Ihriská - časť 1</vt:lpstr>
      <vt:lpstr>SO 4.2.2 - Ihriská - špor...</vt:lpstr>
      <vt:lpstr>Hárok1</vt:lpstr>
      <vt:lpstr>'Rekapitulácia stavby'!Názvy_tlače</vt:lpstr>
      <vt:lpstr>'SO 4.1 - Ihriská - časť 1'!Názvy_tlače</vt:lpstr>
      <vt:lpstr>'SO 4.2.2 - Ihriská - špor...'!Názvy_tlače</vt:lpstr>
      <vt:lpstr>'Rekapitulácia stavby'!Oblasť_tlače</vt:lpstr>
      <vt:lpstr>'SO 4.1 - Ihriská - časť 1'!Oblasť_tlače</vt:lpstr>
      <vt:lpstr>'SO 4.2.2 - Ihriská - špor...'!Oblasť_tlače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Kmečová Paula, PhDr. PhD.</dc:creator>
  <cp:lastModifiedBy>Strmeňová Jana, Ing.</cp:lastModifiedBy>
  <cp:lastPrinted>2026-03-23T07:47:28Z</cp:lastPrinted>
  <dcterms:created xsi:type="dcterms:W3CDTF">2026-02-02T12:03:45Z</dcterms:created>
  <dcterms:modified xsi:type="dcterms:W3CDTF">2026-04-13T12:23:40Z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</Properties>
</file>