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M:\zmluvy o dielo na zhotoviteľa\Zelené sídliská-zmluvy o dielo stavebné práce\Severná\rozpočty na VO\Severná_vodozádržné opatrenia\"/>
    </mc:Choice>
  </mc:AlternateContent>
  <xr:revisionPtr revIDLastSave="0" documentId="13_ncr:1_{E2DBE8BF-AA1C-44E1-8A4F-57D8D7E9FD85}" xr6:coauthVersionLast="47" xr6:coauthVersionMax="47" xr10:uidLastSave="{00000000-0000-0000-0000-000000000000}"/>
  <bookViews>
    <workbookView xWindow="-120" yWindow="-120" windowWidth="29040" windowHeight="15720" activeTab="1" xr2:uid="{3E65B1D1-E593-4782-B0C4-B8F32C79323A}"/>
  </bookViews>
  <sheets>
    <sheet name="Rekapitulácia stavby" sheetId="2" r:id="rId1"/>
    <sheet name="SO 2.2.1b - Návrh vegetač..." sheetId="3" r:id="rId2"/>
    <sheet name="SO 2.2.2b - Návrh vegetač..." sheetId="4" r:id="rId3"/>
    <sheet name="Hárok1" sheetId="1" r:id="rId4"/>
  </sheets>
  <externalReferences>
    <externalReference r:id="rId5"/>
  </externalReferences>
  <definedNames>
    <definedName name="_xlnm._FilterDatabase" localSheetId="1" hidden="1">'SO 2.2.1b - Návrh vegetač...'!$C$126:$K$162</definedName>
    <definedName name="_xlnm._FilterDatabase" localSheetId="2" hidden="1">'SO 2.2.2b - Návrh vegetač...'!$C$128:$K$233</definedName>
    <definedName name="_xlnm.Print_Titles" localSheetId="0">'Rekapitulácia stavby'!$92:$92</definedName>
    <definedName name="_xlnm.Print_Titles" localSheetId="1">'SO 2.2.1b - Návrh vegetač...'!$126:$126</definedName>
    <definedName name="_xlnm.Print_Titles" localSheetId="2">'SO 2.2.2b - Návrh vegetač...'!$128:$128</definedName>
    <definedName name="_xlnm.Print_Area" localSheetId="0">'Rekapitulácia stavby'!$D$4:$AO$76,'Rekapitulácia stavby'!$C$82:$AQ$96</definedName>
    <definedName name="_xlnm.Print_Area" localSheetId="1">'SO 2.2.1b - Návrh vegetač...'!$C$4:$J$76,'SO 2.2.1b - Návrh vegetač...'!$C$110:$J$162</definedName>
    <definedName name="_xlnm.Print_Area" localSheetId="2">'SO 2.2.2b - Návrh vegetač...'!$C$4:$J$76,'SO 2.2.2b - Návrh vegetač...'!$C$112:$J$233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32" i="4" l="1"/>
  <c r="BI232" i="4"/>
  <c r="BH232" i="4"/>
  <c r="BG232" i="4"/>
  <c r="BE232" i="4"/>
  <c r="T232" i="4"/>
  <c r="R232" i="4"/>
  <c r="P232" i="4"/>
  <c r="J232" i="4"/>
  <c r="BF232" i="4" s="1"/>
  <c r="BK230" i="4"/>
  <c r="BI230" i="4"/>
  <c r="BH230" i="4"/>
  <c r="BG230" i="4"/>
  <c r="BF230" i="4"/>
  <c r="BE230" i="4"/>
  <c r="T230" i="4"/>
  <c r="R230" i="4"/>
  <c r="P230" i="4"/>
  <c r="J230" i="4"/>
  <c r="BK229" i="4"/>
  <c r="BI229" i="4"/>
  <c r="BH229" i="4"/>
  <c r="BG229" i="4"/>
  <c r="BE229" i="4"/>
  <c r="T229" i="4"/>
  <c r="R229" i="4"/>
  <c r="P229" i="4"/>
  <c r="J229" i="4"/>
  <c r="BF229" i="4" s="1"/>
  <c r="BK227" i="4"/>
  <c r="BI227" i="4"/>
  <c r="BH227" i="4"/>
  <c r="BG227" i="4"/>
  <c r="BF227" i="4"/>
  <c r="BE227" i="4"/>
  <c r="T227" i="4"/>
  <c r="R227" i="4"/>
  <c r="P227" i="4"/>
  <c r="J227" i="4"/>
  <c r="BK225" i="4"/>
  <c r="BI225" i="4"/>
  <c r="BH225" i="4"/>
  <c r="BG225" i="4"/>
  <c r="BE225" i="4"/>
  <c r="T225" i="4"/>
  <c r="R225" i="4"/>
  <c r="P225" i="4"/>
  <c r="J225" i="4"/>
  <c r="BF225" i="4" s="1"/>
  <c r="BK224" i="4"/>
  <c r="BI224" i="4"/>
  <c r="BH224" i="4"/>
  <c r="BG224" i="4"/>
  <c r="BE224" i="4"/>
  <c r="T224" i="4"/>
  <c r="R224" i="4"/>
  <c r="P224" i="4"/>
  <c r="J224" i="4"/>
  <c r="BF224" i="4" s="1"/>
  <c r="BK223" i="4"/>
  <c r="BI223" i="4"/>
  <c r="BH223" i="4"/>
  <c r="BG223" i="4"/>
  <c r="BE223" i="4"/>
  <c r="T223" i="4"/>
  <c r="R223" i="4"/>
  <c r="P223" i="4"/>
  <c r="J223" i="4"/>
  <c r="BF223" i="4" s="1"/>
  <c r="BK221" i="4"/>
  <c r="BI221" i="4"/>
  <c r="BH221" i="4"/>
  <c r="BG221" i="4"/>
  <c r="BE221" i="4"/>
  <c r="T221" i="4"/>
  <c r="R221" i="4"/>
  <c r="P221" i="4"/>
  <c r="J221" i="4"/>
  <c r="BF221" i="4" s="1"/>
  <c r="BK220" i="4"/>
  <c r="BI220" i="4"/>
  <c r="BH220" i="4"/>
  <c r="BG220" i="4"/>
  <c r="BF220" i="4"/>
  <c r="BE220" i="4"/>
  <c r="T220" i="4"/>
  <c r="R220" i="4"/>
  <c r="P220" i="4"/>
  <c r="J220" i="4"/>
  <c r="BK218" i="4"/>
  <c r="BI218" i="4"/>
  <c r="BH218" i="4"/>
  <c r="BG218" i="4"/>
  <c r="BF218" i="4"/>
  <c r="BE218" i="4"/>
  <c r="T218" i="4"/>
  <c r="R218" i="4"/>
  <c r="P218" i="4"/>
  <c r="J218" i="4"/>
  <c r="BK217" i="4"/>
  <c r="BI217" i="4"/>
  <c r="BH217" i="4"/>
  <c r="BG217" i="4"/>
  <c r="BE217" i="4"/>
  <c r="T217" i="4"/>
  <c r="R217" i="4"/>
  <c r="P217" i="4"/>
  <c r="J217" i="4"/>
  <c r="BF217" i="4" s="1"/>
  <c r="BK215" i="4"/>
  <c r="BI215" i="4"/>
  <c r="BH215" i="4"/>
  <c r="BG215" i="4"/>
  <c r="BF215" i="4"/>
  <c r="BE215" i="4"/>
  <c r="T215" i="4"/>
  <c r="R215" i="4"/>
  <c r="P215" i="4"/>
  <c r="J215" i="4"/>
  <c r="BK214" i="4"/>
  <c r="BI214" i="4"/>
  <c r="BH214" i="4"/>
  <c r="BG214" i="4"/>
  <c r="BE214" i="4"/>
  <c r="T214" i="4"/>
  <c r="R214" i="4"/>
  <c r="P214" i="4"/>
  <c r="J214" i="4"/>
  <c r="BF214" i="4" s="1"/>
  <c r="BK213" i="4"/>
  <c r="BI213" i="4"/>
  <c r="BH213" i="4"/>
  <c r="BG213" i="4"/>
  <c r="BE213" i="4"/>
  <c r="T213" i="4"/>
  <c r="R213" i="4"/>
  <c r="P213" i="4"/>
  <c r="J213" i="4"/>
  <c r="BF213" i="4" s="1"/>
  <c r="BK211" i="4"/>
  <c r="BI211" i="4"/>
  <c r="BH211" i="4"/>
  <c r="BG211" i="4"/>
  <c r="BF211" i="4"/>
  <c r="BE211" i="4"/>
  <c r="T211" i="4"/>
  <c r="R211" i="4"/>
  <c r="P211" i="4"/>
  <c r="J211" i="4"/>
  <c r="BK209" i="4"/>
  <c r="BI209" i="4"/>
  <c r="BH209" i="4"/>
  <c r="BG209" i="4"/>
  <c r="BE209" i="4"/>
  <c r="T209" i="4"/>
  <c r="R209" i="4"/>
  <c r="P209" i="4"/>
  <c r="J209" i="4"/>
  <c r="BF209" i="4" s="1"/>
  <c r="BK207" i="4"/>
  <c r="BI207" i="4"/>
  <c r="BH207" i="4"/>
  <c r="BG207" i="4"/>
  <c r="BE207" i="4"/>
  <c r="T207" i="4"/>
  <c r="R207" i="4"/>
  <c r="P207" i="4"/>
  <c r="J207" i="4"/>
  <c r="BF207" i="4" s="1"/>
  <c r="BK205" i="4"/>
  <c r="BI205" i="4"/>
  <c r="BH205" i="4"/>
  <c r="BG205" i="4"/>
  <c r="BE205" i="4"/>
  <c r="T205" i="4"/>
  <c r="R205" i="4"/>
  <c r="P205" i="4"/>
  <c r="J205" i="4"/>
  <c r="BF205" i="4" s="1"/>
  <c r="BK204" i="4"/>
  <c r="BI204" i="4"/>
  <c r="BH204" i="4"/>
  <c r="BG204" i="4"/>
  <c r="BE204" i="4"/>
  <c r="T204" i="4"/>
  <c r="T201" i="4" s="1"/>
  <c r="R204" i="4"/>
  <c r="P204" i="4"/>
  <c r="J204" i="4"/>
  <c r="BF204" i="4" s="1"/>
  <c r="BK202" i="4"/>
  <c r="BI202" i="4"/>
  <c r="BH202" i="4"/>
  <c r="BG202" i="4"/>
  <c r="BE202" i="4"/>
  <c r="T202" i="4"/>
  <c r="R202" i="4"/>
  <c r="P202" i="4"/>
  <c r="P201" i="4" s="1"/>
  <c r="J202" i="4"/>
  <c r="BF202" i="4" s="1"/>
  <c r="R201" i="4"/>
  <c r="BK199" i="4"/>
  <c r="BI199" i="4"/>
  <c r="BH199" i="4"/>
  <c r="BG199" i="4"/>
  <c r="BE199" i="4"/>
  <c r="T199" i="4"/>
  <c r="R199" i="4"/>
  <c r="P199" i="4"/>
  <c r="J199" i="4"/>
  <c r="BF199" i="4" s="1"/>
  <c r="BK198" i="4"/>
  <c r="BI198" i="4"/>
  <c r="BH198" i="4"/>
  <c r="BG198" i="4"/>
  <c r="BE198" i="4"/>
  <c r="T198" i="4"/>
  <c r="R198" i="4"/>
  <c r="P198" i="4"/>
  <c r="J198" i="4"/>
  <c r="BF198" i="4" s="1"/>
  <c r="BK197" i="4"/>
  <c r="BI197" i="4"/>
  <c r="BH197" i="4"/>
  <c r="BG197" i="4"/>
  <c r="BE197" i="4"/>
  <c r="T197" i="4"/>
  <c r="R197" i="4"/>
  <c r="P197" i="4"/>
  <c r="J197" i="4"/>
  <c r="BF197" i="4" s="1"/>
  <c r="BK195" i="4"/>
  <c r="BI195" i="4"/>
  <c r="BH195" i="4"/>
  <c r="BG195" i="4"/>
  <c r="BF195" i="4"/>
  <c r="BE195" i="4"/>
  <c r="T195" i="4"/>
  <c r="R195" i="4"/>
  <c r="P195" i="4"/>
  <c r="J195" i="4"/>
  <c r="BK194" i="4"/>
  <c r="BI194" i="4"/>
  <c r="BH194" i="4"/>
  <c r="BG194" i="4"/>
  <c r="BE194" i="4"/>
  <c r="T194" i="4"/>
  <c r="R194" i="4"/>
  <c r="P194" i="4"/>
  <c r="J194" i="4"/>
  <c r="BF194" i="4" s="1"/>
  <c r="BK192" i="4"/>
  <c r="BI192" i="4"/>
  <c r="BH192" i="4"/>
  <c r="BG192" i="4"/>
  <c r="BE192" i="4"/>
  <c r="T192" i="4"/>
  <c r="R192" i="4"/>
  <c r="P192" i="4"/>
  <c r="J192" i="4"/>
  <c r="BF192" i="4" s="1"/>
  <c r="BK190" i="4"/>
  <c r="BI190" i="4"/>
  <c r="BH190" i="4"/>
  <c r="BG190" i="4"/>
  <c r="BE190" i="4"/>
  <c r="T190" i="4"/>
  <c r="R190" i="4"/>
  <c r="P190" i="4"/>
  <c r="J190" i="4"/>
  <c r="BF190" i="4" s="1"/>
  <c r="BK188" i="4"/>
  <c r="BI188" i="4"/>
  <c r="BH188" i="4"/>
  <c r="BG188" i="4"/>
  <c r="BF188" i="4"/>
  <c r="BE188" i="4"/>
  <c r="T188" i="4"/>
  <c r="R188" i="4"/>
  <c r="P188" i="4"/>
  <c r="J188" i="4"/>
  <c r="BK186" i="4"/>
  <c r="BI186" i="4"/>
  <c r="BH186" i="4"/>
  <c r="BG186" i="4"/>
  <c r="BE186" i="4"/>
  <c r="T186" i="4"/>
  <c r="R186" i="4"/>
  <c r="P186" i="4"/>
  <c r="J186" i="4"/>
  <c r="BF186" i="4" s="1"/>
  <c r="BK185" i="4"/>
  <c r="BI185" i="4"/>
  <c r="BH185" i="4"/>
  <c r="BG185" i="4"/>
  <c r="BF185" i="4"/>
  <c r="BE185" i="4"/>
  <c r="T185" i="4"/>
  <c r="R185" i="4"/>
  <c r="P185" i="4"/>
  <c r="J185" i="4"/>
  <c r="BK184" i="4"/>
  <c r="BI184" i="4"/>
  <c r="BH184" i="4"/>
  <c r="BG184" i="4"/>
  <c r="BE184" i="4"/>
  <c r="T184" i="4"/>
  <c r="R184" i="4"/>
  <c r="P184" i="4"/>
  <c r="J184" i="4"/>
  <c r="BF184" i="4" s="1"/>
  <c r="BK182" i="4"/>
  <c r="BI182" i="4"/>
  <c r="BH182" i="4"/>
  <c r="BG182" i="4"/>
  <c r="BF182" i="4"/>
  <c r="BE182" i="4"/>
  <c r="T182" i="4"/>
  <c r="R182" i="4"/>
  <c r="P182" i="4"/>
  <c r="J182" i="4"/>
  <c r="BK180" i="4"/>
  <c r="BI180" i="4"/>
  <c r="BH180" i="4"/>
  <c r="BG180" i="4"/>
  <c r="BE180" i="4"/>
  <c r="T180" i="4"/>
  <c r="R180" i="4"/>
  <c r="P180" i="4"/>
  <c r="J180" i="4"/>
  <c r="BF180" i="4" s="1"/>
  <c r="BK179" i="4"/>
  <c r="BI179" i="4"/>
  <c r="BH179" i="4"/>
  <c r="BG179" i="4"/>
  <c r="BF179" i="4"/>
  <c r="BE179" i="4"/>
  <c r="T179" i="4"/>
  <c r="R179" i="4"/>
  <c r="R175" i="4" s="1"/>
  <c r="P179" i="4"/>
  <c r="J179" i="4"/>
  <c r="BK178" i="4"/>
  <c r="BI178" i="4"/>
  <c r="BH178" i="4"/>
  <c r="BG178" i="4"/>
  <c r="BE178" i="4"/>
  <c r="T178" i="4"/>
  <c r="R178" i="4"/>
  <c r="P178" i="4"/>
  <c r="J178" i="4"/>
  <c r="BF178" i="4" s="1"/>
  <c r="BK176" i="4"/>
  <c r="BI176" i="4"/>
  <c r="BH176" i="4"/>
  <c r="BG176" i="4"/>
  <c r="BE176" i="4"/>
  <c r="T176" i="4"/>
  <c r="R176" i="4"/>
  <c r="P176" i="4"/>
  <c r="P175" i="4" s="1"/>
  <c r="J176" i="4"/>
  <c r="BF176" i="4" s="1"/>
  <c r="T175" i="4"/>
  <c r="BK174" i="4"/>
  <c r="BI174" i="4"/>
  <c r="BH174" i="4"/>
  <c r="BG174" i="4"/>
  <c r="BE174" i="4"/>
  <c r="T174" i="4"/>
  <c r="R174" i="4"/>
  <c r="P174" i="4"/>
  <c r="J174" i="4"/>
  <c r="BF174" i="4" s="1"/>
  <c r="BK171" i="4"/>
  <c r="BI171" i="4"/>
  <c r="BH171" i="4"/>
  <c r="BG171" i="4"/>
  <c r="BE171" i="4"/>
  <c r="T171" i="4"/>
  <c r="R171" i="4"/>
  <c r="P171" i="4"/>
  <c r="J171" i="4"/>
  <c r="BF171" i="4" s="1"/>
  <c r="BK170" i="4"/>
  <c r="BI170" i="4"/>
  <c r="BH170" i="4"/>
  <c r="BG170" i="4"/>
  <c r="BF170" i="4"/>
  <c r="BE170" i="4"/>
  <c r="T170" i="4"/>
  <c r="R170" i="4"/>
  <c r="P170" i="4"/>
  <c r="J170" i="4"/>
  <c r="BK169" i="4"/>
  <c r="BI169" i="4"/>
  <c r="BH169" i="4"/>
  <c r="BG169" i="4"/>
  <c r="BE169" i="4"/>
  <c r="T169" i="4"/>
  <c r="R169" i="4"/>
  <c r="P169" i="4"/>
  <c r="J169" i="4"/>
  <c r="BF169" i="4" s="1"/>
  <c r="BK168" i="4"/>
  <c r="BI168" i="4"/>
  <c r="BH168" i="4"/>
  <c r="BG168" i="4"/>
  <c r="BE168" i="4"/>
  <c r="T168" i="4"/>
  <c r="R168" i="4"/>
  <c r="P168" i="4"/>
  <c r="J168" i="4"/>
  <c r="BF168" i="4" s="1"/>
  <c r="BK167" i="4"/>
  <c r="BI167" i="4"/>
  <c r="BH167" i="4"/>
  <c r="BG167" i="4"/>
  <c r="BE167" i="4"/>
  <c r="T167" i="4"/>
  <c r="R167" i="4"/>
  <c r="P167" i="4"/>
  <c r="J167" i="4"/>
  <c r="BF167" i="4" s="1"/>
  <c r="BK166" i="4"/>
  <c r="BI166" i="4"/>
  <c r="BH166" i="4"/>
  <c r="BG166" i="4"/>
  <c r="BE166" i="4"/>
  <c r="T166" i="4"/>
  <c r="R166" i="4"/>
  <c r="P166" i="4"/>
  <c r="J166" i="4"/>
  <c r="BF166" i="4" s="1"/>
  <c r="BK165" i="4"/>
  <c r="BI165" i="4"/>
  <c r="BH165" i="4"/>
  <c r="BG165" i="4"/>
  <c r="BE165" i="4"/>
  <c r="T165" i="4"/>
  <c r="R165" i="4"/>
  <c r="P165" i="4"/>
  <c r="J165" i="4"/>
  <c r="BF165" i="4" s="1"/>
  <c r="BK164" i="4"/>
  <c r="BI164" i="4"/>
  <c r="BH164" i="4"/>
  <c r="BG164" i="4"/>
  <c r="BF164" i="4"/>
  <c r="BE164" i="4"/>
  <c r="T164" i="4"/>
  <c r="R164" i="4"/>
  <c r="P164" i="4"/>
  <c r="J164" i="4"/>
  <c r="BK163" i="4"/>
  <c r="BI163" i="4"/>
  <c r="BH163" i="4"/>
  <c r="BG163" i="4"/>
  <c r="BE163" i="4"/>
  <c r="T163" i="4"/>
  <c r="R163" i="4"/>
  <c r="P163" i="4"/>
  <c r="J163" i="4"/>
  <c r="BF163" i="4" s="1"/>
  <c r="BK162" i="4"/>
  <c r="BI162" i="4"/>
  <c r="BH162" i="4"/>
  <c r="BG162" i="4"/>
  <c r="BF162" i="4"/>
  <c r="BE162" i="4"/>
  <c r="T162" i="4"/>
  <c r="R162" i="4"/>
  <c r="P162" i="4"/>
  <c r="J162" i="4"/>
  <c r="BK161" i="4"/>
  <c r="BI161" i="4"/>
  <c r="BH161" i="4"/>
  <c r="BG161" i="4"/>
  <c r="BE161" i="4"/>
  <c r="T161" i="4"/>
  <c r="R161" i="4"/>
  <c r="P161" i="4"/>
  <c r="J161" i="4"/>
  <c r="BF161" i="4" s="1"/>
  <c r="BK160" i="4"/>
  <c r="BI160" i="4"/>
  <c r="BH160" i="4"/>
  <c r="BG160" i="4"/>
  <c r="BE160" i="4"/>
  <c r="T160" i="4"/>
  <c r="R160" i="4"/>
  <c r="P160" i="4"/>
  <c r="J160" i="4"/>
  <c r="BF160" i="4" s="1"/>
  <c r="BK159" i="4"/>
  <c r="BI159" i="4"/>
  <c r="BH159" i="4"/>
  <c r="BG159" i="4"/>
  <c r="BE159" i="4"/>
  <c r="T159" i="4"/>
  <c r="R159" i="4"/>
  <c r="P159" i="4"/>
  <c r="J159" i="4"/>
  <c r="BF159" i="4" s="1"/>
  <c r="BK158" i="4"/>
  <c r="BI158" i="4"/>
  <c r="BH158" i="4"/>
  <c r="BG158" i="4"/>
  <c r="BF158" i="4"/>
  <c r="BE158" i="4"/>
  <c r="T158" i="4"/>
  <c r="R158" i="4"/>
  <c r="P158" i="4"/>
  <c r="J158" i="4"/>
  <c r="BK157" i="4"/>
  <c r="BI157" i="4"/>
  <c r="BH157" i="4"/>
  <c r="BG157" i="4"/>
  <c r="BE157" i="4"/>
  <c r="T157" i="4"/>
  <c r="R157" i="4"/>
  <c r="P157" i="4"/>
  <c r="J157" i="4"/>
  <c r="BF157" i="4" s="1"/>
  <c r="BK156" i="4"/>
  <c r="BI156" i="4"/>
  <c r="BH156" i="4"/>
  <c r="BG156" i="4"/>
  <c r="BF156" i="4"/>
  <c r="BE156" i="4"/>
  <c r="T156" i="4"/>
  <c r="R156" i="4"/>
  <c r="P156" i="4"/>
  <c r="J156" i="4"/>
  <c r="BK154" i="4"/>
  <c r="BI154" i="4"/>
  <c r="BH154" i="4"/>
  <c r="BG154" i="4"/>
  <c r="BE154" i="4"/>
  <c r="T154" i="4"/>
  <c r="R154" i="4"/>
  <c r="P154" i="4"/>
  <c r="J154" i="4"/>
  <c r="BF154" i="4" s="1"/>
  <c r="BK152" i="4"/>
  <c r="BI152" i="4"/>
  <c r="BH152" i="4"/>
  <c r="BG152" i="4"/>
  <c r="BE152" i="4"/>
  <c r="T152" i="4"/>
  <c r="R152" i="4"/>
  <c r="P152" i="4"/>
  <c r="J152" i="4"/>
  <c r="BF152" i="4" s="1"/>
  <c r="BK151" i="4"/>
  <c r="BI151" i="4"/>
  <c r="BH151" i="4"/>
  <c r="BG151" i="4"/>
  <c r="BE151" i="4"/>
  <c r="T151" i="4"/>
  <c r="R151" i="4"/>
  <c r="P151" i="4"/>
  <c r="J151" i="4"/>
  <c r="BF151" i="4" s="1"/>
  <c r="BK150" i="4"/>
  <c r="BI150" i="4"/>
  <c r="BH150" i="4"/>
  <c r="BG150" i="4"/>
  <c r="BF150" i="4"/>
  <c r="BE150" i="4"/>
  <c r="T150" i="4"/>
  <c r="R150" i="4"/>
  <c r="P150" i="4"/>
  <c r="J150" i="4"/>
  <c r="BK148" i="4"/>
  <c r="BI148" i="4"/>
  <c r="BH148" i="4"/>
  <c r="BG148" i="4"/>
  <c r="BE148" i="4"/>
  <c r="T148" i="4"/>
  <c r="R148" i="4"/>
  <c r="P148" i="4"/>
  <c r="J148" i="4"/>
  <c r="BF148" i="4" s="1"/>
  <c r="BK147" i="4"/>
  <c r="BI147" i="4"/>
  <c r="BH147" i="4"/>
  <c r="BG147" i="4"/>
  <c r="BE147" i="4"/>
  <c r="T147" i="4"/>
  <c r="R147" i="4"/>
  <c r="P147" i="4"/>
  <c r="J147" i="4"/>
  <c r="BF147" i="4" s="1"/>
  <c r="BK144" i="4"/>
  <c r="BI144" i="4"/>
  <c r="BH144" i="4"/>
  <c r="BG144" i="4"/>
  <c r="BE144" i="4"/>
  <c r="T144" i="4"/>
  <c r="R144" i="4"/>
  <c r="P144" i="4"/>
  <c r="J144" i="4"/>
  <c r="BF144" i="4" s="1"/>
  <c r="BK143" i="4"/>
  <c r="BI143" i="4"/>
  <c r="BH143" i="4"/>
  <c r="BG143" i="4"/>
  <c r="BE143" i="4"/>
  <c r="T143" i="4"/>
  <c r="R143" i="4"/>
  <c r="P143" i="4"/>
  <c r="J143" i="4"/>
  <c r="BF143" i="4" s="1"/>
  <c r="BK141" i="4"/>
  <c r="BI141" i="4"/>
  <c r="BH141" i="4"/>
  <c r="BG141" i="4"/>
  <c r="BE141" i="4"/>
  <c r="T141" i="4"/>
  <c r="R141" i="4"/>
  <c r="P141" i="4"/>
  <c r="J141" i="4"/>
  <c r="BF141" i="4" s="1"/>
  <c r="BK139" i="4"/>
  <c r="BI139" i="4"/>
  <c r="BH139" i="4"/>
  <c r="BG139" i="4"/>
  <c r="BE139" i="4"/>
  <c r="T139" i="4"/>
  <c r="R139" i="4"/>
  <c r="P139" i="4"/>
  <c r="J139" i="4"/>
  <c r="BF139" i="4" s="1"/>
  <c r="BK138" i="4"/>
  <c r="BI138" i="4"/>
  <c r="BH138" i="4"/>
  <c r="BG138" i="4"/>
  <c r="BE138" i="4"/>
  <c r="T138" i="4"/>
  <c r="R138" i="4"/>
  <c r="P138" i="4"/>
  <c r="J138" i="4"/>
  <c r="BF138" i="4" s="1"/>
  <c r="BK137" i="4"/>
  <c r="BI137" i="4"/>
  <c r="BH137" i="4"/>
  <c r="BG137" i="4"/>
  <c r="BE137" i="4"/>
  <c r="T137" i="4"/>
  <c r="R137" i="4"/>
  <c r="P137" i="4"/>
  <c r="P132" i="4" s="1"/>
  <c r="P131" i="4" s="1"/>
  <c r="P130" i="4" s="1"/>
  <c r="P129" i="4" s="1"/>
  <c r="J137" i="4"/>
  <c r="BF137" i="4" s="1"/>
  <c r="BK133" i="4"/>
  <c r="BI133" i="4"/>
  <c r="BH133" i="4"/>
  <c r="BG133" i="4"/>
  <c r="BE133" i="4"/>
  <c r="T133" i="4"/>
  <c r="T132" i="4" s="1"/>
  <c r="T131" i="4" s="1"/>
  <c r="T130" i="4" s="1"/>
  <c r="T129" i="4" s="1"/>
  <c r="R133" i="4"/>
  <c r="R132" i="4" s="1"/>
  <c r="R131" i="4" s="1"/>
  <c r="R130" i="4" s="1"/>
  <c r="R129" i="4" s="1"/>
  <c r="P133" i="4"/>
  <c r="J133" i="4"/>
  <c r="BF133" i="4" s="1"/>
  <c r="J126" i="4"/>
  <c r="J125" i="4"/>
  <c r="F123" i="4"/>
  <c r="E121" i="4"/>
  <c r="J96" i="4"/>
  <c r="J95" i="4"/>
  <c r="F93" i="4"/>
  <c r="E91" i="4"/>
  <c r="J41" i="4"/>
  <c r="J40" i="4"/>
  <c r="J39" i="4"/>
  <c r="J22" i="4"/>
  <c r="E22" i="4"/>
  <c r="F126" i="4" s="1"/>
  <c r="J21" i="4"/>
  <c r="J19" i="4"/>
  <c r="E19" i="4"/>
  <c r="F125" i="4" s="1"/>
  <c r="J18" i="4"/>
  <c r="J93" i="4"/>
  <c r="E7" i="4"/>
  <c r="E115" i="4" s="1"/>
  <c r="BK162" i="3"/>
  <c r="BI162" i="3"/>
  <c r="BH162" i="3"/>
  <c r="BG162" i="3"/>
  <c r="BE162" i="3"/>
  <c r="T162" i="3"/>
  <c r="R162" i="3"/>
  <c r="P162" i="3"/>
  <c r="J162" i="3"/>
  <c r="BF162" i="3" s="1"/>
  <c r="BK159" i="3"/>
  <c r="BI159" i="3"/>
  <c r="BH159" i="3"/>
  <c r="BG159" i="3"/>
  <c r="BE159" i="3"/>
  <c r="T159" i="3"/>
  <c r="R159" i="3"/>
  <c r="P159" i="3"/>
  <c r="J159" i="3"/>
  <c r="BF159" i="3" s="1"/>
  <c r="BK158" i="3"/>
  <c r="BI158" i="3"/>
  <c r="BH158" i="3"/>
  <c r="BG158" i="3"/>
  <c r="BE158" i="3"/>
  <c r="T158" i="3"/>
  <c r="R158" i="3"/>
  <c r="P158" i="3"/>
  <c r="J158" i="3"/>
  <c r="BF158" i="3" s="1"/>
  <c r="BK157" i="3"/>
  <c r="BI157" i="3"/>
  <c r="BH157" i="3"/>
  <c r="BG157" i="3"/>
  <c r="BF157" i="3"/>
  <c r="BE157" i="3"/>
  <c r="T157" i="3"/>
  <c r="R157" i="3"/>
  <c r="P157" i="3"/>
  <c r="J157" i="3"/>
  <c r="BK156" i="3"/>
  <c r="BI156" i="3"/>
  <c r="BH156" i="3"/>
  <c r="BG156" i="3"/>
  <c r="BF156" i="3"/>
  <c r="BE156" i="3"/>
  <c r="T156" i="3"/>
  <c r="R156" i="3"/>
  <c r="P156" i="3"/>
  <c r="J156" i="3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E154" i="3"/>
  <c r="T154" i="3"/>
  <c r="R154" i="3"/>
  <c r="P154" i="3"/>
  <c r="J154" i="3"/>
  <c r="BF154" i="3" s="1"/>
  <c r="BK152" i="3"/>
  <c r="BI152" i="3"/>
  <c r="BH152" i="3"/>
  <c r="BG152" i="3"/>
  <c r="BE152" i="3"/>
  <c r="T152" i="3"/>
  <c r="R152" i="3"/>
  <c r="P152" i="3"/>
  <c r="J152" i="3"/>
  <c r="BF152" i="3" s="1"/>
  <c r="BK150" i="3"/>
  <c r="BI150" i="3"/>
  <c r="BH150" i="3"/>
  <c r="BG150" i="3"/>
  <c r="BE150" i="3"/>
  <c r="T150" i="3"/>
  <c r="R150" i="3"/>
  <c r="P150" i="3"/>
  <c r="J150" i="3"/>
  <c r="BF150" i="3" s="1"/>
  <c r="BK149" i="3"/>
  <c r="BI149" i="3"/>
  <c r="BH149" i="3"/>
  <c r="BG149" i="3"/>
  <c r="BE149" i="3"/>
  <c r="T149" i="3"/>
  <c r="R149" i="3"/>
  <c r="P149" i="3"/>
  <c r="J149" i="3"/>
  <c r="BF149" i="3" s="1"/>
  <c r="BK148" i="3"/>
  <c r="BI148" i="3"/>
  <c r="BH148" i="3"/>
  <c r="BG148" i="3"/>
  <c r="BF148" i="3"/>
  <c r="BE148" i="3"/>
  <c r="T148" i="3"/>
  <c r="R148" i="3"/>
  <c r="P148" i="3"/>
  <c r="J148" i="3"/>
  <c r="BK146" i="3"/>
  <c r="BI146" i="3"/>
  <c r="BH146" i="3"/>
  <c r="BG146" i="3"/>
  <c r="BE146" i="3"/>
  <c r="T146" i="3"/>
  <c r="R146" i="3"/>
  <c r="P146" i="3"/>
  <c r="J146" i="3"/>
  <c r="BF146" i="3" s="1"/>
  <c r="BK145" i="3"/>
  <c r="BI145" i="3"/>
  <c r="BH145" i="3"/>
  <c r="BG145" i="3"/>
  <c r="BE145" i="3"/>
  <c r="T145" i="3"/>
  <c r="R145" i="3"/>
  <c r="P145" i="3"/>
  <c r="J145" i="3"/>
  <c r="BF145" i="3" s="1"/>
  <c r="BK142" i="3"/>
  <c r="BI142" i="3"/>
  <c r="BH142" i="3"/>
  <c r="BG142" i="3"/>
  <c r="BE142" i="3"/>
  <c r="T142" i="3"/>
  <c r="R142" i="3"/>
  <c r="P142" i="3"/>
  <c r="J142" i="3"/>
  <c r="BF142" i="3" s="1"/>
  <c r="BK141" i="3"/>
  <c r="BI141" i="3"/>
  <c r="BH141" i="3"/>
  <c r="BG141" i="3"/>
  <c r="BF141" i="3"/>
  <c r="BE141" i="3"/>
  <c r="T141" i="3"/>
  <c r="R141" i="3"/>
  <c r="P141" i="3"/>
  <c r="J141" i="3"/>
  <c r="BK139" i="3"/>
  <c r="BI139" i="3"/>
  <c r="BH139" i="3"/>
  <c r="BG139" i="3"/>
  <c r="BF139" i="3"/>
  <c r="BE139" i="3"/>
  <c r="T139" i="3"/>
  <c r="R139" i="3"/>
  <c r="P139" i="3"/>
  <c r="J139" i="3"/>
  <c r="BK137" i="3"/>
  <c r="BI137" i="3"/>
  <c r="BH137" i="3"/>
  <c r="BG137" i="3"/>
  <c r="BF137" i="3"/>
  <c r="BE137" i="3"/>
  <c r="T137" i="3"/>
  <c r="R137" i="3"/>
  <c r="P137" i="3"/>
  <c r="J137" i="3"/>
  <c r="BK136" i="3"/>
  <c r="BI136" i="3"/>
  <c r="BH136" i="3"/>
  <c r="BG136" i="3"/>
  <c r="BE136" i="3"/>
  <c r="T136" i="3"/>
  <c r="T130" i="3" s="1"/>
  <c r="T129" i="3" s="1"/>
  <c r="T128" i="3" s="1"/>
  <c r="T127" i="3" s="1"/>
  <c r="R136" i="3"/>
  <c r="P136" i="3"/>
  <c r="J136" i="3"/>
  <c r="BF136" i="3" s="1"/>
  <c r="BK135" i="3"/>
  <c r="BI135" i="3"/>
  <c r="BH135" i="3"/>
  <c r="BG135" i="3"/>
  <c r="BE135" i="3"/>
  <c r="T135" i="3"/>
  <c r="R135" i="3"/>
  <c r="P135" i="3"/>
  <c r="P130" i="3" s="1"/>
  <c r="P129" i="3" s="1"/>
  <c r="P128" i="3" s="1"/>
  <c r="P127" i="3" s="1"/>
  <c r="J135" i="3"/>
  <c r="BF135" i="3" s="1"/>
  <c r="BK131" i="3"/>
  <c r="BI131" i="3"/>
  <c r="BH131" i="3"/>
  <c r="BG131" i="3"/>
  <c r="BE131" i="3"/>
  <c r="T131" i="3"/>
  <c r="R131" i="3"/>
  <c r="P131" i="3"/>
  <c r="J131" i="3"/>
  <c r="BF131" i="3" s="1"/>
  <c r="R130" i="3"/>
  <c r="R129" i="3" s="1"/>
  <c r="R128" i="3" s="1"/>
  <c r="R127" i="3" s="1"/>
  <c r="J124" i="3"/>
  <c r="J123" i="3"/>
  <c r="J121" i="3"/>
  <c r="F121" i="3"/>
  <c r="E119" i="3"/>
  <c r="J96" i="3"/>
  <c r="J95" i="3"/>
  <c r="J93" i="3"/>
  <c r="F93" i="3"/>
  <c r="E91" i="3"/>
  <c r="J41" i="3"/>
  <c r="J40" i="3"/>
  <c r="J39" i="3"/>
  <c r="J22" i="3"/>
  <c r="E22" i="3"/>
  <c r="F124" i="3" s="1"/>
  <c r="J21" i="3"/>
  <c r="J19" i="3"/>
  <c r="E19" i="3"/>
  <c r="F123" i="3" s="1"/>
  <c r="J18" i="3"/>
  <c r="E7" i="3"/>
  <c r="E113" i="3" s="1"/>
  <c r="AS94" i="2"/>
  <c r="BD96" i="2"/>
  <c r="BC96" i="2"/>
  <c r="BB96" i="2"/>
  <c r="BA96" i="2"/>
  <c r="AZ96" i="2"/>
  <c r="AY96" i="2"/>
  <c r="AX96" i="2"/>
  <c r="AW96" i="2"/>
  <c r="AV96" i="2"/>
  <c r="AU96" i="2"/>
  <c r="BD95" i="2"/>
  <c r="BC95" i="2"/>
  <c r="BB95" i="2"/>
  <c r="BA95" i="2"/>
  <c r="AZ95" i="2"/>
  <c r="AY95" i="2"/>
  <c r="AX95" i="2"/>
  <c r="AW95" i="2"/>
  <c r="AV95" i="2"/>
  <c r="AU95" i="2"/>
  <c r="AM90" i="2"/>
  <c r="L90" i="2"/>
  <c r="AM89" i="2"/>
  <c r="L89" i="2"/>
  <c r="AM87" i="2"/>
  <c r="L87" i="2"/>
  <c r="L85" i="2"/>
  <c r="L84" i="2"/>
  <c r="BK201" i="4" l="1"/>
  <c r="J201" i="4" s="1"/>
  <c r="J105" i="4" s="1"/>
  <c r="BK175" i="4"/>
  <c r="J175" i="4" s="1"/>
  <c r="J104" i="4" s="1"/>
  <c r="BK132" i="4"/>
  <c r="J132" i="4" s="1"/>
  <c r="J103" i="4" s="1"/>
  <c r="F39" i="4"/>
  <c r="J37" i="4"/>
  <c r="F41" i="4"/>
  <c r="F40" i="4"/>
  <c r="BK130" i="3"/>
  <c r="BK129" i="3" s="1"/>
  <c r="F37" i="3"/>
  <c r="F40" i="3"/>
  <c r="J37" i="3"/>
  <c r="F39" i="3"/>
  <c r="F41" i="3"/>
  <c r="F95" i="3"/>
  <c r="AT96" i="2"/>
  <c r="AT95" i="2"/>
  <c r="BD94" i="2"/>
  <c r="W33" i="2" s="1"/>
  <c r="F38" i="4"/>
  <c r="J38" i="4"/>
  <c r="F95" i="4"/>
  <c r="F96" i="4"/>
  <c r="E85" i="4"/>
  <c r="F37" i="4"/>
  <c r="J123" i="4"/>
  <c r="J38" i="3"/>
  <c r="F38" i="3"/>
  <c r="E85" i="3"/>
  <c r="F96" i="3"/>
  <c r="AU94" i="2"/>
  <c r="AZ94" i="2"/>
  <c r="BA94" i="2"/>
  <c r="BK131" i="4" l="1"/>
  <c r="J131" i="4" s="1"/>
  <c r="J102" i="4" s="1"/>
  <c r="J130" i="3"/>
  <c r="J103" i="3" s="1"/>
  <c r="J129" i="3"/>
  <c r="J102" i="3" s="1"/>
  <c r="BK128" i="3"/>
  <c r="BC94" i="2"/>
  <c r="AW94" i="2"/>
  <c r="BB94" i="2"/>
  <c r="AV94" i="2"/>
  <c r="BK130" i="4" l="1"/>
  <c r="J130" i="4" s="1"/>
  <c r="J101" i="4" s="1"/>
  <c r="J128" i="3"/>
  <c r="J101" i="3" s="1"/>
  <c r="BK127" i="3"/>
  <c r="J127" i="3" s="1"/>
  <c r="AT94" i="2"/>
  <c r="AX94" i="2"/>
  <c r="W31" i="2"/>
  <c r="AY94" i="2"/>
  <c r="W32" i="2"/>
  <c r="BK129" i="4" l="1"/>
  <c r="J129" i="4" s="1"/>
  <c r="J34" i="4" s="1"/>
  <c r="J100" i="3"/>
  <c r="J34" i="3"/>
  <c r="J43" i="4" l="1"/>
  <c r="AN96" i="2" s="1"/>
  <c r="AG96" i="2"/>
  <c r="J43" i="3"/>
  <c r="AN95" i="2" s="1"/>
  <c r="AG95" i="2"/>
  <c r="J100" i="4"/>
  <c r="AN94" i="2" l="1"/>
  <c r="AG94" i="2"/>
  <c r="AK26" i="2" s="1"/>
  <c r="W30" i="2" s="1"/>
  <c r="AK30" i="2" s="1"/>
  <c r="AK35" i="2" s="1"/>
</calcChain>
</file>

<file path=xl/sharedStrings.xml><?xml version="1.0" encoding="utf-8"?>
<sst xmlns="http://schemas.openxmlformats.org/spreadsheetml/2006/main" count="2037" uniqueCount="426">
  <si>
    <t/>
  </si>
  <si>
    <t>2.0</t>
  </si>
  <si>
    <t>False</t>
  </si>
  <si>
    <t>{682e9d02-972c-4b1e-b812-1aeed262ba5b}</t>
  </si>
  <si>
    <t>&gt;&gt;  skryté stĺpce  &lt;&lt;</t>
  </si>
  <si>
    <t>0,001</t>
  </si>
  <si>
    <t>23</t>
  </si>
  <si>
    <t>REKAPITULÁCIA STAVBY</t>
  </si>
  <si>
    <t>v ---  nižšie sa nachádzajú doplnkové a pomocné údaje k zostavám  --- v</t>
  </si>
  <si>
    <t>Kód:</t>
  </si>
  <si>
    <t>25-02</t>
  </si>
  <si>
    <t>Stavba:</t>
  </si>
  <si>
    <t>JKSO:</t>
  </si>
  <si>
    <t>ČS:</t>
  </si>
  <si>
    <t>Miesto:</t>
  </si>
  <si>
    <t>Severná</t>
  </si>
  <si>
    <t>Dátum:</t>
  </si>
  <si>
    <t>Objednávateľ:</t>
  </si>
  <si>
    <t>IČO:</t>
  </si>
  <si>
    <t>Mesto Banská Bystrica</t>
  </si>
  <si>
    <t>IČ DPH:</t>
  </si>
  <si>
    <t>Zhotoviteľ:</t>
  </si>
  <si>
    <t xml:space="preserve"> </t>
  </si>
  <si>
    <t>Projektant:</t>
  </si>
  <si>
    <t>Ing. Júlia Straňáková</t>
  </si>
  <si>
    <t>True</t>
  </si>
  <si>
    <t>0,01</t>
  </si>
  <si>
    <t>Spracovateľ:</t>
  </si>
  <si>
    <t>Milan Straňák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</si>
  <si>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</si>
  <si>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</si>
  <si>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</si>
  <si>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</si>
  <si>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</si>
  <si>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</si>
  <si>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</si>
  <si>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</si>
  <si>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</si>
  <si>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</si>
  <si>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</si>
  <si>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</si>
  <si>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</si>
  <si>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</si>
  <si>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</si>
  <si>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</si>
  <si>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</si>
  <si>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</si>
  <si>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</si>
  <si>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</si>
  <si>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</si>
  <si>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</si>
  <si>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</si>
  <si>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</si>
  <si>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</si>
  <si>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</si>
  <si>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</si>
  <si>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</si>
  <si>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</si>
  <si>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</si>
  <si>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</si>
  <si>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</si>
  <si>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</si>
  <si>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</si>
  <si>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</si>
  <si>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</si>
  <si>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</si>
  <si>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</si>
  <si>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</si>
  <si>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</si>
  <si>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</si>
  <si>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</si>
  <si>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</si>
  <si>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</si>
  <si>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</si>
  <si>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</si>
  <si>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Časť</t>
  </si>
  <si>
    <t>2</t>
  </si>
  <si>
    <t>3</t>
  </si>
  <si>
    <t>{f664e2db-6006-4def-9ab8-a7cc41cd3049}</t>
  </si>
  <si>
    <t>SO 2.2.1b</t>
  </si>
  <si>
    <t>Návrh vegetačných úprav - vodozádržné opatrenia - časť 1</t>
  </si>
  <si>
    <t>{826c5ec5-f70f-4caf-9b82-fc6b77439cc7}</t>
  </si>
  <si>
    <t>SO 2.2.2b</t>
  </si>
  <si>
    <t>Návrh vegetačných úprav - vodozádržné opatrenia - časť 2</t>
  </si>
  <si>
    <t>{a57686b2-32e3-4b01-8a76-0ea1feffdf31}</t>
  </si>
  <si>
    <t>KRYCÍ LIST ROZPOČTU</t>
  </si>
  <si>
    <t>Objekt:</t>
  </si>
  <si>
    <t>SO 2 - Koncepcia zelene</t>
  </si>
  <si>
    <t>Časť:</t>
  </si>
  <si>
    <t>SO 2.2 - Návrh vegetačných úprav</t>
  </si>
  <si>
    <t>Úroveň 3:</t>
  </si>
  <si>
    <t>SO 2.2.1b - Návrh vegetačných úprav - vodozádržné opatrenia - časť 1</t>
  </si>
  <si>
    <t>REKAPITULÁCIA ROZPOČTU</t>
  </si>
  <si>
    <t>Kód dielu - Popis</t>
  </si>
  <si>
    <t>Cena celkom [EUR]</t>
  </si>
  <si>
    <t>Náklady z rozpočtu</t>
  </si>
  <si>
    <t>-1</t>
  </si>
  <si>
    <t>HSV - HSV</t>
  </si>
  <si>
    <t xml:space="preserve">    3. - Vegetačné úpravy</t>
  </si>
  <si>
    <t xml:space="preserve">      3.4 - Výsadba dažďového záhona s ovocnými krami a trvalkami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</si>
  <si>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</si>
  <si>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</si>
  <si>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</si>
  <si>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</si>
  <si>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</si>
  <si>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</si>
  <si>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</si>
  <si>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</si>
  <si>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</si>
  <si>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</si>
  <si>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</si>
  <si>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</si>
  <si>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</si>
  <si>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ROZPOCET</t>
  </si>
  <si>
    <t>3.</t>
  </si>
  <si>
    <t>Vegetačné úpravy</t>
  </si>
  <si>
    <t>3.4</t>
  </si>
  <si>
    <t xml:space="preserve">Výsadba dažďového záhona s ovocnými krami a trvalkami </t>
  </si>
  <si>
    <t>K</t>
  </si>
  <si>
    <t>132201101</t>
  </si>
  <si>
    <t>Výkop ryhy do šírky 600 mm v horn.3 do 100 m3</t>
  </si>
  <si>
    <t>m3</t>
  </si>
  <si>
    <t>4</t>
  </si>
  <si>
    <t>82125930</t>
  </si>
  <si>
    <t>VV</t>
  </si>
  <si>
    <t xml:space="preserve">"dažďový záhon"30*0,3   </t>
  </si>
  <si>
    <t>"odvodňovací žľab"16*0,35*0,35</t>
  </si>
  <si>
    <t xml:space="preserve">Súčet   </t>
  </si>
  <si>
    <t>132201109</t>
  </si>
  <si>
    <t>Príplatok k cene za lepivosť pri hĺbení rýh šírky do 600 mm zapažených i nezapažených s urovnaním dna v hornine 3</t>
  </si>
  <si>
    <t>-158127424</t>
  </si>
  <si>
    <t>162501102.S</t>
  </si>
  <si>
    <t>Vodorovné premiestnenie výkopku po spevnenej ceste z horniny tr.1-4, do 100 m3 na vzdialenosť do 3000 m</t>
  </si>
  <si>
    <t>819856207</t>
  </si>
  <si>
    <t>162501105.S</t>
  </si>
  <si>
    <t>Vodorovné premiestnenie výkopku po spevnenej ceste z horniny tr.1-4, do 100 m3, príplatok k cene za každých ďalšich a začatých 1000 m</t>
  </si>
  <si>
    <t>-245629651</t>
  </si>
  <si>
    <t>7*10,96</t>
  </si>
  <si>
    <t>5</t>
  </si>
  <si>
    <t>1/A 1  171209002</t>
  </si>
  <si>
    <t>Poplatok za skladovanie - zemina a kamenivo (17 05) ostatné</t>
  </si>
  <si>
    <t>t</t>
  </si>
  <si>
    <t>-285526468</t>
  </si>
  <si>
    <t>10,96*1,6</t>
  </si>
  <si>
    <t>6</t>
  </si>
  <si>
    <t>916561211</t>
  </si>
  <si>
    <t>Osadenie žľabu betónového, do lôžka zo suchého betónu tr. C 12/15 s bočnou oporou</t>
  </si>
  <si>
    <t>m</t>
  </si>
  <si>
    <t>1659717556</t>
  </si>
  <si>
    <t>7</t>
  </si>
  <si>
    <t>M</t>
  </si>
  <si>
    <t>592270001900</t>
  </si>
  <si>
    <t>Žľabovka plytká, lxšxv 295x300x100 mm</t>
  </si>
  <si>
    <t>ks</t>
  </si>
  <si>
    <t>8</t>
  </si>
  <si>
    <t>-146237021</t>
  </si>
  <si>
    <t>16*3,4</t>
  </si>
  <si>
    <t>54,4*1,01 'Prepočítané koeficientom množstva</t>
  </si>
  <si>
    <t>184921111.S</t>
  </si>
  <si>
    <t>Položenie mulčovacej textílie v rovine alebo na svahu do 1:5</t>
  </si>
  <si>
    <t>m2</t>
  </si>
  <si>
    <t>417050963</t>
  </si>
  <si>
    <t>9</t>
  </si>
  <si>
    <t>693710000100.S</t>
  </si>
  <si>
    <t>Geotextília polypropylénová netkaná 70 g/m2</t>
  </si>
  <si>
    <t>-1419791082</t>
  </si>
  <si>
    <t>30*1,1 'Prepočítané koeficientom množstva</t>
  </si>
  <si>
    <t>10</t>
  </si>
  <si>
    <t>693710000300.S</t>
  </si>
  <si>
    <t>Upevňovací kolík 120 mm, k mulčovacej textílii</t>
  </si>
  <si>
    <t>-1345655089</t>
  </si>
  <si>
    <t>11</t>
  </si>
  <si>
    <t>564861111Z</t>
  </si>
  <si>
    <t>Podklad z kameniva hrubého drveného veľ.16-32 mm a zeminy v pomere 1:1 s rozprestrením  hr.do 400 mm</t>
  </si>
  <si>
    <t>1051800522</t>
  </si>
  <si>
    <t>12</t>
  </si>
  <si>
    <t>583310001600.S.1</t>
  </si>
  <si>
    <t>Kamenivo ťažené hrubé frakcia 16-32 mm</t>
  </si>
  <si>
    <t>-1911404933</t>
  </si>
  <si>
    <t>"dažďový záhon"30*0,3*1,65/2</t>
  </si>
  <si>
    <t>13</t>
  </si>
  <si>
    <t>183403114.S</t>
  </si>
  <si>
    <t>Obrobenie pôdy kultivátorovaním v rovine alebo na svahu do 1:5</t>
  </si>
  <si>
    <t>1573475355</t>
  </si>
  <si>
    <t>30+14</t>
  </si>
  <si>
    <t>14</t>
  </si>
  <si>
    <t>183403153.S</t>
  </si>
  <si>
    <t>Obrobenie pôdy hrabaním v rovine alebo na svahu do 1:5</t>
  </si>
  <si>
    <t>-290410293</t>
  </si>
  <si>
    <t>15</t>
  </si>
  <si>
    <t>183205112.S</t>
  </si>
  <si>
    <t>Založenie záhonu na svahu nad 1:5 do 1:2 rovine alebo na svahu do 1:5 v hornine 3</t>
  </si>
  <si>
    <t>-187217408</t>
  </si>
  <si>
    <t>16</t>
  </si>
  <si>
    <t>183101112.S</t>
  </si>
  <si>
    <t>Hĺbenie jamky v rovine alebo na svahu do 1:5, objem nad 0,01 do 0,02 m3</t>
  </si>
  <si>
    <t>652388575</t>
  </si>
  <si>
    <t>17</t>
  </si>
  <si>
    <t>183204112.S</t>
  </si>
  <si>
    <t>Výsadba kvetín do pripravovanej pôdy so zaliatím s jednoduchými koreňami trvaliek</t>
  </si>
  <si>
    <t>-2024710628</t>
  </si>
  <si>
    <t>18</t>
  </si>
  <si>
    <t>T</t>
  </si>
  <si>
    <t>Trvalka</t>
  </si>
  <si>
    <t>-154758206</t>
  </si>
  <si>
    <t>19</t>
  </si>
  <si>
    <t>185804311.S</t>
  </si>
  <si>
    <t>Zaliatie rastlín vodou, plochy jednotlivo do 20 m2</t>
  </si>
  <si>
    <t>1906892532</t>
  </si>
  <si>
    <t>208"trvalky2"*10/1000</t>
  </si>
  <si>
    <t>Súčet</t>
  </si>
  <si>
    <t>20</t>
  </si>
  <si>
    <t>185851111.S</t>
  </si>
  <si>
    <t>Dovoz vody pre zálievku rastlín na vzdialenosť do 6000 m</t>
  </si>
  <si>
    <t>-1553736483</t>
  </si>
  <si>
    <t>SO 2.2.2b - Návrh vegetačných úprav - vodozádržné opatrenia - časť 2</t>
  </si>
  <si>
    <t xml:space="preserve">      3.5 - Vsakovacia depresia zatrávnená</t>
  </si>
  <si>
    <t xml:space="preserve">      3.7 - Vsakovacia depresia so vsakovacou studňou </t>
  </si>
  <si>
    <t>326662965</t>
  </si>
  <si>
    <t>"dažďový záhon"84*0,3</t>
  </si>
  <si>
    <t>"odvodňovací žľab"118*0,35*0,35</t>
  </si>
  <si>
    <t>-82586515</t>
  </si>
  <si>
    <t>652845266</t>
  </si>
  <si>
    <t>-1204448139</t>
  </si>
  <si>
    <t>7*39,665</t>
  </si>
  <si>
    <t>171209002.S</t>
  </si>
  <si>
    <t>Poplatok za skládku - zemina a kamenivo (17 05) ostatné</t>
  </si>
  <si>
    <t>1571139791</t>
  </si>
  <si>
    <t>39,655*1,6</t>
  </si>
  <si>
    <t>2128106779</t>
  </si>
  <si>
    <t>-753974338</t>
  </si>
  <si>
    <t>118*3,4</t>
  </si>
  <si>
    <t>401,2*1,01 'Prepočítané koeficientom množstva</t>
  </si>
  <si>
    <t>559862190</t>
  </si>
  <si>
    <t>-2052459867</t>
  </si>
  <si>
    <t>84*1,1 'Prepočítané koeficientom množstva</t>
  </si>
  <si>
    <t>-1425264400</t>
  </si>
  <si>
    <t>2034667978</t>
  </si>
  <si>
    <t>-204028451</t>
  </si>
  <si>
    <t>"dažďový záhon"84*0,3*1,65/2</t>
  </si>
  <si>
    <t>721070604</t>
  </si>
  <si>
    <t>84+13</t>
  </si>
  <si>
    <t>-120021695</t>
  </si>
  <si>
    <t>-173773344</t>
  </si>
  <si>
    <t>183101114.S</t>
  </si>
  <si>
    <t>Hĺbenie jamky v rovine alebo na svahu do 1:5, objem nad 0,05 do 0,125 m3</t>
  </si>
  <si>
    <t>-1109777592</t>
  </si>
  <si>
    <t>184102113.S</t>
  </si>
  <si>
    <t>Výsadba dreviny s balom v rovine alebo na svahu do 1:5, priemer balu nad 300 do 400 mm</t>
  </si>
  <si>
    <t>-1961945865</t>
  </si>
  <si>
    <t>Al</t>
  </si>
  <si>
    <t>Amelanchier lamarckii, tvar viackmeň Co7,5L 80/100</t>
  </si>
  <si>
    <t>1809459215</t>
  </si>
  <si>
    <t>Rn</t>
  </si>
  <si>
    <t>Ribes nigrum, Co2L</t>
  </si>
  <si>
    <t>435328527</t>
  </si>
  <si>
    <t>Rr</t>
  </si>
  <si>
    <t>Ribes rubrum, Co2L</t>
  </si>
  <si>
    <t>-473284853</t>
  </si>
  <si>
    <t>21</t>
  </si>
  <si>
    <t>Ru</t>
  </si>
  <si>
    <t>Ribes uva-crispa, na kmieniku, Co2L</t>
  </si>
  <si>
    <t>-1100805368</t>
  </si>
  <si>
    <t>22</t>
  </si>
  <si>
    <t>1753990706</t>
  </si>
  <si>
    <t>-828976276</t>
  </si>
  <si>
    <t>24</t>
  </si>
  <si>
    <t>-187479593</t>
  </si>
  <si>
    <t>25</t>
  </si>
  <si>
    <t>183204113.S</t>
  </si>
  <si>
    <t>Výsadba kvetín do pripravovanej pôdy so zaliatím s jednoduchými koreňami cibuliek alebo hľúz</t>
  </si>
  <si>
    <t>988688097</t>
  </si>
  <si>
    <t>26</t>
  </si>
  <si>
    <t>C1</t>
  </si>
  <si>
    <t>Allium alflatuense 'Purple Sensation'</t>
  </si>
  <si>
    <t>1971548352</t>
  </si>
  <si>
    <t>27</t>
  </si>
  <si>
    <t>C3</t>
  </si>
  <si>
    <t>Narcissus ´Geranium´</t>
  </si>
  <si>
    <t>-1112362202</t>
  </si>
  <si>
    <t>28</t>
  </si>
  <si>
    <t>C4</t>
  </si>
  <si>
    <t>Narcissus ´Golden Dawn´</t>
  </si>
  <si>
    <t>233179757</t>
  </si>
  <si>
    <t>29</t>
  </si>
  <si>
    <t>453876725</t>
  </si>
  <si>
    <t>588"trvalky2"*10/1000</t>
  </si>
  <si>
    <t>30</t>
  </si>
  <si>
    <t>437630256</t>
  </si>
  <si>
    <t>3.5</t>
  </si>
  <si>
    <t>Vsakovacia depresia zatrávnená</t>
  </si>
  <si>
    <t>31</t>
  </si>
  <si>
    <t>132201201.S</t>
  </si>
  <si>
    <t>Výkop ryhy šírky 600-2000mm horn.3 do 100m3</t>
  </si>
  <si>
    <t>-18438298</t>
  </si>
  <si>
    <t>256*1</t>
  </si>
  <si>
    <t>32</t>
  </si>
  <si>
    <t>132202539.S</t>
  </si>
  <si>
    <t>Príplatok za lepivosť pri hĺbení rýh pod koľajou š. 600-2000 mm zapažených nezapažených, s urovnaním dna v hornine 3</t>
  </si>
  <si>
    <t>-2065649446</t>
  </si>
  <si>
    <t>33</t>
  </si>
  <si>
    <t>-623135234</t>
  </si>
  <si>
    <t>34</t>
  </si>
  <si>
    <t>-1869644010</t>
  </si>
  <si>
    <t>7*256</t>
  </si>
  <si>
    <t>35</t>
  </si>
  <si>
    <t>-1974958601</t>
  </si>
  <si>
    <t>256*1,6</t>
  </si>
  <si>
    <t>36</t>
  </si>
  <si>
    <t>181101101</t>
  </si>
  <si>
    <t>Úprava pláne v zárezoch v hornine 1-4 bez zhutnenia</t>
  </si>
  <si>
    <t>1632146002</t>
  </si>
  <si>
    <t>37</t>
  </si>
  <si>
    <t>181301101.S</t>
  </si>
  <si>
    <t>Rozprestretie ornice v rovine, plocha do 500 m2, hr.do 100 mm</t>
  </si>
  <si>
    <t>1271665700</t>
  </si>
  <si>
    <t>38</t>
  </si>
  <si>
    <t>564782415.st</t>
  </si>
  <si>
    <t xml:space="preserve">Spracovanie priepustnej podkladovej zmesy primiešaním kameniva fr. 16 - 32 mm v pomere 1:1 v hrúbke 900 mm </t>
  </si>
  <si>
    <t>82245353</t>
  </si>
  <si>
    <t>256*0,9</t>
  </si>
  <si>
    <t>39</t>
  </si>
  <si>
    <t>103640000100.S</t>
  </si>
  <si>
    <t>Zemina pre terénne úpravy - ornica</t>
  </si>
  <si>
    <t>1138357265</t>
  </si>
  <si>
    <t>230,4/2*1,1</t>
  </si>
  <si>
    <t>40</t>
  </si>
  <si>
    <t>583310001600.S</t>
  </si>
  <si>
    <t>-656750075</t>
  </si>
  <si>
    <t>230,4/2*1,6</t>
  </si>
  <si>
    <t>41</t>
  </si>
  <si>
    <t>183403253.S</t>
  </si>
  <si>
    <t>Obrobenie pôdy hrabaním na svahu nad 1:5 do 1:2</t>
  </si>
  <si>
    <t>1798736665</t>
  </si>
  <si>
    <t>57*2</t>
  </si>
  <si>
    <t>42</t>
  </si>
  <si>
    <t>180402111.S</t>
  </si>
  <si>
    <t>Založenie trávnika parkového výsevom v rovine do 1:5</t>
  </si>
  <si>
    <t>-1682415101</t>
  </si>
  <si>
    <t>43</t>
  </si>
  <si>
    <t>005720001400.S</t>
  </si>
  <si>
    <t>Osivá tráv - semená parkovej zmesi</t>
  </si>
  <si>
    <t>kg</t>
  </si>
  <si>
    <t>1506338489</t>
  </si>
  <si>
    <t>256*0,04 'Prepočítané koeficientom množstva</t>
  </si>
  <si>
    <t>44</t>
  </si>
  <si>
    <t>183403161.S</t>
  </si>
  <si>
    <t>Obrobenie pôdy valcovaním v rovine alebo na svahu do 1:5</t>
  </si>
  <si>
    <t>828726599</t>
  </si>
  <si>
    <t>45</t>
  </si>
  <si>
    <t>184852010.S</t>
  </si>
  <si>
    <t>Hnojenie trávnika v rovine alebo na svahu do 1:5 umelým hnojivom</t>
  </si>
  <si>
    <t>-1487142295</t>
  </si>
  <si>
    <t>46</t>
  </si>
  <si>
    <t>251910000100.H</t>
  </si>
  <si>
    <t>Hnojivo StarterGreens</t>
  </si>
  <si>
    <t>1264215467</t>
  </si>
  <si>
    <t>256*0,025 'Prepočítané koeficientom množstva</t>
  </si>
  <si>
    <t>3.7</t>
  </si>
  <si>
    <t xml:space="preserve">Vsakovacia depresia so vsakovacou studňou </t>
  </si>
  <si>
    <t>47</t>
  </si>
  <si>
    <t>762612772</t>
  </si>
  <si>
    <t>57*1</t>
  </si>
  <si>
    <t>48</t>
  </si>
  <si>
    <t>-1258960316</t>
  </si>
  <si>
    <t>49</t>
  </si>
  <si>
    <t>-1519207993</t>
  </si>
  <si>
    <t>57*1,6</t>
  </si>
  <si>
    <t>50</t>
  </si>
  <si>
    <t>-249803764</t>
  </si>
  <si>
    <t>51</t>
  </si>
  <si>
    <t>-1372961717</t>
  </si>
  <si>
    <t>57/2</t>
  </si>
  <si>
    <t>52</t>
  </si>
  <si>
    <t>2141465486</t>
  </si>
  <si>
    <t>28,5*0,1*1,1</t>
  </si>
  <si>
    <t>53</t>
  </si>
  <si>
    <t>-988731995</t>
  </si>
  <si>
    <t>54</t>
  </si>
  <si>
    <t>182001133.S</t>
  </si>
  <si>
    <t>Plošná úprava terénu pri nerovnostiach terénu nad 150-200 mm na svahu nad 1:2-1:1</t>
  </si>
  <si>
    <t>866306442</t>
  </si>
  <si>
    <t>55</t>
  </si>
  <si>
    <t>-1928157781</t>
  </si>
  <si>
    <t>56</t>
  </si>
  <si>
    <t>180402112.S</t>
  </si>
  <si>
    <t>Založenie trávnika parkového výsevom na svahu nad 1:5 do 1:2</t>
  </si>
  <si>
    <t>-2117064159</t>
  </si>
  <si>
    <t>57</t>
  </si>
  <si>
    <t>1539345081</t>
  </si>
  <si>
    <t>28,5*0,04</t>
  </si>
  <si>
    <t>58</t>
  </si>
  <si>
    <t>-54893685</t>
  </si>
  <si>
    <t>59</t>
  </si>
  <si>
    <t>1367582630</t>
  </si>
  <si>
    <t>57*1,1 'Prepočítané koeficientom množstva</t>
  </si>
  <si>
    <t>60</t>
  </si>
  <si>
    <t>680476318</t>
  </si>
  <si>
    <t>61</t>
  </si>
  <si>
    <t>221/A 1  564772111</t>
  </si>
  <si>
    <t>Podklad alebo kryt z štrkodrvy, po zhut.hr. 500 mm</t>
  </si>
  <si>
    <t>-2089467196</t>
  </si>
  <si>
    <t>62</t>
  </si>
  <si>
    <t>583310001600.K</t>
  </si>
  <si>
    <t>Kamenivo ťažené hrubé frakcia 32 - 63 mm</t>
  </si>
  <si>
    <t>-360246884</t>
  </si>
  <si>
    <t>30*0,5*1,6</t>
  </si>
  <si>
    <t>63</t>
  </si>
  <si>
    <t>583410003800</t>
  </si>
  <si>
    <t>Kamenivo kusové hrubé frakcia 63-125 mm</t>
  </si>
  <si>
    <t>-781642761</t>
  </si>
  <si>
    <t>28,5*0,3*1,5</t>
  </si>
  <si>
    <t>64</t>
  </si>
  <si>
    <t>VO 01</t>
  </si>
  <si>
    <t>Zriadenie vsakovacej studne rotačným vŕtaním pr. 324 mm v hor. 3, s osadením perforovanej zárubnice DN300</t>
  </si>
  <si>
    <t>512</t>
  </si>
  <si>
    <t>147975670</t>
  </si>
  <si>
    <t>65</t>
  </si>
  <si>
    <t>174201101</t>
  </si>
  <si>
    <t>Zásyp sypaninou bez zhutnenia jám, šachiet, rýh, zárezov alebo okolo objektov do 100 m3</t>
  </si>
  <si>
    <t>-755535359</t>
  </si>
  <si>
    <t>0,15*0,15*3,14*2</t>
  </si>
  <si>
    <t>66</t>
  </si>
  <si>
    <t>-252757438</t>
  </si>
  <si>
    <t>0,141*1,8</t>
  </si>
  <si>
    <t>Zelené sídliská / lokalita SEVERNÁ - vodozádržné opatrenia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</si>
</sst>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rial CE"/>
      <family val="2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0"/>
      <color rgb="FF003366"/>
      <name val="Arial CE"/>
    </font>
    <font>
      <b/>
      <sz val="10"/>
      <color rgb="FF003366"/>
      <name val="Arial CE"/>
    </font>
    <font>
      <sz val="18"/>
      <color theme="10"/>
      <name val="Wingdings 2"/>
      <family val="1"/>
      <charset val="2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 applyNumberFormat="0" applyFill="0" applyBorder="0" applyAlignment="0" applyProtection="0"/>
  </cellStyleXfs>
  <cellXfs count="232">
    <xf numFmtId="0" fontId="0" fillId="0" borderId="0" xfId="0"/>
    <xf numFmtId="0" fontId="3" fillId="0" borderId="0" xfId="1" applyFont="1" applyAlignment="1">
      <alignment horizontal="left" vertical="center"/>
    </xf>
    <xf numFmtId="0" fontId="2" fillId="0" borderId="0" xfId="1"/>
    <xf numFmtId="0" fontId="2" fillId="0" borderId="0" xfId="1" applyAlignment="1">
      <alignment horizontal="left" vertical="center"/>
    </xf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top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2" fillId="0" borderId="4" xfId="1" applyBorder="1"/>
    <xf numFmtId="0" fontId="2" fillId="0" borderId="0" xfId="1" applyAlignment="1">
      <alignment vertical="center"/>
    </xf>
    <xf numFmtId="0" fontId="2" fillId="0" borderId="3" xfId="1" applyBorder="1" applyAlignment="1">
      <alignment vertical="center"/>
    </xf>
    <xf numFmtId="0" fontId="9" fillId="0" borderId="5" xfId="1" applyFont="1" applyBorder="1" applyAlignment="1">
      <alignment horizontal="left" vertical="center"/>
    </xf>
    <xf numFmtId="0" fontId="2" fillId="0" borderId="5" xfId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3" xfId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3" xfId="1" applyFont="1" applyBorder="1" applyAlignment="1">
      <alignment vertical="center"/>
    </xf>
    <xf numFmtId="0" fontId="2" fillId="3" borderId="0" xfId="1" applyFill="1" applyAlignment="1">
      <alignment vertical="center"/>
    </xf>
    <xf numFmtId="0" fontId="13" fillId="3" borderId="6" xfId="1" applyFont="1" applyFill="1" applyBorder="1" applyAlignment="1">
      <alignment horizontal="left" vertical="center"/>
    </xf>
    <xf numFmtId="0" fontId="2" fillId="3" borderId="7" xfId="1" applyFill="1" applyBorder="1" applyAlignment="1">
      <alignment vertical="center"/>
    </xf>
    <xf numFmtId="0" fontId="13" fillId="3" borderId="7" xfId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left" vertical="center"/>
    </xf>
    <xf numFmtId="0" fontId="2" fillId="0" borderId="4" xfId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0" fontId="2" fillId="0" borderId="9" xfId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2" xfId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3" xfId="1" applyFont="1" applyBorder="1" applyAlignment="1">
      <alignment vertical="center"/>
    </xf>
    <xf numFmtId="0" fontId="2" fillId="0" borderId="12" xfId="1" applyBorder="1" applyAlignment="1">
      <alignment vertical="center"/>
    </xf>
    <xf numFmtId="0" fontId="2" fillId="0" borderId="13" xfId="1" applyBorder="1" applyAlignment="1">
      <alignment vertical="center"/>
    </xf>
    <xf numFmtId="0" fontId="16" fillId="0" borderId="0" xfId="1" applyFont="1" applyAlignment="1">
      <alignment horizontal="left" vertical="center"/>
    </xf>
    <xf numFmtId="0" fontId="2" fillId="0" borderId="15" xfId="1" applyBorder="1" applyAlignment="1">
      <alignment vertical="center"/>
    </xf>
    <xf numFmtId="0" fontId="2" fillId="4" borderId="7" xfId="1" applyFill="1" applyBorder="1" applyAlignment="1">
      <alignment vertical="center"/>
    </xf>
    <xf numFmtId="0" fontId="17" fillId="4" borderId="0" xfId="1" applyFont="1" applyFill="1" applyAlignment="1">
      <alignment horizontal="center" vertical="center"/>
    </xf>
    <xf numFmtId="0" fontId="18" fillId="0" borderId="16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2" fillId="0" borderId="11" xfId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" xfId="1" applyFont="1" applyBorder="1" applyAlignment="1">
      <alignment vertical="center"/>
    </xf>
    <xf numFmtId="0" fontId="19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4" fontId="15" fillId="0" borderId="14" xfId="1" applyNumberFormat="1" applyFont="1" applyBorder="1" applyAlignment="1">
      <alignment vertical="center"/>
    </xf>
    <xf numFmtId="4" fontId="15" fillId="0" borderId="0" xfId="1" applyNumberFormat="1" applyFont="1" applyAlignment="1">
      <alignment vertical="center"/>
    </xf>
    <xf numFmtId="166" fontId="15" fillId="0" borderId="0" xfId="1" applyNumberFormat="1" applyFont="1" applyAlignment="1">
      <alignment vertical="center"/>
    </xf>
    <xf numFmtId="4" fontId="15" fillId="0" borderId="15" xfId="1" applyNumberFormat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4" fontId="6" fillId="0" borderId="14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4" fontId="6" fillId="0" borderId="15" xfId="1" applyNumberFormat="1" applyFont="1" applyBorder="1" applyAlignment="1">
      <alignment vertical="center"/>
    </xf>
    <xf numFmtId="0" fontId="23" fillId="0" borderId="0" xfId="2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2" fillId="0" borderId="0" xfId="1" applyAlignment="1">
      <alignment vertical="center" wrapText="1"/>
    </xf>
    <xf numFmtId="0" fontId="2" fillId="0" borderId="3" xfId="1" applyBorder="1" applyAlignment="1">
      <alignment vertical="center" wrapText="1"/>
    </xf>
    <xf numFmtId="0" fontId="9" fillId="0" borderId="0" xfId="1" applyFont="1" applyAlignment="1">
      <alignment horizontal="left" vertical="center"/>
    </xf>
    <xf numFmtId="4" fontId="19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64" fontId="10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0" fontId="2" fillId="4" borderId="0" xfId="1" applyFill="1" applyAlignment="1">
      <alignment vertical="center"/>
    </xf>
    <xf numFmtId="0" fontId="13" fillId="4" borderId="6" xfId="1" applyFont="1" applyFill="1" applyBorder="1" applyAlignment="1">
      <alignment horizontal="left" vertical="center"/>
    </xf>
    <xf numFmtId="0" fontId="13" fillId="4" borderId="7" xfId="1" applyFont="1" applyFill="1" applyBorder="1" applyAlignment="1">
      <alignment horizontal="right" vertical="center"/>
    </xf>
    <xf numFmtId="0" fontId="13" fillId="4" borderId="7" xfId="1" applyFont="1" applyFill="1" applyBorder="1" applyAlignment="1">
      <alignment horizontal="center" vertical="center"/>
    </xf>
    <xf numFmtId="4" fontId="13" fillId="4" borderId="7" xfId="1" applyNumberFormat="1" applyFont="1" applyFill="1" applyBorder="1" applyAlignment="1">
      <alignment vertical="center"/>
    </xf>
    <xf numFmtId="0" fontId="2" fillId="4" borderId="8" xfId="1" applyFill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7" fillId="4" borderId="0" xfId="1" applyFont="1" applyFill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6" fillId="0" borderId="3" xfId="1" applyFont="1" applyBorder="1" applyAlignment="1">
      <alignment vertical="center"/>
    </xf>
    <xf numFmtId="0" fontId="26" fillId="0" borderId="20" xfId="1" applyFont="1" applyBorder="1" applyAlignment="1">
      <alignment horizontal="left" vertical="center"/>
    </xf>
    <xf numFmtId="0" fontId="26" fillId="0" borderId="20" xfId="1" applyFont="1" applyBorder="1" applyAlignment="1">
      <alignment vertical="center"/>
    </xf>
    <xf numFmtId="4" fontId="26" fillId="0" borderId="20" xfId="1" applyNumberFormat="1" applyFont="1" applyBorder="1" applyAlignment="1">
      <alignment vertical="center"/>
    </xf>
    <xf numFmtId="0" fontId="21" fillId="0" borderId="3" xfId="1" applyFont="1" applyBorder="1" applyAlignment="1">
      <alignment vertical="center"/>
    </xf>
    <xf numFmtId="0" fontId="21" fillId="0" borderId="20" xfId="1" applyFont="1" applyBorder="1" applyAlignment="1">
      <alignment horizontal="left" vertical="center"/>
    </xf>
    <xf numFmtId="0" fontId="21" fillId="0" borderId="20" xfId="1" applyFont="1" applyBorder="1" applyAlignment="1">
      <alignment vertical="center"/>
    </xf>
    <xf numFmtId="4" fontId="21" fillId="0" borderId="20" xfId="1" applyNumberFormat="1" applyFont="1" applyBorder="1" applyAlignment="1">
      <alignment vertical="center"/>
    </xf>
    <xf numFmtId="0" fontId="2" fillId="0" borderId="0" xfId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17" fillId="4" borderId="16" xfId="1" applyFont="1" applyFill="1" applyBorder="1" applyAlignment="1">
      <alignment horizontal="center" vertical="center" wrapText="1"/>
    </xf>
    <xf numFmtId="0" fontId="17" fillId="4" borderId="17" xfId="1" applyFont="1" applyFill="1" applyBorder="1" applyAlignment="1">
      <alignment horizontal="center" vertical="center" wrapText="1"/>
    </xf>
    <xf numFmtId="0" fontId="17" fillId="4" borderId="18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horizontal="center" vertical="center" wrapText="1"/>
    </xf>
    <xf numFmtId="166" fontId="27" fillId="0" borderId="12" xfId="1" applyNumberFormat="1" applyFont="1" applyBorder="1"/>
    <xf numFmtId="166" fontId="27" fillId="0" borderId="13" xfId="1" applyNumberFormat="1" applyFont="1" applyBorder="1"/>
    <xf numFmtId="167" fontId="28" fillId="0" borderId="0" xfId="1" applyNumberFormat="1" applyFont="1" applyAlignment="1">
      <alignment vertical="center"/>
    </xf>
    <xf numFmtId="0" fontId="29" fillId="0" borderId="0" xfId="1" applyFont="1"/>
    <xf numFmtId="0" fontId="29" fillId="0" borderId="3" xfId="1" applyFont="1" applyBorder="1"/>
    <xf numFmtId="0" fontId="29" fillId="0" borderId="0" xfId="1" applyFont="1" applyAlignment="1">
      <alignment horizontal="left"/>
    </xf>
    <xf numFmtId="0" fontId="26" fillId="0" borderId="0" xfId="1" applyFont="1" applyAlignment="1">
      <alignment horizontal="left"/>
    </xf>
    <xf numFmtId="0" fontId="29" fillId="0" borderId="14" xfId="1" applyFont="1" applyBorder="1"/>
    <xf numFmtId="166" fontId="29" fillId="0" borderId="0" xfId="1" applyNumberFormat="1" applyFont="1"/>
    <xf numFmtId="166" fontId="29" fillId="0" borderId="15" xfId="1" applyNumberFormat="1" applyFont="1" applyBorder="1"/>
    <xf numFmtId="0" fontId="29" fillId="0" borderId="0" xfId="1" applyFont="1" applyAlignment="1">
      <alignment horizontal="center"/>
    </xf>
    <xf numFmtId="167" fontId="29" fillId="0" borderId="0" xfId="1" applyNumberFormat="1" applyFont="1" applyAlignment="1">
      <alignment vertical="center"/>
    </xf>
    <xf numFmtId="0" fontId="21" fillId="0" borderId="0" xfId="1" applyFont="1" applyAlignment="1">
      <alignment horizontal="left"/>
    </xf>
    <xf numFmtId="0" fontId="2" fillId="0" borderId="3" xfId="1" applyBorder="1" applyAlignment="1" applyProtection="1">
      <alignment vertical="center"/>
      <protection locked="0"/>
    </xf>
    <xf numFmtId="0" fontId="17" fillId="0" borderId="22" xfId="1" applyFont="1" applyBorder="1" applyAlignment="1" applyProtection="1">
      <alignment horizontal="center" vertical="center"/>
      <protection locked="0"/>
    </xf>
    <xf numFmtId="49" fontId="17" fillId="0" borderId="22" xfId="1" applyNumberFormat="1" applyFont="1" applyBorder="1" applyAlignment="1" applyProtection="1">
      <alignment horizontal="left" vertical="center" wrapText="1"/>
      <protection locked="0"/>
    </xf>
    <xf numFmtId="0" fontId="17" fillId="0" borderId="22" xfId="1" applyFont="1" applyBorder="1" applyAlignment="1" applyProtection="1">
      <alignment horizontal="left" vertical="center" wrapText="1"/>
      <protection locked="0"/>
    </xf>
    <xf numFmtId="0" fontId="17" fillId="0" borderId="22" xfId="1" applyFont="1" applyBorder="1" applyAlignment="1" applyProtection="1">
      <alignment horizontal="center" vertical="center" wrapText="1"/>
      <protection locked="0"/>
    </xf>
    <xf numFmtId="167" fontId="17" fillId="0" borderId="22" xfId="1" applyNumberFormat="1" applyFont="1" applyBorder="1" applyAlignment="1" applyProtection="1">
      <alignment vertical="center"/>
      <protection locked="0"/>
    </xf>
    <xf numFmtId="0" fontId="2" fillId="0" borderId="22" xfId="1" applyBorder="1" applyAlignment="1" applyProtection="1">
      <alignment vertical="center"/>
      <protection locked="0"/>
    </xf>
    <xf numFmtId="0" fontId="18" fillId="0" borderId="14" xfId="1" applyFont="1" applyBorder="1" applyAlignment="1">
      <alignment horizontal="left" vertical="center"/>
    </xf>
    <xf numFmtId="0" fontId="18" fillId="0" borderId="0" xfId="1" applyFont="1" applyAlignment="1">
      <alignment horizontal="center" vertical="center"/>
    </xf>
    <xf numFmtId="166" fontId="18" fillId="0" borderId="0" xfId="1" applyNumberFormat="1" applyFont="1" applyAlignment="1">
      <alignment vertical="center"/>
    </xf>
    <xf numFmtId="166" fontId="18" fillId="0" borderId="15" xfId="1" applyNumberFormat="1" applyFont="1" applyBorder="1" applyAlignment="1">
      <alignment vertical="center"/>
    </xf>
    <xf numFmtId="0" fontId="17" fillId="0" borderId="0" xfId="1" applyFont="1" applyAlignment="1">
      <alignment horizontal="left" vertical="center"/>
    </xf>
    <xf numFmtId="4" fontId="2" fillId="0" borderId="0" xfId="1" applyNumberFormat="1" applyAlignment="1">
      <alignment vertical="center"/>
    </xf>
    <xf numFmtId="167" fontId="2" fillId="0" borderId="0" xfId="1" applyNumberFormat="1" applyAlignment="1">
      <alignment vertical="center"/>
    </xf>
    <xf numFmtId="0" fontId="30" fillId="0" borderId="0" xfId="1" applyFont="1" applyAlignment="1">
      <alignment vertical="center"/>
    </xf>
    <xf numFmtId="0" fontId="30" fillId="0" borderId="3" xfId="1" applyFont="1" applyBorder="1" applyAlignment="1">
      <alignment vertical="center"/>
    </xf>
    <xf numFmtId="0" fontId="31" fillId="0" borderId="0" xfId="1" applyFont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30" fillId="0" borderId="0" xfId="1" applyFont="1" applyAlignment="1">
      <alignment horizontal="left" vertical="center" wrapText="1"/>
    </xf>
    <xf numFmtId="167" fontId="30" fillId="0" borderId="0" xfId="1" applyNumberFormat="1" applyFont="1" applyAlignment="1">
      <alignment vertical="center"/>
    </xf>
    <xf numFmtId="0" fontId="30" fillId="0" borderId="14" xfId="1" applyFont="1" applyBorder="1" applyAlignment="1">
      <alignment vertical="center"/>
    </xf>
    <xf numFmtId="0" fontId="30" fillId="0" borderId="15" xfId="1" applyFont="1" applyBorder="1" applyAlignment="1">
      <alignment vertical="center"/>
    </xf>
    <xf numFmtId="0" fontId="32" fillId="0" borderId="0" xfId="1" applyFont="1" applyAlignment="1">
      <alignment vertical="center"/>
    </xf>
    <xf numFmtId="0" fontId="32" fillId="0" borderId="3" xfId="1" applyFont="1" applyBorder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left" vertical="center" wrapText="1"/>
    </xf>
    <xf numFmtId="167" fontId="32" fillId="0" borderId="0" xfId="1" applyNumberFormat="1" applyFont="1" applyAlignment="1">
      <alignment vertical="center"/>
    </xf>
    <xf numFmtId="0" fontId="32" fillId="0" borderId="14" xfId="1" applyFont="1" applyBorder="1" applyAlignment="1">
      <alignment vertical="center"/>
    </xf>
    <xf numFmtId="0" fontId="32" fillId="0" borderId="15" xfId="1" applyFont="1" applyBorder="1" applyAlignment="1">
      <alignment vertical="center"/>
    </xf>
    <xf numFmtId="0" fontId="33" fillId="0" borderId="22" xfId="1" applyFont="1" applyBorder="1" applyAlignment="1" applyProtection="1">
      <alignment horizontal="center" vertical="center"/>
      <protection locked="0"/>
    </xf>
    <xf numFmtId="49" fontId="33" fillId="0" borderId="22" xfId="1" applyNumberFormat="1" applyFont="1" applyBorder="1" applyAlignment="1" applyProtection="1">
      <alignment horizontal="left" vertical="center" wrapText="1"/>
      <protection locked="0"/>
    </xf>
    <xf numFmtId="0" fontId="33" fillId="0" borderId="22" xfId="1" applyFont="1" applyBorder="1" applyAlignment="1" applyProtection="1">
      <alignment horizontal="left" vertical="center" wrapText="1"/>
      <protection locked="0"/>
    </xf>
    <xf numFmtId="0" fontId="33" fillId="0" borderId="22" xfId="1" applyFont="1" applyBorder="1" applyAlignment="1" applyProtection="1">
      <alignment horizontal="center" vertical="center" wrapText="1"/>
      <protection locked="0"/>
    </xf>
    <xf numFmtId="167" fontId="33" fillId="0" borderId="22" xfId="1" applyNumberFormat="1" applyFont="1" applyBorder="1" applyAlignment="1" applyProtection="1">
      <alignment vertical="center"/>
      <protection locked="0"/>
    </xf>
    <xf numFmtId="0" fontId="34" fillId="0" borderId="22" xfId="1" applyFont="1" applyBorder="1" applyAlignment="1" applyProtection="1">
      <alignment vertical="center"/>
      <protection locked="0"/>
    </xf>
    <xf numFmtId="0" fontId="34" fillId="0" borderId="3" xfId="1" applyFont="1" applyBorder="1" applyAlignment="1">
      <alignment vertical="center"/>
    </xf>
    <xf numFmtId="0" fontId="33" fillId="0" borderId="14" xfId="1" applyFont="1" applyBorder="1" applyAlignment="1">
      <alignment horizontal="left" vertical="center"/>
    </xf>
    <xf numFmtId="0" fontId="33" fillId="0" borderId="0" xfId="1" applyFont="1" applyAlignment="1">
      <alignment horizontal="center" vertical="center"/>
    </xf>
    <xf numFmtId="0" fontId="18" fillId="0" borderId="19" xfId="1" applyFont="1" applyBorder="1" applyAlignment="1">
      <alignment horizontal="left" vertical="center"/>
    </xf>
    <xf numFmtId="0" fontId="18" fillId="0" borderId="20" xfId="1" applyFont="1" applyBorder="1" applyAlignment="1">
      <alignment horizontal="center" vertical="center"/>
    </xf>
    <xf numFmtId="166" fontId="18" fillId="0" borderId="20" xfId="1" applyNumberFormat="1" applyFont="1" applyBorder="1" applyAlignment="1">
      <alignment vertical="center"/>
    </xf>
    <xf numFmtId="166" fontId="18" fillId="0" borderId="21" xfId="1" applyNumberFormat="1" applyFont="1" applyBorder="1" applyAlignment="1">
      <alignment vertical="center"/>
    </xf>
    <xf numFmtId="0" fontId="30" fillId="0" borderId="19" xfId="1" applyFont="1" applyBorder="1" applyAlignment="1">
      <alignment vertical="center"/>
    </xf>
    <xf numFmtId="0" fontId="30" fillId="0" borderId="20" xfId="1" applyFont="1" applyBorder="1" applyAlignment="1">
      <alignment vertical="center"/>
    </xf>
    <xf numFmtId="0" fontId="30" fillId="0" borderId="21" xfId="1" applyFont="1" applyBorder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2" fillId="0" borderId="23" xfId="1" applyBorder="1" applyAlignment="1">
      <alignment vertical="center"/>
    </xf>
    <xf numFmtId="0" fontId="2" fillId="0" borderId="24" xfId="1" applyBorder="1" applyAlignment="1">
      <alignment vertical="center"/>
    </xf>
    <xf numFmtId="0" fontId="2" fillId="0" borderId="25" xfId="1" applyBorder="1" applyAlignment="1">
      <alignment vertical="center"/>
    </xf>
    <xf numFmtId="0" fontId="2" fillId="0" borderId="26" xfId="1" applyBorder="1" applyAlignment="1">
      <alignment vertical="center"/>
    </xf>
    <xf numFmtId="0" fontId="2" fillId="0" borderId="27" xfId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8" fillId="0" borderId="26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27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3" fillId="0" borderId="26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7" fillId="0" borderId="29" xfId="1" applyFont="1" applyBorder="1" applyAlignment="1">
      <alignment vertical="center"/>
    </xf>
    <xf numFmtId="0" fontId="21" fillId="0" borderId="30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2" fillId="0" borderId="0" xfId="1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8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left" vertical="top" wrapText="1"/>
    </xf>
    <xf numFmtId="4" fontId="9" fillId="0" borderId="5" xfId="1" applyNumberFormat="1" applyFont="1" applyBorder="1" applyAlignment="1">
      <alignment vertical="center"/>
    </xf>
    <xf numFmtId="0" fontId="2" fillId="0" borderId="5" xfId="1" applyBorder="1" applyAlignment="1">
      <alignment vertical="center"/>
    </xf>
    <xf numFmtId="164" fontId="10" fillId="0" borderId="0" xfId="1" applyNumberFormat="1" applyFont="1" applyAlignment="1">
      <alignment horizontal="left" vertical="center"/>
    </xf>
    <xf numFmtId="0" fontId="10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16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4" fontId="12" fillId="0" borderId="0" xfId="1" applyNumberFormat="1" applyFont="1" applyAlignment="1">
      <alignment vertical="center"/>
    </xf>
    <xf numFmtId="0" fontId="17" fillId="4" borderId="6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left" vertical="center"/>
    </xf>
    <xf numFmtId="0" fontId="17" fillId="4" borderId="7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right" vertical="center"/>
    </xf>
    <xf numFmtId="0" fontId="17" fillId="4" borderId="28" xfId="1" applyFont="1" applyFill="1" applyBorder="1" applyAlignment="1">
      <alignment horizontal="left" vertical="center"/>
    </xf>
    <xf numFmtId="0" fontId="13" fillId="3" borderId="7" xfId="1" applyFont="1" applyFill="1" applyBorder="1" applyAlignment="1">
      <alignment horizontal="left" vertical="center"/>
    </xf>
    <xf numFmtId="0" fontId="2" fillId="3" borderId="7" xfId="1" applyFill="1" applyBorder="1" applyAlignment="1">
      <alignment vertical="center"/>
    </xf>
    <xf numFmtId="4" fontId="13" fillId="3" borderId="7" xfId="1" applyNumberFormat="1" applyFont="1" applyFill="1" applyBorder="1" applyAlignment="1">
      <alignment vertical="center"/>
    </xf>
    <xf numFmtId="0" fontId="2" fillId="3" borderId="8" xfId="1" applyFill="1" applyBorder="1" applyAlignment="1">
      <alignment vertical="center"/>
    </xf>
    <xf numFmtId="0" fontId="8" fillId="0" borderId="0" xfId="1" applyFont="1" applyAlignment="1">
      <alignment vertical="center"/>
    </xf>
    <xf numFmtId="4" fontId="19" fillId="0" borderId="0" xfId="1" applyNumberFormat="1" applyFont="1" applyAlignment="1">
      <alignment horizontal="right" vertical="center"/>
    </xf>
    <xf numFmtId="4" fontId="19" fillId="0" borderId="0" xfId="1" applyNumberFormat="1" applyFont="1" applyAlignment="1">
      <alignment vertical="center"/>
    </xf>
    <xf numFmtId="4" fontId="19" fillId="0" borderId="27" xfId="1" applyNumberFormat="1" applyFont="1" applyBorder="1" applyAlignment="1">
      <alignment vertical="center"/>
    </xf>
    <xf numFmtId="165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27" xfId="1" applyFont="1" applyBorder="1" applyAlignment="1">
      <alignment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22" fillId="0" borderId="30" xfId="1" applyFont="1" applyBorder="1" applyAlignment="1">
      <alignment horizontal="left" vertical="center" wrapText="1"/>
    </xf>
    <xf numFmtId="4" fontId="21" fillId="0" borderId="30" xfId="1" applyNumberFormat="1" applyFont="1" applyBorder="1" applyAlignment="1">
      <alignment vertical="center"/>
    </xf>
    <xf numFmtId="0" fontId="21" fillId="0" borderId="30" xfId="1" applyFont="1" applyBorder="1" applyAlignment="1">
      <alignment vertical="center"/>
    </xf>
    <xf numFmtId="0" fontId="21" fillId="0" borderId="31" xfId="1" applyFont="1" applyBorder="1" applyAlignment="1">
      <alignment vertical="center"/>
    </xf>
    <xf numFmtId="0" fontId="22" fillId="0" borderId="0" xfId="1" applyFont="1" applyAlignment="1">
      <alignment horizontal="left" vertical="center" wrapText="1"/>
    </xf>
    <xf numFmtId="4" fontId="21" fillId="0" borderId="0" xfId="1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21" fillId="0" borderId="27" xfId="1" applyFont="1" applyBorder="1" applyAlignment="1">
      <alignment vertical="center"/>
    </xf>
    <xf numFmtId="4" fontId="19" fillId="0" borderId="0" xfId="1" applyNumberFormat="1" applyFont="1"/>
    <xf numFmtId="4" fontId="26" fillId="0" borderId="0" xfId="1" applyNumberFormat="1" applyFont="1"/>
    <xf numFmtId="4" fontId="21" fillId="0" borderId="0" xfId="1" applyNumberFormat="1" applyFont="1"/>
    <xf numFmtId="4" fontId="17" fillId="0" borderId="22" xfId="1" applyNumberFormat="1" applyFont="1" applyBorder="1" applyAlignment="1" applyProtection="1">
      <alignment vertical="center"/>
      <protection locked="0"/>
    </xf>
    <xf numFmtId="4" fontId="30" fillId="0" borderId="0" xfId="1" applyNumberFormat="1" applyFont="1" applyAlignment="1">
      <alignment vertical="center"/>
    </xf>
    <xf numFmtId="4" fontId="32" fillId="0" borderId="0" xfId="1" applyNumberFormat="1" applyFont="1" applyAlignment="1">
      <alignment vertical="center"/>
    </xf>
    <xf numFmtId="4" fontId="33" fillId="0" borderId="22" xfId="1" applyNumberFormat="1" applyFont="1" applyBorder="1" applyAlignment="1" applyProtection="1">
      <alignment vertical="center"/>
      <protection locked="0"/>
    </xf>
    <xf numFmtId="4" fontId="29" fillId="0" borderId="0" xfId="1" applyNumberFormat="1" applyFont="1"/>
  </cellXfs>
  <cellStyles count="3">
    <cellStyle name="Hypertextové prepojenie 2" xfId="2" xr:uid="{8B63F7B6-E9BC-40C7-8D36-1121B49A609C}"/>
    <cellStyle name="Normálna" xfId="0" builtinId="0"/>
    <cellStyle name="Normálna 2" xfId="1" xr:uid="{E62D573D-3FFF-49F3-A037-FC516AEB3D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Relationship Id="rId2" Type="http://schemas.openxmlformats.org/officeDocument/2006/relationships/externalLinkPath" Target="file:///M:\Dokumenty\Zelen&#233;%20s&#237;dlisk&#225;\Zelen&#233;%20s&#237;dlisk&#225;%20-%20Magursk&#225;,%20Vansovej_2025\Severn&#225;\Rozpo&#269;et_posledn&#253;\Rozpo&#269;et_upraven&#253;_012026\25-02%20-%20Zelen&#233;%20s&#237;dlisk&#225;%20-%20lokalita%20SEVERN&#193;%20-%20rev&#237;zia%202.xlsx" TargetMode="External"/><Relationship Id="rId1" Type="http://schemas.openxmlformats.org/officeDocument/2006/relationships/externalLinkPath" Target="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1.3 - Podpora budova..."/>
      <sheetName val="SO 1.2.1 - Vedľajšie akti..."/>
      <sheetName val="SO 1.2.2 - Podpora budova..."/>
      <sheetName val="SO 1.2.3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a - Návrh vegetač..."/>
      <sheetName val="SO 2.2.1b - Návrh vegetač..."/>
      <sheetName val="SO 2.2.2a - Návrh vegetač..."/>
      <sheetName val="SO 2.2.2b - Návrh vegetač..."/>
      <sheetName val="SO 2.2.3 - Návrh vegetačn..."/>
      <sheetName val="SO 3.1 - Parkový mobiliár..."/>
      <sheetName val="SO 3.2 - Parkový mobiliár..."/>
      <sheetName val="SO 3.3 - Parkový mobiliár..."/>
      <sheetName val="SO 4.1 - Ihriská - časť 1"/>
      <sheetName val="SO 4.2.1 - Ihriská - hern..."/>
      <sheetName val="SO 4.2.2 - Ihriská - špor..."/>
      <sheetName val="SO 4.3 - Ihriská - časť 3"/>
      <sheetName val="SO 5.2 - Zvlnený terén vo..."/>
      <sheetName val="SO 5.3 - Schody s poseden..."/>
      <sheetName val="SO 6.1.1 - Verejné osvetl..."/>
      <sheetName val="SO 6.1.2 - Verejné osvetl..."/>
      <sheetName val="SO 6.1.3 - Verejné osvetl..."/>
      <sheetName val="SO 6.2.2 - Areálové rozvo..."/>
      <sheetName val="SO 6.2.1 - Areálové rozvo..."/>
      <sheetName val="SO 7.1 - Prípojky vody - ..."/>
      <sheetName val="SO 7.2 - Prípojky vody - ..."/>
    </sheetNames>
    <sheetDataSet>
      <sheetData sheetId="0">
        <row r="6">
          <cell r="K6" t="str">
            <v>Zelené sídliská - lokalita SEVERNÁ - revízia 2</v>
          </cell>
        </row>
        <row r="10">
          <cell r="AN10" t="str">
            <v/>
          </cell>
        </row>
        <row r="11">
          <cell r="E11" t="str">
            <v>Mesto Banská Bystrica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4">
          <cell r="J34">
            <v>3428.59</v>
          </cell>
        </row>
        <row r="37">
          <cell r="F37">
            <v>0</v>
          </cell>
          <cell r="J37">
            <v>0</v>
          </cell>
        </row>
        <row r="38">
          <cell r="F38">
            <v>3428.59</v>
          </cell>
          <cell r="J38">
            <v>788.58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7">
          <cell r="P127">
            <v>24.540386400000003</v>
          </cell>
        </row>
      </sheetData>
      <sheetData sheetId="14"/>
      <sheetData sheetId="15">
        <row r="34">
          <cell r="J34">
            <v>57695.38</v>
          </cell>
        </row>
        <row r="37">
          <cell r="F37">
            <v>0</v>
          </cell>
          <cell r="J37">
            <v>0</v>
          </cell>
        </row>
        <row r="38">
          <cell r="F38">
            <v>57695.38</v>
          </cell>
          <cell r="J38">
            <v>13269.94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865.78743735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187E-9205-40E5-952B-349F8F768BFB}">
  <sheetPr>
    <pageSetUpPr fitToPage="1"/>
  </sheetPr>
  <dimension ref="A1:CL96"/>
  <sheetViews>
    <sheetView showGridLines="0" topLeftCell="A79" workbookViewId="0">
      <selection activeCell="AK29" sqref="AK29:AO29"/>
    </sheetView>
  </sheetViews>
  <sheetFormatPr defaultRowHeight="11.25" x14ac:dyDescent="0.2"/>
  <cols>
    <col min="1" max="1" width="7.140625" style="2" customWidth="1"/>
    <col min="2" max="2" width="1.42578125" style="2" customWidth="1"/>
    <col min="3" max="3" width="3.5703125" style="2" customWidth="1"/>
    <col min="4" max="33" width="2.28515625" style="2" customWidth="1"/>
    <col min="34" max="34" width="2.85546875" style="2" customWidth="1"/>
    <col min="35" max="35" width="27.140625" style="2" customWidth="1"/>
    <col min="36" max="37" width="2.140625" style="2" customWidth="1"/>
    <col min="38" max="38" width="7.140625" style="2" customWidth="1"/>
    <col min="39" max="39" width="2.85546875" style="2" customWidth="1"/>
    <col min="40" max="40" width="11.42578125" style="2" customWidth="1"/>
    <col min="41" max="41" width="6.42578125" style="2" customWidth="1"/>
    <col min="42" max="42" width="3.5703125" style="2" customWidth="1"/>
    <col min="43" max="43" width="13.42578125" style="2" hidden="1" customWidth="1"/>
    <col min="44" max="44" width="11.7109375" style="2" customWidth="1"/>
    <col min="45" max="47" width="22.140625" style="2" hidden="1" customWidth="1"/>
    <col min="48" max="49" width="18.5703125" style="2" hidden="1" customWidth="1"/>
    <col min="50" max="51" width="21.42578125" style="2" hidden="1" customWidth="1"/>
    <col min="52" max="52" width="18.5703125" style="2" hidden="1" customWidth="1"/>
    <col min="53" max="53" width="16.42578125" style="2" hidden="1" customWidth="1"/>
    <col min="54" max="54" width="21.42578125" style="2" hidden="1" customWidth="1"/>
    <col min="55" max="55" width="18.5703125" style="2" hidden="1" customWidth="1"/>
    <col min="56" max="56" width="16.42578125" style="2" hidden="1" customWidth="1"/>
    <col min="57" max="57" width="57" style="2" customWidth="1"/>
    <col min="58" max="16384" width="9.140625" style="2"/>
  </cols>
  <sheetData>
    <row r="1" spans="1:74" x14ac:dyDescent="0.2">
      <c r="A1" s="1"/>
      <c r="AZ1" s="1" t="s">
        <v>0</v>
      </c>
      <c r="BA1" s="1" t="s">
        <v>1</v>
      </c>
      <c r="BB1" s="1" t="s">
        <v>0</v>
      </c>
      <c r="BT1" s="1" t="s">
        <v>2</v>
      </c>
      <c r="BU1" s="1" t="s">
        <v>2</v>
      </c>
      <c r="BV1" s="1" t="s">
        <v>3</v>
      </c>
    </row>
    <row r="2" spans="1:74" ht="36.950000000000003" customHeight="1" x14ac:dyDescent="0.2">
      <c r="AR2" s="178" t="s">
        <v>4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3" t="s">
        <v>5</v>
      </c>
      <c r="BT2" s="3" t="s">
        <v>6</v>
      </c>
    </row>
    <row r="3" spans="1:74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6</v>
      </c>
    </row>
    <row r="4" spans="1:74" ht="24.95" customHeight="1" x14ac:dyDescent="0.2">
      <c r="B4" s="6"/>
      <c r="D4" s="7" t="s">
        <v>7</v>
      </c>
      <c r="AR4" s="6"/>
      <c r="AS4" s="8" t="s">
        <v>8</v>
      </c>
      <c r="BS4" s="3" t="s">
        <v>5</v>
      </c>
    </row>
    <row r="5" spans="1:74" ht="12" customHeight="1" x14ac:dyDescent="0.2">
      <c r="B5" s="6"/>
      <c r="D5" s="9" t="s">
        <v>9</v>
      </c>
      <c r="K5" s="177" t="s">
        <v>10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R5" s="6"/>
      <c r="BS5" s="3" t="s">
        <v>5</v>
      </c>
    </row>
    <row r="6" spans="1:74" ht="36.950000000000003" customHeight="1" x14ac:dyDescent="0.2">
      <c r="B6" s="6"/>
      <c r="D6" s="11" t="s">
        <v>11</v>
      </c>
      <c r="K6" s="187" t="s">
        <v>425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R6" s="6"/>
      <c r="BS6" s="3" t="s">
        <v>5</v>
      </c>
    </row>
    <row r="7" spans="1:74" ht="12" customHeight="1" x14ac:dyDescent="0.2">
      <c r="B7" s="6"/>
      <c r="D7" s="12" t="s">
        <v>12</v>
      </c>
      <c r="K7" s="10" t="s">
        <v>0</v>
      </c>
      <c r="AK7" s="12" t="s">
        <v>13</v>
      </c>
      <c r="AN7" s="10" t="s">
        <v>0</v>
      </c>
      <c r="AR7" s="6"/>
      <c r="BS7" s="3" t="s">
        <v>5</v>
      </c>
    </row>
    <row r="8" spans="1:74" ht="12" customHeight="1" x14ac:dyDescent="0.2">
      <c r="B8" s="6"/>
      <c r="D8" s="12" t="s">
        <v>14</v>
      </c>
      <c r="K8" s="10" t="s">
        <v>15</v>
      </c>
      <c r="AK8" s="12" t="s">
        <v>16</v>
      </c>
      <c r="AN8" s="161">
        <v>46099</v>
      </c>
      <c r="AR8" s="6"/>
      <c r="BS8" s="3" t="s">
        <v>5</v>
      </c>
    </row>
    <row r="9" spans="1:74" ht="14.45" customHeight="1" x14ac:dyDescent="0.2">
      <c r="B9" s="6"/>
      <c r="AR9" s="6"/>
      <c r="BS9" s="3" t="s">
        <v>5</v>
      </c>
    </row>
    <row r="10" spans="1:74" ht="12" customHeight="1" x14ac:dyDescent="0.2">
      <c r="B10" s="6"/>
      <c r="D10" s="12" t="s">
        <v>17</v>
      </c>
      <c r="AK10" s="12" t="s">
        <v>18</v>
      </c>
      <c r="AN10" s="10" t="s">
        <v>0</v>
      </c>
      <c r="AR10" s="6"/>
      <c r="BS10" s="3" t="s">
        <v>5</v>
      </c>
    </row>
    <row r="11" spans="1:74" ht="18.399999999999999" customHeight="1" x14ac:dyDescent="0.2">
      <c r="B11" s="6"/>
      <c r="E11" s="10" t="s">
        <v>19</v>
      </c>
      <c r="AK11" s="12" t="s">
        <v>20</v>
      </c>
      <c r="AN11" s="10" t="s">
        <v>0</v>
      </c>
      <c r="AR11" s="6"/>
      <c r="BS11" s="3" t="s">
        <v>5</v>
      </c>
    </row>
    <row r="12" spans="1:74" ht="6.95" customHeight="1" x14ac:dyDescent="0.2">
      <c r="B12" s="6"/>
      <c r="AR12" s="6"/>
      <c r="BS12" s="3" t="s">
        <v>5</v>
      </c>
    </row>
    <row r="13" spans="1:74" ht="12" customHeight="1" x14ac:dyDescent="0.2">
      <c r="B13" s="6"/>
      <c r="D13" s="12" t="s">
        <v>21</v>
      </c>
      <c r="AK13" s="12" t="s">
        <v>18</v>
      </c>
      <c r="AN13" s="10" t="s">
        <v>0</v>
      </c>
      <c r="AR13" s="6"/>
      <c r="BS13" s="3" t="s">
        <v>5</v>
      </c>
    </row>
    <row r="14" spans="1:74" ht="12.75" x14ac:dyDescent="0.2">
      <c r="B14" s="6"/>
      <c r="E14" s="10" t="s">
        <v>22</v>
      </c>
      <c r="AK14" s="12" t="s">
        <v>20</v>
      </c>
      <c r="AN14" s="10" t="s">
        <v>0</v>
      </c>
      <c r="AR14" s="6"/>
      <c r="BS14" s="3" t="s">
        <v>5</v>
      </c>
    </row>
    <row r="15" spans="1:74" ht="6.95" customHeight="1" x14ac:dyDescent="0.2">
      <c r="B15" s="6"/>
      <c r="AR15" s="6"/>
      <c r="BS15" s="3" t="s">
        <v>2</v>
      </c>
    </row>
    <row r="16" spans="1:74" ht="12" customHeight="1" x14ac:dyDescent="0.2">
      <c r="B16" s="6"/>
      <c r="D16" s="12" t="s">
        <v>23</v>
      </c>
      <c r="AK16" s="12" t="s">
        <v>18</v>
      </c>
      <c r="AN16" s="10" t="s">
        <v>0</v>
      </c>
      <c r="AR16" s="6"/>
      <c r="BS16" s="3" t="s">
        <v>2</v>
      </c>
    </row>
    <row r="17" spans="2:71" ht="18.399999999999999" customHeight="1" x14ac:dyDescent="0.2">
      <c r="B17" s="6"/>
      <c r="E17" s="10" t="s">
        <v>24</v>
      </c>
      <c r="AK17" s="12" t="s">
        <v>20</v>
      </c>
      <c r="AN17" s="10" t="s">
        <v>0</v>
      </c>
      <c r="AR17" s="6"/>
      <c r="BS17" s="3" t="s">
        <v>25</v>
      </c>
    </row>
    <row r="18" spans="2:71" ht="6.95" customHeight="1" x14ac:dyDescent="0.2">
      <c r="B18" s="6"/>
      <c r="AR18" s="6"/>
      <c r="BS18" s="3" t="s">
        <v>26</v>
      </c>
    </row>
    <row r="19" spans="2:71" ht="12" customHeight="1" x14ac:dyDescent="0.2">
      <c r="B19" s="6"/>
      <c r="D19" s="12" t="s">
        <v>27</v>
      </c>
      <c r="AK19" s="12" t="s">
        <v>18</v>
      </c>
      <c r="AN19" s="10" t="s">
        <v>0</v>
      </c>
      <c r="AR19" s="6"/>
      <c r="BS19" s="3" t="s">
        <v>26</v>
      </c>
    </row>
    <row r="20" spans="2:71" ht="18.399999999999999" customHeight="1" x14ac:dyDescent="0.2">
      <c r="B20" s="6"/>
      <c r="E20" s="10" t="s">
        <v>28</v>
      </c>
      <c r="AK20" s="12" t="s">
        <v>20</v>
      </c>
      <c r="AN20" s="10" t="s">
        <v>0</v>
      </c>
      <c r="AR20" s="6"/>
      <c r="BS20" s="3" t="s">
        <v>25</v>
      </c>
    </row>
    <row r="21" spans="2:71" ht="6.95" customHeight="1" x14ac:dyDescent="0.2">
      <c r="B21" s="6"/>
      <c r="AR21" s="6"/>
    </row>
    <row r="22" spans="2:71" ht="12" customHeight="1" x14ac:dyDescent="0.2">
      <c r="B22" s="6"/>
      <c r="D22" s="12" t="s">
        <v>29</v>
      </c>
      <c r="AR22" s="6"/>
    </row>
    <row r="23" spans="2:71" ht="16.5" customHeight="1" x14ac:dyDescent="0.2">
      <c r="B23" s="6"/>
      <c r="E23" s="185" t="s">
        <v>0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6"/>
    </row>
    <row r="24" spans="2:71" ht="6.95" customHeight="1" x14ac:dyDescent="0.2">
      <c r="B24" s="6"/>
      <c r="AR24" s="6"/>
    </row>
    <row r="25" spans="2:71" ht="6.95" customHeight="1" x14ac:dyDescent="0.2">
      <c r="B25" s="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R25" s="6"/>
    </row>
    <row r="26" spans="2:71" s="15" customFormat="1" ht="25.9" customHeight="1" x14ac:dyDescent="0.25">
      <c r="B26" s="16"/>
      <c r="D26" s="17" t="s">
        <v>30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8">
        <f>ROUND(AG94,2)</f>
        <v>0</v>
      </c>
      <c r="AL26" s="189"/>
      <c r="AM26" s="189"/>
      <c r="AN26" s="189"/>
      <c r="AO26" s="189"/>
      <c r="AR26" s="16"/>
    </row>
    <row r="27" spans="2:71" s="15" customFormat="1" ht="6.95" customHeight="1" x14ac:dyDescent="0.25">
      <c r="B27" s="16"/>
      <c r="AR27" s="16"/>
    </row>
    <row r="28" spans="2:71" s="15" customFormat="1" ht="12.75" x14ac:dyDescent="0.25">
      <c r="B28" s="16"/>
      <c r="L28" s="186" t="s">
        <v>31</v>
      </c>
      <c r="M28" s="186"/>
      <c r="N28" s="186"/>
      <c r="O28" s="186"/>
      <c r="P28" s="186"/>
      <c r="W28" s="186" t="s">
        <v>32</v>
      </c>
      <c r="X28" s="186"/>
      <c r="Y28" s="186"/>
      <c r="Z28" s="186"/>
      <c r="AA28" s="186"/>
      <c r="AB28" s="186"/>
      <c r="AC28" s="186"/>
      <c r="AD28" s="186"/>
      <c r="AE28" s="186"/>
      <c r="AK28" s="186" t="s">
        <v>33</v>
      </c>
      <c r="AL28" s="186"/>
      <c r="AM28" s="186"/>
      <c r="AN28" s="186"/>
      <c r="AO28" s="186"/>
      <c r="AR28" s="16"/>
    </row>
    <row r="29" spans="2:71" s="20" customFormat="1" ht="14.45" customHeight="1" x14ac:dyDescent="0.25">
      <c r="B29" s="21"/>
      <c r="D29" s="12" t="s">
        <v>34</v>
      </c>
      <c r="F29" s="22" t="s">
        <v>35</v>
      </c>
      <c r="L29" s="190">
        <v>0.23</v>
      </c>
      <c r="M29" s="191"/>
      <c r="N29" s="191"/>
      <c r="O29" s="191"/>
      <c r="P29" s="191"/>
      <c r="Q29" s="23"/>
      <c r="R29" s="23"/>
      <c r="S29" s="23"/>
      <c r="T29" s="23"/>
      <c r="U29" s="23"/>
      <c r="V29" s="23"/>
      <c r="W29" s="192"/>
      <c r="X29" s="191"/>
      <c r="Y29" s="191"/>
      <c r="Z29" s="191"/>
      <c r="AA29" s="191"/>
      <c r="AB29" s="191"/>
      <c r="AC29" s="191"/>
      <c r="AD29" s="191"/>
      <c r="AE29" s="191"/>
      <c r="AF29" s="23"/>
      <c r="AG29" s="23"/>
      <c r="AH29" s="23"/>
      <c r="AI29" s="23"/>
      <c r="AJ29" s="23"/>
      <c r="AK29" s="192"/>
      <c r="AL29" s="191"/>
      <c r="AM29" s="191"/>
      <c r="AN29" s="191"/>
      <c r="AO29" s="191"/>
      <c r="AP29" s="23"/>
      <c r="AQ29" s="23"/>
      <c r="AR29" s="24"/>
      <c r="AS29" s="23"/>
      <c r="AT29" s="23"/>
      <c r="AU29" s="23"/>
      <c r="AV29" s="23"/>
      <c r="AW29" s="23"/>
      <c r="AX29" s="23"/>
      <c r="AY29" s="23"/>
      <c r="AZ29" s="23"/>
    </row>
    <row r="30" spans="2:71" s="20" customFormat="1" ht="14.45" customHeight="1" x14ac:dyDescent="0.25">
      <c r="B30" s="21"/>
      <c r="F30" s="22"/>
      <c r="L30" s="193">
        <v>0.23</v>
      </c>
      <c r="M30" s="194"/>
      <c r="N30" s="194"/>
      <c r="O30" s="194"/>
      <c r="P30" s="194"/>
      <c r="W30" s="195">
        <f>AK26</f>
        <v>0</v>
      </c>
      <c r="X30" s="194"/>
      <c r="Y30" s="194"/>
      <c r="Z30" s="194"/>
      <c r="AA30" s="194"/>
      <c r="AB30" s="194"/>
      <c r="AC30" s="194"/>
      <c r="AD30" s="194"/>
      <c r="AE30" s="194"/>
      <c r="AK30" s="195">
        <f>ROUND(W30/100*23,2)</f>
        <v>0</v>
      </c>
      <c r="AL30" s="194"/>
      <c r="AM30" s="194"/>
      <c r="AN30" s="194"/>
      <c r="AO30" s="194"/>
      <c r="AR30" s="21"/>
    </row>
    <row r="31" spans="2:71" s="20" customFormat="1" ht="14.45" hidden="1" customHeight="1" x14ac:dyDescent="0.25">
      <c r="B31" s="21"/>
      <c r="F31" s="12" t="s">
        <v>37</v>
      </c>
      <c r="L31" s="193">
        <v>0.23</v>
      </c>
      <c r="M31" s="194"/>
      <c r="N31" s="194"/>
      <c r="O31" s="194"/>
      <c r="P31" s="194"/>
      <c r="W31" s="195" t="e">
        <f>ROUND(BB94, 2)</f>
        <v>#REF!</v>
      </c>
      <c r="X31" s="194"/>
      <c r="Y31" s="194"/>
      <c r="Z31" s="194"/>
      <c r="AA31" s="194"/>
      <c r="AB31" s="194"/>
      <c r="AC31" s="194"/>
      <c r="AD31" s="194"/>
      <c r="AE31" s="194"/>
      <c r="AK31" s="195">
        <v>0</v>
      </c>
      <c r="AL31" s="194"/>
      <c r="AM31" s="194"/>
      <c r="AN31" s="194"/>
      <c r="AO31" s="194"/>
      <c r="AR31" s="21"/>
    </row>
    <row r="32" spans="2:71" s="20" customFormat="1" ht="14.45" hidden="1" customHeight="1" x14ac:dyDescent="0.25">
      <c r="B32" s="21"/>
      <c r="F32" s="12" t="s">
        <v>38</v>
      </c>
      <c r="L32" s="193">
        <v>0.23</v>
      </c>
      <c r="M32" s="194"/>
      <c r="N32" s="194"/>
      <c r="O32" s="194"/>
      <c r="P32" s="194"/>
      <c r="W32" s="195" t="e">
        <f>ROUND(BC94, 2)</f>
        <v>#REF!</v>
      </c>
      <c r="X32" s="194"/>
      <c r="Y32" s="194"/>
      <c r="Z32" s="194"/>
      <c r="AA32" s="194"/>
      <c r="AB32" s="194"/>
      <c r="AC32" s="194"/>
      <c r="AD32" s="194"/>
      <c r="AE32" s="194"/>
      <c r="AK32" s="195">
        <v>0</v>
      </c>
      <c r="AL32" s="194"/>
      <c r="AM32" s="194"/>
      <c r="AN32" s="194"/>
      <c r="AO32" s="194"/>
      <c r="AR32" s="21"/>
    </row>
    <row r="33" spans="2:52" s="20" customFormat="1" ht="14.45" hidden="1" customHeight="1" x14ac:dyDescent="0.25">
      <c r="B33" s="21"/>
      <c r="F33" s="22" t="s">
        <v>39</v>
      </c>
      <c r="L33" s="190">
        <v>0</v>
      </c>
      <c r="M33" s="191"/>
      <c r="N33" s="191"/>
      <c r="O33" s="191"/>
      <c r="P33" s="191"/>
      <c r="Q33" s="23"/>
      <c r="R33" s="23"/>
      <c r="S33" s="23"/>
      <c r="T33" s="23"/>
      <c r="U33" s="23"/>
      <c r="V33" s="23"/>
      <c r="W33" s="192" t="e">
        <f>ROUND(BD94, 2)</f>
        <v>#REF!</v>
      </c>
      <c r="X33" s="191"/>
      <c r="Y33" s="191"/>
      <c r="Z33" s="191"/>
      <c r="AA33" s="191"/>
      <c r="AB33" s="191"/>
      <c r="AC33" s="191"/>
      <c r="AD33" s="191"/>
      <c r="AE33" s="191"/>
      <c r="AF33" s="23"/>
      <c r="AG33" s="23"/>
      <c r="AH33" s="23"/>
      <c r="AI33" s="23"/>
      <c r="AJ33" s="23"/>
      <c r="AK33" s="192">
        <v>0</v>
      </c>
      <c r="AL33" s="191"/>
      <c r="AM33" s="191"/>
      <c r="AN33" s="191"/>
      <c r="AO33" s="191"/>
      <c r="AP33" s="23"/>
      <c r="AQ33" s="23"/>
      <c r="AR33" s="24"/>
      <c r="AS33" s="23"/>
      <c r="AT33" s="23"/>
      <c r="AU33" s="23"/>
      <c r="AV33" s="23"/>
      <c r="AW33" s="23"/>
      <c r="AX33" s="23"/>
      <c r="AY33" s="23"/>
      <c r="AZ33" s="23"/>
    </row>
    <row r="34" spans="2:52" s="15" customFormat="1" ht="6.95" customHeight="1" x14ac:dyDescent="0.25">
      <c r="B34" s="16"/>
      <c r="AR34" s="16"/>
    </row>
    <row r="35" spans="2:52" s="15" customFormat="1" ht="25.9" customHeight="1" x14ac:dyDescent="0.25">
      <c r="B35" s="16"/>
      <c r="C35" s="25"/>
      <c r="D35" s="26" t="s">
        <v>40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 t="s">
        <v>41</v>
      </c>
      <c r="U35" s="27"/>
      <c r="V35" s="27"/>
      <c r="W35" s="27"/>
      <c r="X35" s="201" t="s">
        <v>42</v>
      </c>
      <c r="Y35" s="202"/>
      <c r="Z35" s="202"/>
      <c r="AA35" s="202"/>
      <c r="AB35" s="202"/>
      <c r="AC35" s="27"/>
      <c r="AD35" s="27"/>
      <c r="AE35" s="27"/>
      <c r="AF35" s="27"/>
      <c r="AG35" s="27"/>
      <c r="AH35" s="27"/>
      <c r="AI35" s="27"/>
      <c r="AJ35" s="27"/>
      <c r="AK35" s="203">
        <f>ROUND(AK26+AK30,2)</f>
        <v>0</v>
      </c>
      <c r="AL35" s="202"/>
      <c r="AM35" s="202"/>
      <c r="AN35" s="202"/>
      <c r="AO35" s="204"/>
      <c r="AP35" s="25"/>
      <c r="AQ35" s="25"/>
      <c r="AR35" s="16"/>
    </row>
    <row r="36" spans="2:52" s="15" customFormat="1" ht="6.95" customHeight="1" x14ac:dyDescent="0.25">
      <c r="B36" s="16"/>
      <c r="AR36" s="16"/>
    </row>
    <row r="37" spans="2:52" s="15" customFormat="1" ht="14.45" customHeight="1" x14ac:dyDescent="0.25">
      <c r="B37" s="16"/>
      <c r="AR37" s="16"/>
    </row>
    <row r="38" spans="2:52" ht="14.45" customHeight="1" x14ac:dyDescent="0.2">
      <c r="B38" s="6"/>
      <c r="AR38" s="6"/>
    </row>
    <row r="39" spans="2:52" ht="14.45" customHeight="1" x14ac:dyDescent="0.2">
      <c r="B39" s="6"/>
      <c r="AR39" s="6"/>
    </row>
    <row r="40" spans="2:52" ht="14.45" customHeight="1" x14ac:dyDescent="0.2">
      <c r="B40" s="6"/>
      <c r="AR40" s="6"/>
    </row>
    <row r="41" spans="2:52" ht="14.45" customHeight="1" x14ac:dyDescent="0.2">
      <c r="B41" s="6"/>
      <c r="AR41" s="6"/>
    </row>
    <row r="42" spans="2:52" ht="14.45" customHeight="1" x14ac:dyDescent="0.2">
      <c r="B42" s="6"/>
      <c r="AR42" s="6"/>
    </row>
    <row r="43" spans="2:52" ht="14.45" customHeight="1" x14ac:dyDescent="0.2">
      <c r="B43" s="6"/>
      <c r="AR43" s="6"/>
    </row>
    <row r="44" spans="2:52" ht="14.45" customHeight="1" x14ac:dyDescent="0.2">
      <c r="B44" s="6"/>
      <c r="AR44" s="6"/>
    </row>
    <row r="45" spans="2:52" ht="14.45" customHeight="1" x14ac:dyDescent="0.2">
      <c r="B45" s="6"/>
      <c r="AR45" s="6"/>
    </row>
    <row r="46" spans="2:52" ht="14.45" customHeight="1" x14ac:dyDescent="0.2">
      <c r="B46" s="6"/>
      <c r="AR46" s="6"/>
    </row>
    <row r="47" spans="2:52" ht="14.45" customHeight="1" x14ac:dyDescent="0.2">
      <c r="B47" s="6"/>
      <c r="AR47" s="6"/>
    </row>
    <row r="48" spans="2:52" ht="14.45" customHeight="1" x14ac:dyDescent="0.2">
      <c r="B48" s="6"/>
      <c r="AR48" s="6"/>
    </row>
    <row r="49" spans="2:44" s="15" customFormat="1" ht="14.45" customHeight="1" x14ac:dyDescent="0.25">
      <c r="B49" s="16"/>
      <c r="D49" s="29" t="s">
        <v>43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29" t="s">
        <v>44</v>
      </c>
      <c r="AI49" s="30"/>
      <c r="AJ49" s="30"/>
      <c r="AK49" s="30"/>
      <c r="AL49" s="30"/>
      <c r="AM49" s="30"/>
      <c r="AN49" s="30"/>
      <c r="AO49" s="30"/>
      <c r="AR49" s="16"/>
    </row>
    <row r="50" spans="2:44" x14ac:dyDescent="0.2">
      <c r="B50" s="6"/>
      <c r="AR50" s="6"/>
    </row>
    <row r="51" spans="2:44" x14ac:dyDescent="0.2">
      <c r="B51" s="6"/>
      <c r="AR51" s="6"/>
    </row>
    <row r="52" spans="2:44" x14ac:dyDescent="0.2">
      <c r="B52" s="6"/>
      <c r="AR52" s="6"/>
    </row>
    <row r="53" spans="2:44" x14ac:dyDescent="0.2">
      <c r="B53" s="6"/>
      <c r="AR53" s="6"/>
    </row>
    <row r="54" spans="2:44" x14ac:dyDescent="0.2">
      <c r="B54" s="6"/>
      <c r="AR54" s="6"/>
    </row>
    <row r="55" spans="2:44" x14ac:dyDescent="0.2">
      <c r="B55" s="6"/>
      <c r="AR55" s="6"/>
    </row>
    <row r="56" spans="2:44" x14ac:dyDescent="0.2">
      <c r="B56" s="6"/>
      <c r="AR56" s="6"/>
    </row>
    <row r="57" spans="2:44" x14ac:dyDescent="0.2">
      <c r="B57" s="6"/>
      <c r="AR57" s="6"/>
    </row>
    <row r="58" spans="2:44" x14ac:dyDescent="0.2">
      <c r="B58" s="6"/>
      <c r="AR58" s="6"/>
    </row>
    <row r="59" spans="2:44" x14ac:dyDescent="0.2">
      <c r="B59" s="6"/>
      <c r="AR59" s="6"/>
    </row>
    <row r="60" spans="2:44" s="15" customFormat="1" ht="12.75" x14ac:dyDescent="0.25">
      <c r="B60" s="16"/>
      <c r="D60" s="31" t="s">
        <v>45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31" t="s">
        <v>46</v>
      </c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31" t="s">
        <v>45</v>
      </c>
      <c r="AI60" s="18"/>
      <c r="AJ60" s="18"/>
      <c r="AK60" s="18"/>
      <c r="AL60" s="18"/>
      <c r="AM60" s="31" t="s">
        <v>46</v>
      </c>
      <c r="AN60" s="18"/>
      <c r="AO60" s="18"/>
      <c r="AR60" s="16"/>
    </row>
    <row r="61" spans="2:44" x14ac:dyDescent="0.2">
      <c r="B61" s="6"/>
      <c r="AR61" s="6"/>
    </row>
    <row r="62" spans="2:44" x14ac:dyDescent="0.2">
      <c r="B62" s="6"/>
      <c r="AR62" s="6"/>
    </row>
    <row r="63" spans="2:44" x14ac:dyDescent="0.2">
      <c r="B63" s="6"/>
      <c r="AR63" s="6"/>
    </row>
    <row r="64" spans="2:44" s="15" customFormat="1" ht="12.75" x14ac:dyDescent="0.25">
      <c r="B64" s="16"/>
      <c r="D64" s="29" t="s">
        <v>47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9" t="s">
        <v>48</v>
      </c>
      <c r="AI64" s="30"/>
      <c r="AJ64" s="30"/>
      <c r="AK64" s="30"/>
      <c r="AL64" s="30"/>
      <c r="AM64" s="30"/>
      <c r="AN64" s="30"/>
      <c r="AO64" s="30"/>
      <c r="AR64" s="16"/>
    </row>
    <row r="65" spans="2:44" x14ac:dyDescent="0.2">
      <c r="B65" s="6"/>
      <c r="AR65" s="6"/>
    </row>
    <row r="66" spans="2:44" x14ac:dyDescent="0.2">
      <c r="B66" s="6"/>
      <c r="AR66" s="6"/>
    </row>
    <row r="67" spans="2:44" x14ac:dyDescent="0.2">
      <c r="B67" s="6"/>
      <c r="AR67" s="6"/>
    </row>
    <row r="68" spans="2:44" x14ac:dyDescent="0.2">
      <c r="B68" s="6"/>
      <c r="AR68" s="6"/>
    </row>
    <row r="69" spans="2:44" x14ac:dyDescent="0.2">
      <c r="B69" s="6"/>
      <c r="AR69" s="6"/>
    </row>
    <row r="70" spans="2:44" x14ac:dyDescent="0.2">
      <c r="B70" s="6"/>
      <c r="AR70" s="6"/>
    </row>
    <row r="71" spans="2:44" x14ac:dyDescent="0.2">
      <c r="B71" s="6"/>
      <c r="AR71" s="6"/>
    </row>
    <row r="72" spans="2:44" x14ac:dyDescent="0.2">
      <c r="B72" s="6"/>
      <c r="AR72" s="6"/>
    </row>
    <row r="73" spans="2:44" x14ac:dyDescent="0.2">
      <c r="B73" s="6"/>
      <c r="AR73" s="6"/>
    </row>
    <row r="74" spans="2:44" x14ac:dyDescent="0.2">
      <c r="B74" s="6"/>
      <c r="AR74" s="6"/>
    </row>
    <row r="75" spans="2:44" s="15" customFormat="1" ht="12.75" x14ac:dyDescent="0.25">
      <c r="B75" s="16"/>
      <c r="D75" s="31" t="s">
        <v>45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31" t="s">
        <v>46</v>
      </c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31" t="s">
        <v>45</v>
      </c>
      <c r="AI75" s="18"/>
      <c r="AJ75" s="18"/>
      <c r="AK75" s="18"/>
      <c r="AL75" s="18"/>
      <c r="AM75" s="31" t="s">
        <v>46</v>
      </c>
      <c r="AN75" s="18"/>
      <c r="AO75" s="18"/>
      <c r="AR75" s="16"/>
    </row>
    <row r="76" spans="2:44" s="15" customFormat="1" x14ac:dyDescent="0.25">
      <c r="B76" s="16"/>
      <c r="AR76" s="16"/>
    </row>
    <row r="77" spans="2:44" s="15" customFormat="1" ht="6.95" customHeight="1" x14ac:dyDescent="0.25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16"/>
    </row>
    <row r="81" spans="1:90" s="15" customFormat="1" ht="6.95" customHeight="1" x14ac:dyDescent="0.25"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4"/>
      <c r="AQ81" s="35"/>
      <c r="AR81" s="16"/>
    </row>
    <row r="82" spans="1:90" s="15" customFormat="1" ht="24.95" customHeight="1" x14ac:dyDescent="0.25">
      <c r="B82" s="165"/>
      <c r="C82" s="7" t="s">
        <v>49</v>
      </c>
      <c r="AP82" s="166"/>
      <c r="AR82" s="16"/>
    </row>
    <row r="83" spans="1:90" s="15" customFormat="1" ht="6.95" customHeight="1" x14ac:dyDescent="0.25">
      <c r="B83" s="165"/>
      <c r="AP83" s="166"/>
      <c r="AR83" s="16"/>
    </row>
    <row r="84" spans="1:90" s="36" customFormat="1" ht="12" customHeight="1" x14ac:dyDescent="0.25">
      <c r="B84" s="167"/>
      <c r="C84" s="12" t="s">
        <v>9</v>
      </c>
      <c r="L84" s="36" t="str">
        <f>K5</f>
        <v>25-02</v>
      </c>
      <c r="AP84" s="168"/>
      <c r="AR84" s="37"/>
    </row>
    <row r="85" spans="1:90" s="38" customFormat="1" ht="36.950000000000003" customHeight="1" x14ac:dyDescent="0.25">
      <c r="B85" s="169"/>
      <c r="C85" s="170" t="s">
        <v>11</v>
      </c>
      <c r="L85" s="184" t="str">
        <f>K6</f>
        <v>Zelené sídliská / lokalita SEVERNÁ - vodozádržné opatrenia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P85" s="171"/>
      <c r="AR85" s="39"/>
    </row>
    <row r="86" spans="1:90" s="15" customFormat="1" ht="6.95" customHeight="1" x14ac:dyDescent="0.25">
      <c r="B86" s="165"/>
      <c r="AP86" s="166"/>
      <c r="AR86" s="16"/>
    </row>
    <row r="87" spans="1:90" s="15" customFormat="1" ht="12" customHeight="1" x14ac:dyDescent="0.25">
      <c r="B87" s="165"/>
      <c r="C87" s="12" t="s">
        <v>14</v>
      </c>
      <c r="L87" s="172" t="str">
        <f>IF(K8="","",K8)</f>
        <v>Severná</v>
      </c>
      <c r="AI87" s="12" t="s">
        <v>16</v>
      </c>
      <c r="AM87" s="209">
        <f>IF(AN8= "","",AN8)</f>
        <v>46099</v>
      </c>
      <c r="AN87" s="209"/>
      <c r="AP87" s="166"/>
      <c r="AR87" s="16"/>
    </row>
    <row r="88" spans="1:90" s="15" customFormat="1" ht="6.95" customHeight="1" x14ac:dyDescent="0.25">
      <c r="B88" s="165"/>
      <c r="AP88" s="166"/>
      <c r="AR88" s="16"/>
    </row>
    <row r="89" spans="1:90" s="15" customFormat="1" ht="15.2" customHeight="1" x14ac:dyDescent="0.25">
      <c r="B89" s="165"/>
      <c r="C89" s="12" t="s">
        <v>17</v>
      </c>
      <c r="L89" s="36" t="str">
        <f>IF(E11= "","",E11)</f>
        <v>Mesto Banská Bystrica</v>
      </c>
      <c r="AI89" s="12" t="s">
        <v>23</v>
      </c>
      <c r="AM89" s="210" t="str">
        <f>IF(E17="","",E17)</f>
        <v>Ing. Júlia Straňáková</v>
      </c>
      <c r="AN89" s="211"/>
      <c r="AO89" s="211"/>
      <c r="AP89" s="212"/>
      <c r="AR89" s="16"/>
      <c r="AS89" s="213" t="s">
        <v>50</v>
      </c>
      <c r="AT89" s="214"/>
      <c r="AU89" s="40"/>
      <c r="AV89" s="40"/>
      <c r="AW89" s="40"/>
      <c r="AX89" s="40"/>
      <c r="AY89" s="40"/>
      <c r="AZ89" s="40"/>
      <c r="BA89" s="40"/>
      <c r="BB89" s="40"/>
      <c r="BC89" s="40"/>
      <c r="BD89" s="41"/>
    </row>
    <row r="90" spans="1:90" s="15" customFormat="1" ht="15.2" customHeight="1" x14ac:dyDescent="0.25">
      <c r="B90" s="165"/>
      <c r="C90" s="12" t="s">
        <v>21</v>
      </c>
      <c r="L90" s="36" t="str">
        <f>IF(E14="","",E14)</f>
        <v xml:space="preserve"> </v>
      </c>
      <c r="AI90" s="12" t="s">
        <v>27</v>
      </c>
      <c r="AM90" s="210" t="str">
        <f>IF(E20="","",E20)</f>
        <v>Milan Straňák</v>
      </c>
      <c r="AN90" s="211"/>
      <c r="AO90" s="211"/>
      <c r="AP90" s="212"/>
      <c r="AR90" s="16"/>
      <c r="AS90" s="215"/>
      <c r="AT90" s="182"/>
      <c r="BD90" s="43"/>
    </row>
    <row r="91" spans="1:90" s="15" customFormat="1" ht="10.9" customHeight="1" x14ac:dyDescent="0.25">
      <c r="B91" s="165"/>
      <c r="AP91" s="166"/>
      <c r="AR91" s="16"/>
      <c r="AS91" s="215"/>
      <c r="AT91" s="182"/>
      <c r="BD91" s="43"/>
    </row>
    <row r="92" spans="1:90" s="15" customFormat="1" ht="29.25" customHeight="1" x14ac:dyDescent="0.25">
      <c r="B92" s="165"/>
      <c r="C92" s="196" t="s">
        <v>51</v>
      </c>
      <c r="D92" s="197"/>
      <c r="E92" s="197"/>
      <c r="F92" s="197"/>
      <c r="G92" s="197"/>
      <c r="H92" s="44"/>
      <c r="I92" s="198" t="s">
        <v>52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53</v>
      </c>
      <c r="AH92" s="197"/>
      <c r="AI92" s="197"/>
      <c r="AJ92" s="197"/>
      <c r="AK92" s="197"/>
      <c r="AL92" s="197"/>
      <c r="AM92" s="197"/>
      <c r="AN92" s="198" t="s">
        <v>54</v>
      </c>
      <c r="AO92" s="197"/>
      <c r="AP92" s="200"/>
      <c r="AQ92" s="45" t="s">
        <v>55</v>
      </c>
      <c r="AR92" s="16"/>
      <c r="AS92" s="46" t="s">
        <v>56</v>
      </c>
      <c r="AT92" s="47" t="s">
        <v>57</v>
      </c>
      <c r="AU92" s="47" t="s">
        <v>58</v>
      </c>
      <c r="AV92" s="47" t="s">
        <v>59</v>
      </c>
      <c r="AW92" s="47" t="s">
        <v>60</v>
      </c>
      <c r="AX92" s="47" t="s">
        <v>61</v>
      </c>
      <c r="AY92" s="47" t="s">
        <v>62</v>
      </c>
      <c r="AZ92" s="47" t="s">
        <v>63</v>
      </c>
      <c r="BA92" s="47" t="s">
        <v>64</v>
      </c>
      <c r="BB92" s="47" t="s">
        <v>65</v>
      </c>
      <c r="BC92" s="47" t="s">
        <v>66</v>
      </c>
      <c r="BD92" s="48" t="s">
        <v>67</v>
      </c>
    </row>
    <row r="93" spans="1:90" s="15" customFormat="1" ht="10.9" customHeight="1" x14ac:dyDescent="0.25">
      <c r="B93" s="165"/>
      <c r="AP93" s="166"/>
      <c r="AR93" s="16"/>
      <c r="AS93" s="49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1"/>
    </row>
    <row r="94" spans="1:90" s="50" customFormat="1" ht="32.450000000000003" customHeight="1" x14ac:dyDescent="0.25">
      <c r="B94" s="173"/>
      <c r="C94" s="52" t="s">
        <v>68</v>
      </c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206">
        <f>ROUND(AG95+AG96,2)</f>
        <v>0</v>
      </c>
      <c r="AH94" s="206"/>
      <c r="AI94" s="206"/>
      <c r="AJ94" s="206"/>
      <c r="AK94" s="206"/>
      <c r="AL94" s="206"/>
      <c r="AM94" s="206"/>
      <c r="AN94" s="207">
        <f>ROUND(AN95+AN96,2)</f>
        <v>0</v>
      </c>
      <c r="AO94" s="207"/>
      <c r="AP94" s="208"/>
      <c r="AQ94" s="53" t="s">
        <v>0</v>
      </c>
      <c r="AR94" s="51"/>
      <c r="AS94" s="54" t="e">
        <f>ROUND(#REF!+#REF!+#REF!+#REF!+#REF!+#REF!+#REF!,2)</f>
        <v>#REF!</v>
      </c>
      <c r="AT94" s="55" t="e">
        <f t="shared" ref="AT94:AT96" si="0">ROUND(SUM(AV94:AW94),2)</f>
        <v>#REF!</v>
      </c>
      <c r="AU94" s="56" t="e">
        <f>ROUND(#REF!+#REF!+#REF!+#REF!+#REF!+#REF!+#REF!,5)</f>
        <v>#REF!</v>
      </c>
      <c r="AV94" s="55" t="e">
        <f>ROUND(AZ94*L29,2)</f>
        <v>#REF!</v>
      </c>
      <c r="AW94" s="55" t="e">
        <f>ROUND(BA94*L30,2)</f>
        <v>#REF!</v>
      </c>
      <c r="AX94" s="55" t="e">
        <f>ROUND(BB94*L29,2)</f>
        <v>#REF!</v>
      </c>
      <c r="AY94" s="55" t="e">
        <f>ROUND(BC94*L30,2)</f>
        <v>#REF!</v>
      </c>
      <c r="AZ94" s="55" t="e">
        <f>ROUND(#REF!+#REF!+#REF!+#REF!+#REF!+#REF!+#REF!,2)</f>
        <v>#REF!</v>
      </c>
      <c r="BA94" s="55" t="e">
        <f>ROUND(#REF!+#REF!+#REF!+#REF!+#REF!+#REF!+#REF!,2)</f>
        <v>#REF!</v>
      </c>
      <c r="BB94" s="55" t="e">
        <f>ROUND(#REF!+#REF!+#REF!+#REF!+#REF!+#REF!+#REF!,2)</f>
        <v>#REF!</v>
      </c>
      <c r="BC94" s="55" t="e">
        <f>ROUND(#REF!+#REF!+#REF!+#REF!+#REF!+#REF!+#REF!,2)</f>
        <v>#REF!</v>
      </c>
      <c r="BD94" s="57" t="e">
        <f>ROUND(#REF!+#REF!+#REF!+#REF!+#REF!+#REF!+#REF!,2)</f>
        <v>#REF!</v>
      </c>
      <c r="BS94" s="58" t="s">
        <v>69</v>
      </c>
      <c r="BT94" s="58" t="s">
        <v>70</v>
      </c>
      <c r="BU94" s="59" t="s">
        <v>71</v>
      </c>
      <c r="BV94" s="58" t="s">
        <v>72</v>
      </c>
      <c r="BW94" s="58" t="s">
        <v>3</v>
      </c>
      <c r="BX94" s="58" t="s">
        <v>73</v>
      </c>
      <c r="CL94" s="58" t="s">
        <v>0</v>
      </c>
    </row>
    <row r="95" spans="1:90" s="36" customFormat="1" ht="23.25" customHeight="1" x14ac:dyDescent="0.25">
      <c r="A95" s="66"/>
      <c r="B95" s="167"/>
      <c r="C95" s="60"/>
      <c r="D95" s="60"/>
      <c r="E95" s="60"/>
      <c r="F95" s="220" t="s">
        <v>79</v>
      </c>
      <c r="G95" s="220"/>
      <c r="H95" s="220"/>
      <c r="I95" s="220"/>
      <c r="J95" s="220"/>
      <c r="K95" s="60"/>
      <c r="L95" s="220" t="s">
        <v>80</v>
      </c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1">
        <f>'SO 2.2.1b - Návrh vegetač...'!J34</f>
        <v>0</v>
      </c>
      <c r="AH95" s="222"/>
      <c r="AI95" s="222"/>
      <c r="AJ95" s="222"/>
      <c r="AK95" s="222"/>
      <c r="AL95" s="222"/>
      <c r="AM95" s="222"/>
      <c r="AN95" s="221">
        <f>'SO 2.2.1b - Návrh vegetač...'!J43</f>
        <v>0</v>
      </c>
      <c r="AO95" s="222"/>
      <c r="AP95" s="223"/>
      <c r="AQ95" s="61" t="s">
        <v>75</v>
      </c>
      <c r="AR95" s="37"/>
      <c r="AS95" s="62">
        <v>0</v>
      </c>
      <c r="AT95" s="63">
        <f t="shared" si="0"/>
        <v>788.58</v>
      </c>
      <c r="AU95" s="64">
        <f>'[1]SO 2.2.1b - Návrh vegetač...'!P127</f>
        <v>24.540386400000003</v>
      </c>
      <c r="AV95" s="63">
        <f>'[1]SO 2.2.1b - Návrh vegetač...'!J37</f>
        <v>0</v>
      </c>
      <c r="AW95" s="63">
        <f>'[1]SO 2.2.1b - Návrh vegetač...'!J38</f>
        <v>788.58</v>
      </c>
      <c r="AX95" s="63">
        <f>'[1]SO 2.2.1b - Návrh vegetač...'!J39</f>
        <v>0</v>
      </c>
      <c r="AY95" s="63">
        <f>'[1]SO 2.2.1b - Návrh vegetač...'!J40</f>
        <v>0</v>
      </c>
      <c r="AZ95" s="63">
        <f>'[1]SO 2.2.1b - Návrh vegetač...'!F37</f>
        <v>0</v>
      </c>
      <c r="BA95" s="63">
        <f>'[1]SO 2.2.1b - Návrh vegetač...'!F38</f>
        <v>3428.59</v>
      </c>
      <c r="BB95" s="63">
        <f>'[1]SO 2.2.1b - Návrh vegetač...'!F39</f>
        <v>0</v>
      </c>
      <c r="BC95" s="63">
        <f>'[1]SO 2.2.1b - Návrh vegetač...'!F40</f>
        <v>0</v>
      </c>
      <c r="BD95" s="65">
        <f>'[1]SO 2.2.1b - Návrh vegetač...'!F41</f>
        <v>0</v>
      </c>
      <c r="BT95" s="10" t="s">
        <v>77</v>
      </c>
      <c r="BV95" s="10" t="s">
        <v>72</v>
      </c>
      <c r="BW95" s="10" t="s">
        <v>81</v>
      </c>
      <c r="BX95" s="10" t="s">
        <v>78</v>
      </c>
      <c r="CL95" s="10" t="s">
        <v>0</v>
      </c>
    </row>
    <row r="96" spans="1:90" s="36" customFormat="1" ht="23.25" customHeight="1" x14ac:dyDescent="0.25">
      <c r="A96" s="66"/>
      <c r="B96" s="175"/>
      <c r="C96" s="176"/>
      <c r="D96" s="176"/>
      <c r="E96" s="176"/>
      <c r="F96" s="216" t="s">
        <v>82</v>
      </c>
      <c r="G96" s="216"/>
      <c r="H96" s="216"/>
      <c r="I96" s="216"/>
      <c r="J96" s="216"/>
      <c r="K96" s="176"/>
      <c r="L96" s="216" t="s">
        <v>83</v>
      </c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7">
        <f>'SO 2.2.2b - Návrh vegetač...'!J34</f>
        <v>0</v>
      </c>
      <c r="AH96" s="218"/>
      <c r="AI96" s="218"/>
      <c r="AJ96" s="218"/>
      <c r="AK96" s="218"/>
      <c r="AL96" s="218"/>
      <c r="AM96" s="218"/>
      <c r="AN96" s="217">
        <f>'SO 2.2.2b - Návrh vegetač...'!J43</f>
        <v>0</v>
      </c>
      <c r="AO96" s="218"/>
      <c r="AP96" s="219"/>
      <c r="AQ96" s="61" t="s">
        <v>75</v>
      </c>
      <c r="AR96" s="37"/>
      <c r="AS96" s="62">
        <v>0</v>
      </c>
      <c r="AT96" s="63">
        <f t="shared" si="0"/>
        <v>13269.94</v>
      </c>
      <c r="AU96" s="64">
        <f>'[1]SO 2.2.2b - Návrh vegetač...'!P129</f>
        <v>865.78743735</v>
      </c>
      <c r="AV96" s="63">
        <f>'[1]SO 2.2.2b - Návrh vegetač...'!J37</f>
        <v>0</v>
      </c>
      <c r="AW96" s="63">
        <f>'[1]SO 2.2.2b - Návrh vegetač...'!J38</f>
        <v>13269.94</v>
      </c>
      <c r="AX96" s="63">
        <f>'[1]SO 2.2.2b - Návrh vegetač...'!J39</f>
        <v>0</v>
      </c>
      <c r="AY96" s="63">
        <f>'[1]SO 2.2.2b - Návrh vegetač...'!J40</f>
        <v>0</v>
      </c>
      <c r="AZ96" s="63">
        <f>'[1]SO 2.2.2b - Návrh vegetač...'!F37</f>
        <v>0</v>
      </c>
      <c r="BA96" s="63">
        <f>'[1]SO 2.2.2b - Návrh vegetač...'!F38</f>
        <v>57695.38</v>
      </c>
      <c r="BB96" s="63">
        <f>'[1]SO 2.2.2b - Návrh vegetač...'!F39</f>
        <v>0</v>
      </c>
      <c r="BC96" s="63">
        <f>'[1]SO 2.2.2b - Návrh vegetač...'!F40</f>
        <v>0</v>
      </c>
      <c r="BD96" s="65">
        <f>'[1]SO 2.2.2b - Návrh vegetač...'!F41</f>
        <v>0</v>
      </c>
      <c r="BT96" s="10" t="s">
        <v>77</v>
      </c>
      <c r="BV96" s="10" t="s">
        <v>72</v>
      </c>
      <c r="BW96" s="10" t="s">
        <v>84</v>
      </c>
      <c r="BX96" s="10" t="s">
        <v>78</v>
      </c>
      <c r="CL96" s="10" t="s">
        <v>0</v>
      </c>
    </row>
  </sheetData>
  <mergeCells count="44">
    <mergeCell ref="F96:J96"/>
    <mergeCell ref="L96:AF96"/>
    <mergeCell ref="AG96:AM96"/>
    <mergeCell ref="AN96:AP96"/>
    <mergeCell ref="F95:J95"/>
    <mergeCell ref="L95:AF95"/>
    <mergeCell ref="AG95:AM95"/>
    <mergeCell ref="AN95:AP95"/>
    <mergeCell ref="AG94:AM94"/>
    <mergeCell ref="AN94:AP94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33:P33"/>
    <mergeCell ref="W33:AE33"/>
    <mergeCell ref="AK33:AO33"/>
    <mergeCell ref="X35:AB35"/>
    <mergeCell ref="AK35:AO35"/>
    <mergeCell ref="L85:AJ85"/>
    <mergeCell ref="L31:P31"/>
    <mergeCell ref="W31:AE31"/>
    <mergeCell ref="AK31:AO31"/>
    <mergeCell ref="L32:P32"/>
    <mergeCell ref="W32:AE32"/>
    <mergeCell ref="AK32:AO32"/>
    <mergeCell ref="L29:P29"/>
    <mergeCell ref="W29:AE29"/>
    <mergeCell ref="AK29:AO29"/>
    <mergeCell ref="L30:P30"/>
    <mergeCell ref="W30:AE30"/>
    <mergeCell ref="AK30:AO30"/>
    <mergeCell ref="L28:P28"/>
    <mergeCell ref="W28:AE28"/>
    <mergeCell ref="AK28:AO28"/>
    <mergeCell ref="AR2:BE2"/>
    <mergeCell ref="K5:AJ5"/>
    <mergeCell ref="K6:AJ6"/>
    <mergeCell ref="E23:AN23"/>
    <mergeCell ref="AK26:AO26"/>
  </mergeCells>
  <pageMargins left="0.39374999999999999" right="0.39374999999999999" top="0.39374999999999999" bottom="0.39374999999999999" header="0" footer="0"/>
  <pageSetup paperSize="9" scale="6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C0CEF-45A1-4881-83FF-2EFBA9C6F274}">
  <sheetPr>
    <pageSetUpPr fitToPage="1"/>
  </sheetPr>
  <dimension ref="B2:BM163"/>
  <sheetViews>
    <sheetView showGridLines="0" tabSelected="1" topLeftCell="A149" workbookViewId="0">
      <selection activeCell="Y176" sqref="Y176"/>
    </sheetView>
  </sheetViews>
  <sheetFormatPr defaultRowHeight="11.25" x14ac:dyDescent="0.2"/>
  <cols>
    <col min="1" max="1" width="7.140625" style="2" customWidth="1"/>
    <col min="2" max="2" width="1" style="2" customWidth="1"/>
    <col min="3" max="3" width="3.5703125" style="2" customWidth="1"/>
    <col min="4" max="4" width="3.7109375" style="2" customWidth="1"/>
    <col min="5" max="5" width="14.7109375" style="2" customWidth="1"/>
    <col min="6" max="6" width="43.5703125" style="2" customWidth="1"/>
    <col min="7" max="7" width="6.42578125" style="2" customWidth="1"/>
    <col min="8" max="8" width="12" style="2" customWidth="1"/>
    <col min="9" max="9" width="13.5703125" style="2" customWidth="1"/>
    <col min="10" max="10" width="19.140625" style="2" customWidth="1"/>
    <col min="11" max="11" width="19.140625" style="2" hidden="1" customWidth="1"/>
    <col min="12" max="12" width="8" style="2" customWidth="1"/>
    <col min="13" max="13" width="9.28515625" style="2" hidden="1" customWidth="1"/>
    <col min="14" max="14" width="9.140625" style="2"/>
    <col min="15" max="20" width="12.140625" style="2" hidden="1" customWidth="1"/>
    <col min="21" max="21" width="14" style="2" hidden="1" customWidth="1"/>
    <col min="22" max="22" width="10.5703125" style="2" customWidth="1"/>
    <col min="23" max="23" width="14" style="2" customWidth="1"/>
    <col min="24" max="24" width="10.5703125" style="2" customWidth="1"/>
    <col min="25" max="25" width="12.85546875" style="2" customWidth="1"/>
    <col min="26" max="26" width="9.42578125" style="2" customWidth="1"/>
    <col min="27" max="27" width="12.85546875" style="2" customWidth="1"/>
    <col min="28" max="28" width="14" style="2" customWidth="1"/>
    <col min="29" max="29" width="9.42578125" style="2" customWidth="1"/>
    <col min="30" max="30" width="12.85546875" style="2" customWidth="1"/>
    <col min="31" max="31" width="14" style="2" customWidth="1"/>
    <col min="32" max="16384" width="9.140625" style="2"/>
  </cols>
  <sheetData>
    <row r="2" spans="2:46" ht="36.950000000000003" customHeight="1" x14ac:dyDescent="0.2">
      <c r="L2" s="178" t="s">
        <v>4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3" t="s">
        <v>81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70</v>
      </c>
    </row>
    <row r="4" spans="2:46" ht="24.95" customHeight="1" x14ac:dyDescent="0.2">
      <c r="B4" s="6"/>
      <c r="D4" s="7" t="s">
        <v>85</v>
      </c>
      <c r="L4" s="6"/>
      <c r="M4" s="67" t="s">
        <v>8</v>
      </c>
      <c r="AT4" s="3" t="s">
        <v>2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12" t="s">
        <v>11</v>
      </c>
      <c r="L6" s="6"/>
    </row>
    <row r="7" spans="2:46" ht="16.5" customHeight="1" x14ac:dyDescent="0.2">
      <c r="B7" s="6"/>
      <c r="E7" s="180" t="str">
        <f>'[1]Rekapitulácia stavby'!K6</f>
        <v>Zelené sídliská - lokalita SEVERNÁ - revízia 2</v>
      </c>
      <c r="F7" s="181"/>
      <c r="G7" s="181"/>
      <c r="H7" s="181"/>
      <c r="L7" s="6"/>
    </row>
    <row r="8" spans="2:46" ht="12.75" x14ac:dyDescent="0.2">
      <c r="B8" s="6"/>
      <c r="D8" s="12" t="s">
        <v>86</v>
      </c>
      <c r="L8" s="6"/>
    </row>
    <row r="9" spans="2:46" ht="16.5" customHeight="1" x14ac:dyDescent="0.2">
      <c r="B9" s="6"/>
      <c r="E9" s="180" t="s">
        <v>87</v>
      </c>
      <c r="F9" s="179"/>
      <c r="G9" s="179"/>
      <c r="H9" s="179"/>
      <c r="L9" s="6"/>
    </row>
    <row r="10" spans="2:46" ht="12" customHeight="1" x14ac:dyDescent="0.2">
      <c r="B10" s="6"/>
      <c r="D10" s="12" t="s">
        <v>88</v>
      </c>
      <c r="L10" s="6"/>
    </row>
    <row r="11" spans="2:46" s="15" customFormat="1" ht="16.5" customHeight="1" x14ac:dyDescent="0.25">
      <c r="B11" s="16"/>
      <c r="E11" s="182" t="s">
        <v>89</v>
      </c>
      <c r="F11" s="183"/>
      <c r="G11" s="183"/>
      <c r="H11" s="183"/>
      <c r="L11" s="16"/>
    </row>
    <row r="12" spans="2:46" s="15" customFormat="1" ht="12" customHeight="1" x14ac:dyDescent="0.25">
      <c r="B12" s="16"/>
      <c r="D12" s="12" t="s">
        <v>90</v>
      </c>
      <c r="L12" s="16"/>
    </row>
    <row r="13" spans="2:46" s="15" customFormat="1" ht="30" customHeight="1" x14ac:dyDescent="0.25">
      <c r="B13" s="16"/>
      <c r="E13" s="184" t="s">
        <v>91</v>
      </c>
      <c r="F13" s="183"/>
      <c r="G13" s="183"/>
      <c r="H13" s="183"/>
      <c r="L13" s="16"/>
    </row>
    <row r="14" spans="2:46" s="15" customFormat="1" x14ac:dyDescent="0.25">
      <c r="B14" s="16"/>
      <c r="L14" s="16"/>
    </row>
    <row r="15" spans="2:46" s="15" customFormat="1" ht="12" customHeight="1" x14ac:dyDescent="0.25">
      <c r="B15" s="16"/>
      <c r="D15" s="12" t="s">
        <v>12</v>
      </c>
      <c r="F15" s="10" t="s">
        <v>0</v>
      </c>
      <c r="I15" s="12" t="s">
        <v>13</v>
      </c>
      <c r="J15" s="10" t="s">
        <v>0</v>
      </c>
      <c r="L15" s="16"/>
    </row>
    <row r="16" spans="2:46" s="15" customFormat="1" ht="12" customHeight="1" x14ac:dyDescent="0.25">
      <c r="B16" s="16"/>
      <c r="D16" s="12" t="s">
        <v>14</v>
      </c>
      <c r="F16" s="10" t="s">
        <v>15</v>
      </c>
      <c r="I16" s="12" t="s">
        <v>16</v>
      </c>
      <c r="J16" s="68">
        <v>46099</v>
      </c>
      <c r="L16" s="16"/>
    </row>
    <row r="17" spans="2:12" s="15" customFormat="1" ht="10.9" customHeight="1" x14ac:dyDescent="0.25">
      <c r="B17" s="16"/>
      <c r="L17" s="16"/>
    </row>
    <row r="18" spans="2:12" s="15" customFormat="1" ht="12" customHeight="1" x14ac:dyDescent="0.25">
      <c r="B18" s="16"/>
      <c r="D18" s="12" t="s">
        <v>17</v>
      </c>
      <c r="I18" s="12" t="s">
        <v>18</v>
      </c>
      <c r="J18" s="10" t="str">
        <f>IF('[1]Rekapitulácia stavby'!AN10="","",'[1]Rekapitulácia stavby'!AN10)</f>
        <v/>
      </c>
      <c r="L18" s="16"/>
    </row>
    <row r="19" spans="2:12" s="15" customFormat="1" ht="18" customHeight="1" x14ac:dyDescent="0.25">
      <c r="B19" s="16"/>
      <c r="E19" s="10" t="str">
        <f>IF('[1]Rekapitulácia stavby'!E11="","",'[1]Rekapitulácia stavby'!E11)</f>
        <v>Mesto Banská Bystrica</v>
      </c>
      <c r="I19" s="12" t="s">
        <v>20</v>
      </c>
      <c r="J19" s="10" t="str">
        <f>IF('[1]Rekapitulácia stavby'!AN11="","",'[1]Rekapitulácia stavby'!AN11)</f>
        <v/>
      </c>
      <c r="L19" s="16"/>
    </row>
    <row r="20" spans="2:12" s="15" customFormat="1" ht="6.95" customHeight="1" x14ac:dyDescent="0.25">
      <c r="B20" s="16"/>
      <c r="L20" s="16"/>
    </row>
    <row r="21" spans="2:12" s="15" customFormat="1" ht="12" customHeight="1" x14ac:dyDescent="0.25">
      <c r="B21" s="16"/>
      <c r="D21" s="12" t="s">
        <v>21</v>
      </c>
      <c r="I21" s="12" t="s">
        <v>18</v>
      </c>
      <c r="J21" s="10" t="str">
        <f>'[1]Rekapitulácia stavby'!AN13</f>
        <v/>
      </c>
      <c r="L21" s="16"/>
    </row>
    <row r="22" spans="2:12" s="15" customFormat="1" ht="18" customHeight="1" x14ac:dyDescent="0.25">
      <c r="B22" s="16"/>
      <c r="E22" s="177" t="str">
        <f>'[1]Rekapitulácia stavby'!E14</f>
        <v xml:space="preserve"> </v>
      </c>
      <c r="F22" s="177"/>
      <c r="G22" s="177"/>
      <c r="H22" s="177"/>
      <c r="I22" s="12" t="s">
        <v>20</v>
      </c>
      <c r="J22" s="10" t="str">
        <f>'[1]Rekapitulácia stavby'!AN14</f>
        <v/>
      </c>
      <c r="L22" s="16"/>
    </row>
    <row r="23" spans="2:12" s="15" customFormat="1" ht="6.95" customHeight="1" x14ac:dyDescent="0.25">
      <c r="B23" s="16"/>
      <c r="L23" s="16"/>
    </row>
    <row r="24" spans="2:12" s="15" customFormat="1" ht="12" customHeight="1" x14ac:dyDescent="0.25">
      <c r="B24" s="16"/>
      <c r="D24" s="12" t="s">
        <v>23</v>
      </c>
      <c r="I24" s="12" t="s">
        <v>18</v>
      </c>
      <c r="J24" s="10" t="s">
        <v>0</v>
      </c>
      <c r="L24" s="16"/>
    </row>
    <row r="25" spans="2:12" s="15" customFormat="1" ht="18" customHeight="1" x14ac:dyDescent="0.25">
      <c r="B25" s="16"/>
      <c r="E25" s="10" t="s">
        <v>24</v>
      </c>
      <c r="I25" s="12" t="s">
        <v>20</v>
      </c>
      <c r="J25" s="10" t="s">
        <v>0</v>
      </c>
      <c r="L25" s="16"/>
    </row>
    <row r="26" spans="2:12" s="15" customFormat="1" ht="6.95" customHeight="1" x14ac:dyDescent="0.25">
      <c r="B26" s="16"/>
      <c r="L26" s="16"/>
    </row>
    <row r="27" spans="2:12" s="15" customFormat="1" ht="12" customHeight="1" x14ac:dyDescent="0.25">
      <c r="B27" s="16"/>
      <c r="D27" s="12" t="s">
        <v>27</v>
      </c>
      <c r="I27" s="12" t="s">
        <v>18</v>
      </c>
      <c r="J27" s="10" t="s">
        <v>0</v>
      </c>
      <c r="L27" s="16"/>
    </row>
    <row r="28" spans="2:12" s="15" customFormat="1" ht="18" customHeight="1" x14ac:dyDescent="0.25">
      <c r="B28" s="16"/>
      <c r="E28" s="10" t="s">
        <v>28</v>
      </c>
      <c r="I28" s="12" t="s">
        <v>20</v>
      </c>
      <c r="J28" s="10" t="s">
        <v>0</v>
      </c>
      <c r="L28" s="16"/>
    </row>
    <row r="29" spans="2:12" s="15" customFormat="1" ht="6.95" customHeight="1" x14ac:dyDescent="0.25">
      <c r="B29" s="16"/>
      <c r="L29" s="16"/>
    </row>
    <row r="30" spans="2:12" s="15" customFormat="1" ht="12" customHeight="1" x14ac:dyDescent="0.25">
      <c r="B30" s="16"/>
      <c r="D30" s="12" t="s">
        <v>29</v>
      </c>
      <c r="L30" s="16"/>
    </row>
    <row r="31" spans="2:12" s="69" customFormat="1" ht="16.5" customHeight="1" x14ac:dyDescent="0.25">
      <c r="B31" s="70"/>
      <c r="E31" s="185" t="s">
        <v>0</v>
      </c>
      <c r="F31" s="185"/>
      <c r="G31" s="185"/>
      <c r="H31" s="185"/>
      <c r="L31" s="70"/>
    </row>
    <row r="32" spans="2:12" s="15" customFormat="1" ht="6.95" customHeight="1" x14ac:dyDescent="0.25">
      <c r="B32" s="16"/>
      <c r="L32" s="16"/>
    </row>
    <row r="33" spans="2:12" s="15" customFormat="1" ht="6.95" customHeight="1" x14ac:dyDescent="0.25">
      <c r="B33" s="16"/>
      <c r="D33" s="40"/>
      <c r="E33" s="40"/>
      <c r="F33" s="40"/>
      <c r="G33" s="40"/>
      <c r="H33" s="40"/>
      <c r="I33" s="40"/>
      <c r="J33" s="40"/>
      <c r="K33" s="40"/>
      <c r="L33" s="16"/>
    </row>
    <row r="34" spans="2:12" s="15" customFormat="1" ht="25.35" customHeight="1" x14ac:dyDescent="0.25">
      <c r="B34" s="16"/>
      <c r="D34" s="71" t="s">
        <v>30</v>
      </c>
      <c r="J34" s="72">
        <f>ROUND(J127, 2)</f>
        <v>0</v>
      </c>
      <c r="L34" s="16"/>
    </row>
    <row r="35" spans="2:12" s="15" customFormat="1" ht="6.95" customHeight="1" x14ac:dyDescent="0.25">
      <c r="B35" s="16"/>
      <c r="D35" s="40"/>
      <c r="E35" s="40"/>
      <c r="F35" s="40"/>
      <c r="G35" s="40"/>
      <c r="H35" s="40"/>
      <c r="I35" s="40"/>
      <c r="J35" s="40"/>
      <c r="K35" s="40"/>
      <c r="L35" s="16"/>
    </row>
    <row r="36" spans="2:12" s="15" customFormat="1" ht="14.45" customHeight="1" x14ac:dyDescent="0.25">
      <c r="B36" s="16"/>
      <c r="F36" s="19" t="s">
        <v>32</v>
      </c>
      <c r="I36" s="19" t="s">
        <v>31</v>
      </c>
      <c r="J36" s="19" t="s">
        <v>33</v>
      </c>
      <c r="L36" s="16"/>
    </row>
    <row r="37" spans="2:12" s="15" customFormat="1" ht="14.45" customHeight="1" x14ac:dyDescent="0.25">
      <c r="B37" s="16"/>
      <c r="D37" s="42" t="s">
        <v>34</v>
      </c>
      <c r="E37" s="22" t="s">
        <v>35</v>
      </c>
      <c r="F37" s="73">
        <f>ROUND((SUM(BE127:BE162)),  2)</f>
        <v>0</v>
      </c>
      <c r="G37" s="74"/>
      <c r="H37" s="74"/>
      <c r="I37" s="75">
        <v>0.23</v>
      </c>
      <c r="J37" s="73">
        <f>ROUND(((SUM(BE127:BE162))*I37),  2)</f>
        <v>0</v>
      </c>
      <c r="L37" s="16"/>
    </row>
    <row r="38" spans="2:12" s="15" customFormat="1" ht="14.45" customHeight="1" x14ac:dyDescent="0.25">
      <c r="B38" s="16"/>
      <c r="E38" s="22"/>
      <c r="F38" s="63">
        <f>ROUND((SUM(BF127:BF162)),  2)</f>
        <v>0</v>
      </c>
      <c r="I38" s="76">
        <v>0.23</v>
      </c>
      <c r="J38" s="63">
        <f>ROUND(((SUM(BF127:BF162))*I38),  2)</f>
        <v>0</v>
      </c>
      <c r="L38" s="16"/>
    </row>
    <row r="39" spans="2:12" s="15" customFormat="1" ht="14.45" hidden="1" customHeight="1" x14ac:dyDescent="0.25">
      <c r="B39" s="16"/>
      <c r="E39" s="12" t="s">
        <v>37</v>
      </c>
      <c r="F39" s="63">
        <f>ROUND((SUM(BG127:BG162)),  2)</f>
        <v>0</v>
      </c>
      <c r="I39" s="76">
        <v>0.23</v>
      </c>
      <c r="J39" s="63">
        <f>0</f>
        <v>0</v>
      </c>
      <c r="L39" s="16"/>
    </row>
    <row r="40" spans="2:12" s="15" customFormat="1" ht="14.45" hidden="1" customHeight="1" x14ac:dyDescent="0.25">
      <c r="B40" s="16"/>
      <c r="E40" s="12" t="s">
        <v>38</v>
      </c>
      <c r="F40" s="63">
        <f>ROUND((SUM(BH127:BH162)),  2)</f>
        <v>0</v>
      </c>
      <c r="I40" s="76">
        <v>0.23</v>
      </c>
      <c r="J40" s="63">
        <f>0</f>
        <v>0</v>
      </c>
      <c r="L40" s="16"/>
    </row>
    <row r="41" spans="2:12" s="15" customFormat="1" ht="14.45" hidden="1" customHeight="1" x14ac:dyDescent="0.25">
      <c r="B41" s="16"/>
      <c r="E41" s="22" t="s">
        <v>39</v>
      </c>
      <c r="F41" s="73">
        <f>ROUND((SUM(BI127:BI162)),  2)</f>
        <v>0</v>
      </c>
      <c r="G41" s="74"/>
      <c r="H41" s="74"/>
      <c r="I41" s="75">
        <v>0</v>
      </c>
      <c r="J41" s="73">
        <f>0</f>
        <v>0</v>
      </c>
      <c r="L41" s="16"/>
    </row>
    <row r="42" spans="2:12" s="15" customFormat="1" ht="6.95" customHeight="1" x14ac:dyDescent="0.25">
      <c r="B42" s="16"/>
      <c r="L42" s="16"/>
    </row>
    <row r="43" spans="2:12" s="15" customFormat="1" ht="25.35" customHeight="1" x14ac:dyDescent="0.25">
      <c r="B43" s="16"/>
      <c r="C43" s="77"/>
      <c r="D43" s="78" t="s">
        <v>40</v>
      </c>
      <c r="E43" s="44"/>
      <c r="F43" s="44"/>
      <c r="G43" s="79" t="s">
        <v>41</v>
      </c>
      <c r="H43" s="80" t="s">
        <v>42</v>
      </c>
      <c r="I43" s="44"/>
      <c r="J43" s="81">
        <f>SUM(J34:J41)</f>
        <v>0</v>
      </c>
      <c r="K43" s="82"/>
      <c r="L43" s="16"/>
    </row>
    <row r="44" spans="2:12" s="15" customFormat="1" ht="14.45" customHeight="1" x14ac:dyDescent="0.25">
      <c r="B44" s="16"/>
      <c r="L44" s="1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15" customFormat="1" ht="14.45" customHeight="1" x14ac:dyDescent="0.25">
      <c r="B50" s="16"/>
      <c r="D50" s="29" t="s">
        <v>43</v>
      </c>
      <c r="E50" s="30"/>
      <c r="F50" s="30"/>
      <c r="G50" s="29" t="s">
        <v>44</v>
      </c>
      <c r="H50" s="30"/>
      <c r="I50" s="30"/>
      <c r="J50" s="30"/>
      <c r="K50" s="30"/>
      <c r="L50" s="16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15" customFormat="1" ht="12.75" x14ac:dyDescent="0.25">
      <c r="B61" s="16"/>
      <c r="D61" s="31" t="s">
        <v>45</v>
      </c>
      <c r="E61" s="18"/>
      <c r="F61" s="83" t="s">
        <v>46</v>
      </c>
      <c r="G61" s="31" t="s">
        <v>45</v>
      </c>
      <c r="H61" s="18"/>
      <c r="I61" s="18"/>
      <c r="J61" s="84" t="s">
        <v>46</v>
      </c>
      <c r="K61" s="18"/>
      <c r="L61" s="16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15" customFormat="1" ht="12.75" x14ac:dyDescent="0.25">
      <c r="B65" s="16"/>
      <c r="D65" s="29" t="s">
        <v>47</v>
      </c>
      <c r="E65" s="30"/>
      <c r="F65" s="30"/>
      <c r="G65" s="29" t="s">
        <v>48</v>
      </c>
      <c r="H65" s="30"/>
      <c r="I65" s="30"/>
      <c r="J65" s="30"/>
      <c r="K65" s="30"/>
      <c r="L65" s="16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15" customFormat="1" ht="12.75" x14ac:dyDescent="0.25">
      <c r="B76" s="16"/>
      <c r="D76" s="31" t="s">
        <v>45</v>
      </c>
      <c r="E76" s="18"/>
      <c r="F76" s="83" t="s">
        <v>46</v>
      </c>
      <c r="G76" s="31" t="s">
        <v>45</v>
      </c>
      <c r="H76" s="18"/>
      <c r="I76" s="18"/>
      <c r="J76" s="84" t="s">
        <v>46</v>
      </c>
      <c r="K76" s="18"/>
      <c r="L76" s="16"/>
    </row>
    <row r="77" spans="2:12" s="15" customFormat="1" ht="14.45" customHeight="1" x14ac:dyDescent="0.25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16"/>
    </row>
    <row r="81" spans="2:12" s="15" customFormat="1" ht="6.95" hidden="1" customHeight="1" x14ac:dyDescent="0.25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16"/>
    </row>
    <row r="82" spans="2:12" s="15" customFormat="1" ht="24.95" hidden="1" customHeight="1" x14ac:dyDescent="0.25">
      <c r="B82" s="16"/>
      <c r="C82" s="7" t="s">
        <v>92</v>
      </c>
      <c r="L82" s="16"/>
    </row>
    <row r="83" spans="2:12" s="15" customFormat="1" ht="6.95" hidden="1" customHeight="1" x14ac:dyDescent="0.25">
      <c r="B83" s="16"/>
      <c r="L83" s="16"/>
    </row>
    <row r="84" spans="2:12" s="15" customFormat="1" ht="12" hidden="1" customHeight="1" x14ac:dyDescent="0.25">
      <c r="B84" s="16"/>
      <c r="C84" s="12" t="s">
        <v>11</v>
      </c>
      <c r="L84" s="16"/>
    </row>
    <row r="85" spans="2:12" s="15" customFormat="1" ht="16.5" hidden="1" customHeight="1" x14ac:dyDescent="0.25">
      <c r="B85" s="16"/>
      <c r="E85" s="180" t="str">
        <f>E7</f>
        <v>Zelené sídliská - lokalita SEVERNÁ - revízia 2</v>
      </c>
      <c r="F85" s="181"/>
      <c r="G85" s="181"/>
      <c r="H85" s="181"/>
      <c r="L85" s="16"/>
    </row>
    <row r="86" spans="2:12" ht="12" hidden="1" customHeight="1" x14ac:dyDescent="0.2">
      <c r="B86" s="6"/>
      <c r="C86" s="12" t="s">
        <v>86</v>
      </c>
      <c r="L86" s="6"/>
    </row>
    <row r="87" spans="2:12" ht="16.5" hidden="1" customHeight="1" x14ac:dyDescent="0.2">
      <c r="B87" s="6"/>
      <c r="E87" s="180" t="s">
        <v>87</v>
      </c>
      <c r="F87" s="179"/>
      <c r="G87" s="179"/>
      <c r="H87" s="179"/>
      <c r="L87" s="6"/>
    </row>
    <row r="88" spans="2:12" ht="12" hidden="1" customHeight="1" x14ac:dyDescent="0.2">
      <c r="B88" s="6"/>
      <c r="C88" s="12" t="s">
        <v>88</v>
      </c>
      <c r="L88" s="6"/>
    </row>
    <row r="89" spans="2:12" s="15" customFormat="1" ht="16.5" hidden="1" customHeight="1" x14ac:dyDescent="0.25">
      <c r="B89" s="16"/>
      <c r="E89" s="182" t="s">
        <v>89</v>
      </c>
      <c r="F89" s="183"/>
      <c r="G89" s="183"/>
      <c r="H89" s="183"/>
      <c r="L89" s="16"/>
    </row>
    <row r="90" spans="2:12" s="15" customFormat="1" ht="12" hidden="1" customHeight="1" x14ac:dyDescent="0.25">
      <c r="B90" s="16"/>
      <c r="C90" s="12" t="s">
        <v>90</v>
      </c>
      <c r="L90" s="16"/>
    </row>
    <row r="91" spans="2:12" s="15" customFormat="1" ht="30" hidden="1" customHeight="1" x14ac:dyDescent="0.25">
      <c r="B91" s="16"/>
      <c r="E91" s="184" t="str">
        <f>E13</f>
        <v>SO 2.2.1b - Návrh vegetačných úprav - vodozádržné opatrenia - časť 1</v>
      </c>
      <c r="F91" s="183"/>
      <c r="G91" s="183"/>
      <c r="H91" s="183"/>
      <c r="L91" s="16"/>
    </row>
    <row r="92" spans="2:12" s="15" customFormat="1" ht="6.95" hidden="1" customHeight="1" x14ac:dyDescent="0.25">
      <c r="B92" s="16"/>
      <c r="L92" s="16"/>
    </row>
    <row r="93" spans="2:12" s="15" customFormat="1" ht="12" hidden="1" customHeight="1" x14ac:dyDescent="0.25">
      <c r="B93" s="16"/>
      <c r="C93" s="12" t="s">
        <v>14</v>
      </c>
      <c r="F93" s="10" t="str">
        <f>F16</f>
        <v>Severná</v>
      </c>
      <c r="I93" s="12" t="s">
        <v>16</v>
      </c>
      <c r="J93" s="68">
        <f>IF(J16="","",J16)</f>
        <v>46099</v>
      </c>
      <c r="L93" s="16"/>
    </row>
    <row r="94" spans="2:12" s="15" customFormat="1" ht="6.95" hidden="1" customHeight="1" x14ac:dyDescent="0.25">
      <c r="B94" s="16"/>
      <c r="L94" s="16"/>
    </row>
    <row r="95" spans="2:12" s="15" customFormat="1" ht="15.2" hidden="1" customHeight="1" x14ac:dyDescent="0.25">
      <c r="B95" s="16"/>
      <c r="C95" s="12" t="s">
        <v>17</v>
      </c>
      <c r="F95" s="10" t="str">
        <f>E19</f>
        <v>Mesto Banská Bystrica</v>
      </c>
      <c r="I95" s="12" t="s">
        <v>23</v>
      </c>
      <c r="J95" s="13" t="str">
        <f>E25</f>
        <v>Ing. Júlia Straňáková</v>
      </c>
      <c r="L95" s="16"/>
    </row>
    <row r="96" spans="2:12" s="15" customFormat="1" ht="15.2" hidden="1" customHeight="1" x14ac:dyDescent="0.25">
      <c r="B96" s="16"/>
      <c r="C96" s="12" t="s">
        <v>21</v>
      </c>
      <c r="F96" s="10" t="str">
        <f>IF(E22="","",E22)</f>
        <v xml:space="preserve"> </v>
      </c>
      <c r="I96" s="12" t="s">
        <v>27</v>
      </c>
      <c r="J96" s="13" t="str">
        <f>E28</f>
        <v>Milan Straňák</v>
      </c>
      <c r="L96" s="16"/>
    </row>
    <row r="97" spans="2:47" s="15" customFormat="1" ht="10.35" hidden="1" customHeight="1" x14ac:dyDescent="0.25">
      <c r="B97" s="16"/>
      <c r="L97" s="16"/>
    </row>
    <row r="98" spans="2:47" s="15" customFormat="1" ht="29.25" hidden="1" customHeight="1" x14ac:dyDescent="0.25">
      <c r="B98" s="16"/>
      <c r="C98" s="85" t="s">
        <v>93</v>
      </c>
      <c r="D98" s="77"/>
      <c r="E98" s="77"/>
      <c r="F98" s="77"/>
      <c r="G98" s="77"/>
      <c r="H98" s="77"/>
      <c r="I98" s="77"/>
      <c r="J98" s="86" t="s">
        <v>94</v>
      </c>
      <c r="K98" s="77"/>
      <c r="L98" s="16"/>
    </row>
    <row r="99" spans="2:47" s="15" customFormat="1" ht="10.35" hidden="1" customHeight="1" x14ac:dyDescent="0.25">
      <c r="B99" s="16"/>
      <c r="L99" s="16"/>
    </row>
    <row r="100" spans="2:47" s="15" customFormat="1" ht="22.9" hidden="1" customHeight="1" x14ac:dyDescent="0.25">
      <c r="B100" s="16"/>
      <c r="C100" s="87" t="s">
        <v>95</v>
      </c>
      <c r="J100" s="72">
        <f>J127</f>
        <v>0</v>
      </c>
      <c r="L100" s="16"/>
      <c r="AU100" s="3" t="s">
        <v>96</v>
      </c>
    </row>
    <row r="101" spans="2:47" s="88" customFormat="1" ht="24.95" hidden="1" customHeight="1" x14ac:dyDescent="0.25">
      <c r="B101" s="89"/>
      <c r="D101" s="90" t="s">
        <v>97</v>
      </c>
      <c r="E101" s="91"/>
      <c r="F101" s="91"/>
      <c r="G101" s="91"/>
      <c r="H101" s="91"/>
      <c r="I101" s="91"/>
      <c r="J101" s="92">
        <f>J128</f>
        <v>0</v>
      </c>
      <c r="L101" s="89"/>
    </row>
    <row r="102" spans="2:47" s="60" customFormat="1" ht="19.899999999999999" hidden="1" customHeight="1" x14ac:dyDescent="0.25">
      <c r="B102" s="93"/>
      <c r="D102" s="94" t="s">
        <v>98</v>
      </c>
      <c r="E102" s="95"/>
      <c r="F102" s="95"/>
      <c r="G102" s="95"/>
      <c r="H102" s="95"/>
      <c r="I102" s="95"/>
      <c r="J102" s="96">
        <f>J129</f>
        <v>0</v>
      </c>
      <c r="L102" s="93"/>
    </row>
    <row r="103" spans="2:47" s="60" customFormat="1" ht="14.85" hidden="1" customHeight="1" x14ac:dyDescent="0.25">
      <c r="B103" s="93"/>
      <c r="D103" s="94" t="s">
        <v>99</v>
      </c>
      <c r="E103" s="95"/>
      <c r="F103" s="95"/>
      <c r="G103" s="95"/>
      <c r="H103" s="95"/>
      <c r="I103" s="95"/>
      <c r="J103" s="96">
        <f>J130</f>
        <v>0</v>
      </c>
      <c r="L103" s="93"/>
    </row>
    <row r="104" spans="2:47" s="15" customFormat="1" ht="21.75" hidden="1" customHeight="1" x14ac:dyDescent="0.25">
      <c r="B104" s="16"/>
      <c r="L104" s="16"/>
    </row>
    <row r="105" spans="2:47" s="15" customFormat="1" ht="6.95" hidden="1" customHeight="1" x14ac:dyDescent="0.25"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16"/>
    </row>
    <row r="106" spans="2:47" hidden="1" x14ac:dyDescent="0.2"/>
    <row r="107" spans="2:47" hidden="1" x14ac:dyDescent="0.2"/>
    <row r="108" spans="2:47" hidden="1" x14ac:dyDescent="0.2"/>
    <row r="109" spans="2:47" s="15" customFormat="1" ht="6.95" customHeight="1" x14ac:dyDescent="0.25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16"/>
    </row>
    <row r="110" spans="2:47" s="15" customFormat="1" ht="24.95" customHeight="1" x14ac:dyDescent="0.25">
      <c r="B110" s="16"/>
      <c r="C110" s="7" t="s">
        <v>100</v>
      </c>
      <c r="L110" s="16"/>
    </row>
    <row r="111" spans="2:47" s="15" customFormat="1" ht="6.95" customHeight="1" x14ac:dyDescent="0.25">
      <c r="B111" s="16"/>
      <c r="L111" s="16"/>
    </row>
    <row r="112" spans="2:47" s="15" customFormat="1" ht="12" customHeight="1" x14ac:dyDescent="0.25">
      <c r="B112" s="16"/>
      <c r="C112" s="12" t="s">
        <v>11</v>
      </c>
      <c r="L112" s="16"/>
    </row>
    <row r="113" spans="2:63" s="15" customFormat="1" ht="16.5" customHeight="1" x14ac:dyDescent="0.25">
      <c r="B113" s="16"/>
      <c r="E113" s="180" t="str">
        <f>E7</f>
        <v>Zelené sídliská - lokalita SEVERNÁ - revízia 2</v>
      </c>
      <c r="F113" s="181"/>
      <c r="G113" s="181"/>
      <c r="H113" s="181"/>
      <c r="L113" s="16"/>
    </row>
    <row r="114" spans="2:63" ht="12" customHeight="1" x14ac:dyDescent="0.2">
      <c r="B114" s="6"/>
      <c r="C114" s="12" t="s">
        <v>86</v>
      </c>
      <c r="L114" s="6"/>
    </row>
    <row r="115" spans="2:63" ht="16.5" customHeight="1" x14ac:dyDescent="0.2">
      <c r="B115" s="6"/>
      <c r="E115" s="180" t="s">
        <v>87</v>
      </c>
      <c r="F115" s="179"/>
      <c r="G115" s="179"/>
      <c r="H115" s="179"/>
      <c r="L115" s="6"/>
    </row>
    <row r="116" spans="2:63" ht="12" customHeight="1" x14ac:dyDescent="0.2">
      <c r="B116" s="6"/>
      <c r="C116" s="12" t="s">
        <v>88</v>
      </c>
      <c r="L116" s="6"/>
    </row>
    <row r="117" spans="2:63" s="15" customFormat="1" ht="16.5" customHeight="1" x14ac:dyDescent="0.25">
      <c r="B117" s="16"/>
      <c r="E117" s="182" t="s">
        <v>89</v>
      </c>
      <c r="F117" s="183"/>
      <c r="G117" s="183"/>
      <c r="H117" s="183"/>
      <c r="L117" s="16"/>
    </row>
    <row r="118" spans="2:63" s="15" customFormat="1" ht="12" customHeight="1" x14ac:dyDescent="0.25">
      <c r="B118" s="16"/>
      <c r="C118" s="12" t="s">
        <v>90</v>
      </c>
      <c r="L118" s="16"/>
    </row>
    <row r="119" spans="2:63" s="15" customFormat="1" ht="30" customHeight="1" x14ac:dyDescent="0.25">
      <c r="B119" s="16"/>
      <c r="E119" s="184" t="str">
        <f>E13</f>
        <v>SO 2.2.1b - Návrh vegetačných úprav - vodozádržné opatrenia - časť 1</v>
      </c>
      <c r="F119" s="183"/>
      <c r="G119" s="183"/>
      <c r="H119" s="183"/>
      <c r="L119" s="16"/>
    </row>
    <row r="120" spans="2:63" s="15" customFormat="1" ht="6.95" customHeight="1" x14ac:dyDescent="0.25">
      <c r="B120" s="16"/>
      <c r="L120" s="16"/>
    </row>
    <row r="121" spans="2:63" s="15" customFormat="1" ht="12" customHeight="1" x14ac:dyDescent="0.25">
      <c r="B121" s="16"/>
      <c r="C121" s="12" t="s">
        <v>14</v>
      </c>
      <c r="F121" s="10" t="str">
        <f>F16</f>
        <v>Severná</v>
      </c>
      <c r="I121" s="12" t="s">
        <v>16</v>
      </c>
      <c r="J121" s="68">
        <f>IF(J16="","",J16)</f>
        <v>46099</v>
      </c>
      <c r="L121" s="16"/>
    </row>
    <row r="122" spans="2:63" s="15" customFormat="1" ht="6.95" customHeight="1" x14ac:dyDescent="0.25">
      <c r="B122" s="16"/>
      <c r="L122" s="16"/>
    </row>
    <row r="123" spans="2:63" s="15" customFormat="1" ht="15.2" customHeight="1" x14ac:dyDescent="0.25">
      <c r="B123" s="16"/>
      <c r="C123" s="12" t="s">
        <v>17</v>
      </c>
      <c r="F123" s="10" t="str">
        <f>E19</f>
        <v>Mesto Banská Bystrica</v>
      </c>
      <c r="I123" s="12" t="s">
        <v>23</v>
      </c>
      <c r="J123" s="13" t="str">
        <f>E25</f>
        <v>Ing. Júlia Straňáková</v>
      </c>
      <c r="L123" s="16"/>
    </row>
    <row r="124" spans="2:63" s="15" customFormat="1" ht="15.2" customHeight="1" x14ac:dyDescent="0.25">
      <c r="B124" s="16"/>
      <c r="C124" s="12" t="s">
        <v>21</v>
      </c>
      <c r="F124" s="10" t="str">
        <f>IF(E22="","",E22)</f>
        <v xml:space="preserve"> </v>
      </c>
      <c r="I124" s="12" t="s">
        <v>27</v>
      </c>
      <c r="J124" s="13" t="str">
        <f>E28</f>
        <v>Milan Straňák</v>
      </c>
      <c r="L124" s="16"/>
    </row>
    <row r="125" spans="2:63" s="15" customFormat="1" ht="10.35" customHeight="1" x14ac:dyDescent="0.25">
      <c r="B125" s="16"/>
      <c r="L125" s="16"/>
    </row>
    <row r="126" spans="2:63" s="97" customFormat="1" ht="29.25" customHeight="1" x14ac:dyDescent="0.25">
      <c r="B126" s="98"/>
      <c r="C126" s="99" t="s">
        <v>101</v>
      </c>
      <c r="D126" s="100" t="s">
        <v>55</v>
      </c>
      <c r="E126" s="100" t="s">
        <v>51</v>
      </c>
      <c r="F126" s="100" t="s">
        <v>52</v>
      </c>
      <c r="G126" s="100" t="s">
        <v>102</v>
      </c>
      <c r="H126" s="100" t="s">
        <v>103</v>
      </c>
      <c r="I126" s="100" t="s">
        <v>104</v>
      </c>
      <c r="J126" s="101" t="s">
        <v>94</v>
      </c>
      <c r="K126" s="102" t="s">
        <v>105</v>
      </c>
      <c r="L126" s="98"/>
      <c r="M126" s="46" t="s">
        <v>0</v>
      </c>
      <c r="N126" s="47" t="s">
        <v>34</v>
      </c>
      <c r="O126" s="47" t="s">
        <v>106</v>
      </c>
      <c r="P126" s="47" t="s">
        <v>107</v>
      </c>
      <c r="Q126" s="47" t="s">
        <v>108</v>
      </c>
      <c r="R126" s="47" t="s">
        <v>109</v>
      </c>
      <c r="S126" s="47" t="s">
        <v>110</v>
      </c>
      <c r="T126" s="48" t="s">
        <v>111</v>
      </c>
    </row>
    <row r="127" spans="2:63" s="15" customFormat="1" ht="22.9" customHeight="1" x14ac:dyDescent="0.25">
      <c r="B127" s="16"/>
      <c r="C127" s="52" t="s">
        <v>95</v>
      </c>
      <c r="J127" s="224">
        <f>BK127</f>
        <v>0</v>
      </c>
      <c r="L127" s="16"/>
      <c r="M127" s="49"/>
      <c r="N127" s="40"/>
      <c r="O127" s="40"/>
      <c r="P127" s="103">
        <f>P128</f>
        <v>24.540386400000003</v>
      </c>
      <c r="Q127" s="40"/>
      <c r="R127" s="103">
        <f>R128</f>
        <v>14.349425200000001</v>
      </c>
      <c r="S127" s="40"/>
      <c r="T127" s="104">
        <f>T128</f>
        <v>0</v>
      </c>
      <c r="AT127" s="3" t="s">
        <v>69</v>
      </c>
      <c r="AU127" s="3" t="s">
        <v>96</v>
      </c>
      <c r="BK127" s="105">
        <f>BK128</f>
        <v>0</v>
      </c>
    </row>
    <row r="128" spans="2:63" s="106" customFormat="1" ht="25.9" customHeight="1" x14ac:dyDescent="0.2">
      <c r="B128" s="107"/>
      <c r="D128" s="108" t="s">
        <v>69</v>
      </c>
      <c r="E128" s="109" t="s">
        <v>112</v>
      </c>
      <c r="F128" s="109" t="s">
        <v>112</v>
      </c>
      <c r="J128" s="225">
        <f>BK128</f>
        <v>0</v>
      </c>
      <c r="L128" s="107"/>
      <c r="M128" s="110"/>
      <c r="P128" s="111">
        <f>P129</f>
        <v>24.540386400000003</v>
      </c>
      <c r="R128" s="111">
        <f>R129</f>
        <v>14.349425200000001</v>
      </c>
      <c r="T128" s="112">
        <f>T129</f>
        <v>0</v>
      </c>
      <c r="AR128" s="108" t="s">
        <v>74</v>
      </c>
      <c r="AT128" s="113" t="s">
        <v>69</v>
      </c>
      <c r="AU128" s="113" t="s">
        <v>70</v>
      </c>
      <c r="AY128" s="108" t="s">
        <v>113</v>
      </c>
      <c r="BK128" s="114">
        <f>BK129</f>
        <v>0</v>
      </c>
    </row>
    <row r="129" spans="2:65" s="106" customFormat="1" ht="22.9" customHeight="1" x14ac:dyDescent="0.2">
      <c r="B129" s="107"/>
      <c r="D129" s="108" t="s">
        <v>69</v>
      </c>
      <c r="E129" s="115" t="s">
        <v>114</v>
      </c>
      <c r="F129" s="115" t="s">
        <v>115</v>
      </c>
      <c r="J129" s="226">
        <f>BK129</f>
        <v>0</v>
      </c>
      <c r="L129" s="107"/>
      <c r="M129" s="110"/>
      <c r="P129" s="111">
        <f>P130</f>
        <v>24.540386400000003</v>
      </c>
      <c r="R129" s="111">
        <f>R130</f>
        <v>14.349425200000001</v>
      </c>
      <c r="T129" s="112">
        <f>T130</f>
        <v>0</v>
      </c>
      <c r="AR129" s="108" t="s">
        <v>74</v>
      </c>
      <c r="AT129" s="113" t="s">
        <v>69</v>
      </c>
      <c r="AU129" s="113" t="s">
        <v>74</v>
      </c>
      <c r="AY129" s="108" t="s">
        <v>113</v>
      </c>
      <c r="BK129" s="114">
        <f>BK130</f>
        <v>0</v>
      </c>
    </row>
    <row r="130" spans="2:65" s="106" customFormat="1" ht="20.85" customHeight="1" x14ac:dyDescent="0.2">
      <c r="B130" s="107"/>
      <c r="D130" s="108" t="s">
        <v>69</v>
      </c>
      <c r="E130" s="115" t="s">
        <v>116</v>
      </c>
      <c r="F130" s="115" t="s">
        <v>117</v>
      </c>
      <c r="J130" s="226">
        <f>BK130</f>
        <v>0</v>
      </c>
      <c r="L130" s="107"/>
      <c r="M130" s="110"/>
      <c r="P130" s="111">
        <f>SUM(P131:P162)</f>
        <v>24.540386400000003</v>
      </c>
      <c r="R130" s="111">
        <f>SUM(R131:R162)</f>
        <v>14.349425200000001</v>
      </c>
      <c r="T130" s="112">
        <f>SUM(T131:T162)</f>
        <v>0</v>
      </c>
      <c r="AR130" s="108" t="s">
        <v>74</v>
      </c>
      <c r="AT130" s="113" t="s">
        <v>69</v>
      </c>
      <c r="AU130" s="113" t="s">
        <v>76</v>
      </c>
      <c r="AY130" s="108" t="s">
        <v>113</v>
      </c>
      <c r="BK130" s="114">
        <f>SUM(BK131:BK162)</f>
        <v>0</v>
      </c>
    </row>
    <row r="131" spans="2:65" s="15" customFormat="1" ht="21.75" customHeight="1" x14ac:dyDescent="0.25">
      <c r="B131" s="116"/>
      <c r="C131" s="117" t="s">
        <v>74</v>
      </c>
      <c r="D131" s="117" t="s">
        <v>118</v>
      </c>
      <c r="E131" s="118" t="s">
        <v>119</v>
      </c>
      <c r="F131" s="119" t="s">
        <v>120</v>
      </c>
      <c r="G131" s="120" t="s">
        <v>121</v>
      </c>
      <c r="H131" s="121">
        <v>10.96</v>
      </c>
      <c r="I131" s="227">
        <v>0</v>
      </c>
      <c r="J131" s="227">
        <f>ROUND(I131*H131,3)</f>
        <v>0</v>
      </c>
      <c r="K131" s="122"/>
      <c r="L131" s="16"/>
      <c r="M131" s="123" t="s">
        <v>0</v>
      </c>
      <c r="N131" s="124" t="s">
        <v>36</v>
      </c>
      <c r="O131" s="125">
        <v>0</v>
      </c>
      <c r="P131" s="125">
        <f>O131*H131</f>
        <v>0</v>
      </c>
      <c r="Q131" s="125">
        <v>0</v>
      </c>
      <c r="R131" s="125">
        <f>Q131*H131</f>
        <v>0</v>
      </c>
      <c r="S131" s="125">
        <v>0</v>
      </c>
      <c r="T131" s="126">
        <f>S131*H131</f>
        <v>0</v>
      </c>
      <c r="AR131" s="127" t="s">
        <v>122</v>
      </c>
      <c r="AT131" s="127" t="s">
        <v>118</v>
      </c>
      <c r="AU131" s="127" t="s">
        <v>77</v>
      </c>
      <c r="AY131" s="3" t="s">
        <v>113</v>
      </c>
      <c r="BE131" s="128">
        <f>IF(N131="základná",J131,0)</f>
        <v>0</v>
      </c>
      <c r="BF131" s="128">
        <f>IF(N131="znížená",J131,0)</f>
        <v>0</v>
      </c>
      <c r="BG131" s="128">
        <f>IF(N131="zákl. prenesená",J131,0)</f>
        <v>0</v>
      </c>
      <c r="BH131" s="128">
        <f>IF(N131="zníž. prenesená",J131,0)</f>
        <v>0</v>
      </c>
      <c r="BI131" s="128">
        <f>IF(N131="nulová",J131,0)</f>
        <v>0</v>
      </c>
      <c r="BJ131" s="3" t="s">
        <v>76</v>
      </c>
      <c r="BK131" s="129">
        <f>ROUND(I131*H131,3)</f>
        <v>0</v>
      </c>
      <c r="BL131" s="3" t="s">
        <v>122</v>
      </c>
      <c r="BM131" s="127" t="s">
        <v>123</v>
      </c>
    </row>
    <row r="132" spans="2:65" s="130" customFormat="1" x14ac:dyDescent="0.25">
      <c r="B132" s="131"/>
      <c r="D132" s="132" t="s">
        <v>124</v>
      </c>
      <c r="E132" s="133" t="s">
        <v>0</v>
      </c>
      <c r="F132" s="134" t="s">
        <v>125</v>
      </c>
      <c r="H132" s="135">
        <v>9</v>
      </c>
      <c r="I132" s="228"/>
      <c r="J132" s="228"/>
      <c r="L132" s="131"/>
      <c r="M132" s="136"/>
      <c r="T132" s="137"/>
      <c r="AT132" s="133" t="s">
        <v>124</v>
      </c>
      <c r="AU132" s="133" t="s">
        <v>77</v>
      </c>
      <c r="AV132" s="130" t="s">
        <v>76</v>
      </c>
      <c r="AW132" s="130" t="s">
        <v>25</v>
      </c>
      <c r="AX132" s="130" t="s">
        <v>70</v>
      </c>
      <c r="AY132" s="133" t="s">
        <v>113</v>
      </c>
    </row>
    <row r="133" spans="2:65" s="130" customFormat="1" x14ac:dyDescent="0.25">
      <c r="B133" s="131"/>
      <c r="D133" s="132" t="s">
        <v>124</v>
      </c>
      <c r="E133" s="133" t="s">
        <v>0</v>
      </c>
      <c r="F133" s="134" t="s">
        <v>126</v>
      </c>
      <c r="H133" s="135">
        <v>1.96</v>
      </c>
      <c r="I133" s="228"/>
      <c r="J133" s="228"/>
      <c r="L133" s="131"/>
      <c r="M133" s="136"/>
      <c r="T133" s="137"/>
      <c r="AT133" s="133" t="s">
        <v>124</v>
      </c>
      <c r="AU133" s="133" t="s">
        <v>77</v>
      </c>
      <c r="AV133" s="130" t="s">
        <v>76</v>
      </c>
      <c r="AW133" s="130" t="s">
        <v>25</v>
      </c>
      <c r="AX133" s="130" t="s">
        <v>70</v>
      </c>
      <c r="AY133" s="133" t="s">
        <v>113</v>
      </c>
    </row>
    <row r="134" spans="2:65" s="138" customFormat="1" x14ac:dyDescent="0.25">
      <c r="B134" s="139"/>
      <c r="D134" s="132" t="s">
        <v>124</v>
      </c>
      <c r="E134" s="140" t="s">
        <v>0</v>
      </c>
      <c r="F134" s="141" t="s">
        <v>127</v>
      </c>
      <c r="H134" s="142">
        <v>10.96</v>
      </c>
      <c r="I134" s="229"/>
      <c r="J134" s="229"/>
      <c r="L134" s="139"/>
      <c r="M134" s="143"/>
      <c r="T134" s="144"/>
      <c r="AT134" s="140" t="s">
        <v>124</v>
      </c>
      <c r="AU134" s="140" t="s">
        <v>77</v>
      </c>
      <c r="AV134" s="138" t="s">
        <v>122</v>
      </c>
      <c r="AW134" s="138" t="s">
        <v>25</v>
      </c>
      <c r="AX134" s="138" t="s">
        <v>74</v>
      </c>
      <c r="AY134" s="140" t="s">
        <v>113</v>
      </c>
    </row>
    <row r="135" spans="2:65" s="15" customFormat="1" ht="37.9" customHeight="1" x14ac:dyDescent="0.25">
      <c r="B135" s="116"/>
      <c r="C135" s="117" t="s">
        <v>76</v>
      </c>
      <c r="D135" s="117" t="s">
        <v>118</v>
      </c>
      <c r="E135" s="118" t="s">
        <v>128</v>
      </c>
      <c r="F135" s="119" t="s">
        <v>129</v>
      </c>
      <c r="G135" s="120" t="s">
        <v>121</v>
      </c>
      <c r="H135" s="121">
        <v>10.96</v>
      </c>
      <c r="I135" s="227">
        <v>0</v>
      </c>
      <c r="J135" s="227">
        <f>ROUND(I135*H135,3)</f>
        <v>0</v>
      </c>
      <c r="K135" s="122"/>
      <c r="L135" s="16"/>
      <c r="M135" s="123" t="s">
        <v>0</v>
      </c>
      <c r="N135" s="124" t="s">
        <v>36</v>
      </c>
      <c r="O135" s="125">
        <v>0</v>
      </c>
      <c r="P135" s="125">
        <f>O135*H135</f>
        <v>0</v>
      </c>
      <c r="Q135" s="125">
        <v>0</v>
      </c>
      <c r="R135" s="125">
        <f>Q135*H135</f>
        <v>0</v>
      </c>
      <c r="S135" s="125">
        <v>0</v>
      </c>
      <c r="T135" s="126">
        <f>S135*H135</f>
        <v>0</v>
      </c>
      <c r="AR135" s="127" t="s">
        <v>122</v>
      </c>
      <c r="AT135" s="127" t="s">
        <v>118</v>
      </c>
      <c r="AU135" s="127" t="s">
        <v>77</v>
      </c>
      <c r="AY135" s="3" t="s">
        <v>113</v>
      </c>
      <c r="BE135" s="128">
        <f>IF(N135="základná",J135,0)</f>
        <v>0</v>
      </c>
      <c r="BF135" s="128">
        <f>IF(N135="znížená",J135,0)</f>
        <v>0</v>
      </c>
      <c r="BG135" s="128">
        <f>IF(N135="zákl. prenesená",J135,0)</f>
        <v>0</v>
      </c>
      <c r="BH135" s="128">
        <f>IF(N135="zníž. prenesená",J135,0)</f>
        <v>0</v>
      </c>
      <c r="BI135" s="128">
        <f>IF(N135="nulová",J135,0)</f>
        <v>0</v>
      </c>
      <c r="BJ135" s="3" t="s">
        <v>76</v>
      </c>
      <c r="BK135" s="129">
        <f>ROUND(I135*H135,3)</f>
        <v>0</v>
      </c>
      <c r="BL135" s="3" t="s">
        <v>122</v>
      </c>
      <c r="BM135" s="127" t="s">
        <v>130</v>
      </c>
    </row>
    <row r="136" spans="2:65" s="15" customFormat="1" ht="33" customHeight="1" x14ac:dyDescent="0.25">
      <c r="B136" s="116"/>
      <c r="C136" s="117" t="s">
        <v>77</v>
      </c>
      <c r="D136" s="117" t="s">
        <v>118</v>
      </c>
      <c r="E136" s="118" t="s">
        <v>131</v>
      </c>
      <c r="F136" s="119" t="s">
        <v>132</v>
      </c>
      <c r="G136" s="120" t="s">
        <v>121</v>
      </c>
      <c r="H136" s="121">
        <v>10.96</v>
      </c>
      <c r="I136" s="227">
        <v>0</v>
      </c>
      <c r="J136" s="227">
        <f>ROUND(I136*H136,3)</f>
        <v>0</v>
      </c>
      <c r="K136" s="122"/>
      <c r="L136" s="16"/>
      <c r="M136" s="123" t="s">
        <v>0</v>
      </c>
      <c r="N136" s="124" t="s">
        <v>36</v>
      </c>
      <c r="O136" s="125">
        <v>7.0999999999999994E-2</v>
      </c>
      <c r="P136" s="125">
        <f>O136*H136</f>
        <v>0.77815999999999996</v>
      </c>
      <c r="Q136" s="125">
        <v>0</v>
      </c>
      <c r="R136" s="125">
        <f>Q136*H136</f>
        <v>0</v>
      </c>
      <c r="S136" s="125">
        <v>0</v>
      </c>
      <c r="T136" s="126">
        <f>S136*H136</f>
        <v>0</v>
      </c>
      <c r="AR136" s="127" t="s">
        <v>122</v>
      </c>
      <c r="AT136" s="127" t="s">
        <v>118</v>
      </c>
      <c r="AU136" s="127" t="s">
        <v>77</v>
      </c>
      <c r="AY136" s="3" t="s">
        <v>113</v>
      </c>
      <c r="BE136" s="128">
        <f>IF(N136="základná",J136,0)</f>
        <v>0</v>
      </c>
      <c r="BF136" s="128">
        <f>IF(N136="znížená",J136,0)</f>
        <v>0</v>
      </c>
      <c r="BG136" s="128">
        <f>IF(N136="zákl. prenesená",J136,0)</f>
        <v>0</v>
      </c>
      <c r="BH136" s="128">
        <f>IF(N136="zníž. prenesená",J136,0)</f>
        <v>0</v>
      </c>
      <c r="BI136" s="128">
        <f>IF(N136="nulová",J136,0)</f>
        <v>0</v>
      </c>
      <c r="BJ136" s="3" t="s">
        <v>76</v>
      </c>
      <c r="BK136" s="129">
        <f>ROUND(I136*H136,3)</f>
        <v>0</v>
      </c>
      <c r="BL136" s="3" t="s">
        <v>122</v>
      </c>
      <c r="BM136" s="127" t="s">
        <v>133</v>
      </c>
    </row>
    <row r="137" spans="2:65" s="15" customFormat="1" ht="37.9" customHeight="1" x14ac:dyDescent="0.25">
      <c r="B137" s="116"/>
      <c r="C137" s="117" t="s">
        <v>122</v>
      </c>
      <c r="D137" s="117" t="s">
        <v>118</v>
      </c>
      <c r="E137" s="118" t="s">
        <v>134</v>
      </c>
      <c r="F137" s="119" t="s">
        <v>135</v>
      </c>
      <c r="G137" s="120" t="s">
        <v>121</v>
      </c>
      <c r="H137" s="121">
        <v>76.72</v>
      </c>
      <c r="I137" s="227">
        <v>0</v>
      </c>
      <c r="J137" s="227">
        <f>ROUND(I137*H137,3)</f>
        <v>0</v>
      </c>
      <c r="K137" s="122"/>
      <c r="L137" s="16"/>
      <c r="M137" s="123" t="s">
        <v>0</v>
      </c>
      <c r="N137" s="124" t="s">
        <v>36</v>
      </c>
      <c r="O137" s="125">
        <v>7.3699999999999998E-3</v>
      </c>
      <c r="P137" s="125">
        <f>O137*H137</f>
        <v>0.5654264</v>
      </c>
      <c r="Q137" s="125">
        <v>0</v>
      </c>
      <c r="R137" s="125">
        <f>Q137*H137</f>
        <v>0</v>
      </c>
      <c r="S137" s="125">
        <v>0</v>
      </c>
      <c r="T137" s="126">
        <f>S137*H137</f>
        <v>0</v>
      </c>
      <c r="AR137" s="127" t="s">
        <v>122</v>
      </c>
      <c r="AT137" s="127" t="s">
        <v>118</v>
      </c>
      <c r="AU137" s="127" t="s">
        <v>77</v>
      </c>
      <c r="AY137" s="3" t="s">
        <v>113</v>
      </c>
      <c r="BE137" s="128">
        <f>IF(N137="základná",J137,0)</f>
        <v>0</v>
      </c>
      <c r="BF137" s="128">
        <f>IF(N137="znížená",J137,0)</f>
        <v>0</v>
      </c>
      <c r="BG137" s="128">
        <f>IF(N137="zákl. prenesená",J137,0)</f>
        <v>0</v>
      </c>
      <c r="BH137" s="128">
        <f>IF(N137="zníž. prenesená",J137,0)</f>
        <v>0</v>
      </c>
      <c r="BI137" s="128">
        <f>IF(N137="nulová",J137,0)</f>
        <v>0</v>
      </c>
      <c r="BJ137" s="3" t="s">
        <v>76</v>
      </c>
      <c r="BK137" s="129">
        <f>ROUND(I137*H137,3)</f>
        <v>0</v>
      </c>
      <c r="BL137" s="3" t="s">
        <v>122</v>
      </c>
      <c r="BM137" s="127" t="s">
        <v>136</v>
      </c>
    </row>
    <row r="138" spans="2:65" s="130" customFormat="1" x14ac:dyDescent="0.25">
      <c r="B138" s="131"/>
      <c r="D138" s="132" t="s">
        <v>124</v>
      </c>
      <c r="E138" s="133" t="s">
        <v>0</v>
      </c>
      <c r="F138" s="134" t="s">
        <v>137</v>
      </c>
      <c r="H138" s="135">
        <v>76.72</v>
      </c>
      <c r="I138" s="228"/>
      <c r="J138" s="228"/>
      <c r="L138" s="131"/>
      <c r="M138" s="136"/>
      <c r="T138" s="137"/>
      <c r="AT138" s="133" t="s">
        <v>124</v>
      </c>
      <c r="AU138" s="133" t="s">
        <v>77</v>
      </c>
      <c r="AV138" s="130" t="s">
        <v>76</v>
      </c>
      <c r="AW138" s="130" t="s">
        <v>25</v>
      </c>
      <c r="AX138" s="130" t="s">
        <v>74</v>
      </c>
      <c r="AY138" s="133" t="s">
        <v>113</v>
      </c>
    </row>
    <row r="139" spans="2:65" s="15" customFormat="1" ht="24.2" customHeight="1" x14ac:dyDescent="0.25">
      <c r="B139" s="116"/>
      <c r="C139" s="117" t="s">
        <v>138</v>
      </c>
      <c r="D139" s="117" t="s">
        <v>118</v>
      </c>
      <c r="E139" s="118" t="s">
        <v>139</v>
      </c>
      <c r="F139" s="119" t="s">
        <v>140</v>
      </c>
      <c r="G139" s="120" t="s">
        <v>141</v>
      </c>
      <c r="H139" s="121">
        <v>17.536000000000001</v>
      </c>
      <c r="I139" s="227">
        <v>0</v>
      </c>
      <c r="J139" s="227">
        <f>ROUND(I139*H139,3)</f>
        <v>0</v>
      </c>
      <c r="K139" s="122"/>
      <c r="L139" s="16"/>
      <c r="M139" s="123" t="s">
        <v>0</v>
      </c>
      <c r="N139" s="124" t="s">
        <v>36</v>
      </c>
      <c r="O139" s="125">
        <v>0</v>
      </c>
      <c r="P139" s="125">
        <f>O139*H139</f>
        <v>0</v>
      </c>
      <c r="Q139" s="125">
        <v>0</v>
      </c>
      <c r="R139" s="125">
        <f>Q139*H139</f>
        <v>0</v>
      </c>
      <c r="S139" s="125">
        <v>0</v>
      </c>
      <c r="T139" s="126">
        <f>S139*H139</f>
        <v>0</v>
      </c>
      <c r="AR139" s="127" t="s">
        <v>122</v>
      </c>
      <c r="AT139" s="127" t="s">
        <v>118</v>
      </c>
      <c r="AU139" s="127" t="s">
        <v>77</v>
      </c>
      <c r="AY139" s="3" t="s">
        <v>113</v>
      </c>
      <c r="BE139" s="128">
        <f>IF(N139="základná",J139,0)</f>
        <v>0</v>
      </c>
      <c r="BF139" s="128">
        <f>IF(N139="znížená",J139,0)</f>
        <v>0</v>
      </c>
      <c r="BG139" s="128">
        <f>IF(N139="zákl. prenesená",J139,0)</f>
        <v>0</v>
      </c>
      <c r="BH139" s="128">
        <f>IF(N139="zníž. prenesená",J139,0)</f>
        <v>0</v>
      </c>
      <c r="BI139" s="128">
        <f>IF(N139="nulová",J139,0)</f>
        <v>0</v>
      </c>
      <c r="BJ139" s="3" t="s">
        <v>76</v>
      </c>
      <c r="BK139" s="129">
        <f>ROUND(I139*H139,3)</f>
        <v>0</v>
      </c>
      <c r="BL139" s="3" t="s">
        <v>122</v>
      </c>
      <c r="BM139" s="127" t="s">
        <v>142</v>
      </c>
    </row>
    <row r="140" spans="2:65" s="130" customFormat="1" x14ac:dyDescent="0.25">
      <c r="B140" s="131"/>
      <c r="D140" s="132" t="s">
        <v>124</v>
      </c>
      <c r="E140" s="133" t="s">
        <v>0</v>
      </c>
      <c r="F140" s="134" t="s">
        <v>143</v>
      </c>
      <c r="H140" s="135">
        <v>17.536000000000001</v>
      </c>
      <c r="I140" s="228"/>
      <c r="J140" s="228"/>
      <c r="L140" s="131"/>
      <c r="M140" s="136"/>
      <c r="T140" s="137"/>
      <c r="AT140" s="133" t="s">
        <v>124</v>
      </c>
      <c r="AU140" s="133" t="s">
        <v>77</v>
      </c>
      <c r="AV140" s="130" t="s">
        <v>76</v>
      </c>
      <c r="AW140" s="130" t="s">
        <v>25</v>
      </c>
      <c r="AX140" s="130" t="s">
        <v>74</v>
      </c>
      <c r="AY140" s="133" t="s">
        <v>113</v>
      </c>
    </row>
    <row r="141" spans="2:65" s="15" customFormat="1" ht="24.2" customHeight="1" x14ac:dyDescent="0.25">
      <c r="B141" s="116"/>
      <c r="C141" s="117" t="s">
        <v>144</v>
      </c>
      <c r="D141" s="117" t="s">
        <v>118</v>
      </c>
      <c r="E141" s="118" t="s">
        <v>145</v>
      </c>
      <c r="F141" s="119" t="s">
        <v>146</v>
      </c>
      <c r="G141" s="120" t="s">
        <v>147</v>
      </c>
      <c r="H141" s="121">
        <v>16</v>
      </c>
      <c r="I141" s="227">
        <v>0</v>
      </c>
      <c r="J141" s="227">
        <f>ROUND(I141*H141,3)</f>
        <v>0</v>
      </c>
      <c r="K141" s="122"/>
      <c r="L141" s="16"/>
      <c r="M141" s="123" t="s">
        <v>0</v>
      </c>
      <c r="N141" s="124" t="s">
        <v>36</v>
      </c>
      <c r="O141" s="125">
        <v>0.13400000000000001</v>
      </c>
      <c r="P141" s="125">
        <f>O141*H141</f>
        <v>2.1440000000000001</v>
      </c>
      <c r="Q141" s="125">
        <v>9.9250000000000005E-2</v>
      </c>
      <c r="R141" s="125">
        <f>Q141*H141</f>
        <v>1.5880000000000001</v>
      </c>
      <c r="S141" s="125">
        <v>0</v>
      </c>
      <c r="T141" s="126">
        <f>S141*H141</f>
        <v>0</v>
      </c>
      <c r="AR141" s="127" t="s">
        <v>122</v>
      </c>
      <c r="AT141" s="127" t="s">
        <v>118</v>
      </c>
      <c r="AU141" s="127" t="s">
        <v>77</v>
      </c>
      <c r="AY141" s="3" t="s">
        <v>113</v>
      </c>
      <c r="BE141" s="128">
        <f>IF(N141="základná",J141,0)</f>
        <v>0</v>
      </c>
      <c r="BF141" s="128">
        <f>IF(N141="znížená",J141,0)</f>
        <v>0</v>
      </c>
      <c r="BG141" s="128">
        <f>IF(N141="zákl. prenesená",J141,0)</f>
        <v>0</v>
      </c>
      <c r="BH141" s="128">
        <f>IF(N141="zníž. prenesená",J141,0)</f>
        <v>0</v>
      </c>
      <c r="BI141" s="128">
        <f>IF(N141="nulová",J141,0)</f>
        <v>0</v>
      </c>
      <c r="BJ141" s="3" t="s">
        <v>76</v>
      </c>
      <c r="BK141" s="129">
        <f>ROUND(I141*H141,3)</f>
        <v>0</v>
      </c>
      <c r="BL141" s="3" t="s">
        <v>122</v>
      </c>
      <c r="BM141" s="127" t="s">
        <v>148</v>
      </c>
    </row>
    <row r="142" spans="2:65" s="15" customFormat="1" ht="16.5" customHeight="1" x14ac:dyDescent="0.25">
      <c r="B142" s="116"/>
      <c r="C142" s="145" t="s">
        <v>149</v>
      </c>
      <c r="D142" s="145" t="s">
        <v>150</v>
      </c>
      <c r="E142" s="146" t="s">
        <v>151</v>
      </c>
      <c r="F142" s="147" t="s">
        <v>152</v>
      </c>
      <c r="G142" s="148" t="s">
        <v>153</v>
      </c>
      <c r="H142" s="149">
        <v>54.944000000000003</v>
      </c>
      <c r="I142" s="230">
        <v>0</v>
      </c>
      <c r="J142" s="230">
        <f>ROUND(I142*H142,3)</f>
        <v>0</v>
      </c>
      <c r="K142" s="150"/>
      <c r="L142" s="151"/>
      <c r="M142" s="152" t="s">
        <v>0</v>
      </c>
      <c r="N142" s="153" t="s">
        <v>36</v>
      </c>
      <c r="O142" s="125">
        <v>0</v>
      </c>
      <c r="P142" s="125">
        <f>O142*H142</f>
        <v>0</v>
      </c>
      <c r="Q142" s="125">
        <v>1.5800000000000002E-2</v>
      </c>
      <c r="R142" s="125">
        <f>Q142*H142</f>
        <v>0.86811520000000009</v>
      </c>
      <c r="S142" s="125">
        <v>0</v>
      </c>
      <c r="T142" s="126">
        <f>S142*H142</f>
        <v>0</v>
      </c>
      <c r="AR142" s="127" t="s">
        <v>154</v>
      </c>
      <c r="AT142" s="127" t="s">
        <v>150</v>
      </c>
      <c r="AU142" s="127" t="s">
        <v>77</v>
      </c>
      <c r="AY142" s="3" t="s">
        <v>113</v>
      </c>
      <c r="BE142" s="128">
        <f>IF(N142="základná",J142,0)</f>
        <v>0</v>
      </c>
      <c r="BF142" s="128">
        <f>IF(N142="znížená",J142,0)</f>
        <v>0</v>
      </c>
      <c r="BG142" s="128">
        <f>IF(N142="zákl. prenesená",J142,0)</f>
        <v>0</v>
      </c>
      <c r="BH142" s="128">
        <f>IF(N142="zníž. prenesená",J142,0)</f>
        <v>0</v>
      </c>
      <c r="BI142" s="128">
        <f>IF(N142="nulová",J142,0)</f>
        <v>0</v>
      </c>
      <c r="BJ142" s="3" t="s">
        <v>76</v>
      </c>
      <c r="BK142" s="129">
        <f>ROUND(I142*H142,3)</f>
        <v>0</v>
      </c>
      <c r="BL142" s="3" t="s">
        <v>122</v>
      </c>
      <c r="BM142" s="127" t="s">
        <v>155</v>
      </c>
    </row>
    <row r="143" spans="2:65" s="130" customFormat="1" x14ac:dyDescent="0.25">
      <c r="B143" s="131"/>
      <c r="D143" s="132" t="s">
        <v>124</v>
      </c>
      <c r="E143" s="133" t="s">
        <v>0</v>
      </c>
      <c r="F143" s="134" t="s">
        <v>156</v>
      </c>
      <c r="H143" s="135">
        <v>54.4</v>
      </c>
      <c r="I143" s="228"/>
      <c r="J143" s="228"/>
      <c r="L143" s="131"/>
      <c r="M143" s="136"/>
      <c r="T143" s="137"/>
      <c r="AT143" s="133" t="s">
        <v>124</v>
      </c>
      <c r="AU143" s="133" t="s">
        <v>77</v>
      </c>
      <c r="AV143" s="130" t="s">
        <v>76</v>
      </c>
      <c r="AW143" s="130" t="s">
        <v>25</v>
      </c>
      <c r="AX143" s="130" t="s">
        <v>74</v>
      </c>
      <c r="AY143" s="133" t="s">
        <v>113</v>
      </c>
    </row>
    <row r="144" spans="2:65" s="130" customFormat="1" x14ac:dyDescent="0.25">
      <c r="B144" s="131"/>
      <c r="D144" s="132" t="s">
        <v>124</v>
      </c>
      <c r="F144" s="134" t="s">
        <v>157</v>
      </c>
      <c r="H144" s="135">
        <v>54.944000000000003</v>
      </c>
      <c r="I144" s="228"/>
      <c r="J144" s="228"/>
      <c r="L144" s="131"/>
      <c r="M144" s="136"/>
      <c r="T144" s="137"/>
      <c r="AT144" s="133" t="s">
        <v>124</v>
      </c>
      <c r="AU144" s="133" t="s">
        <v>77</v>
      </c>
      <c r="AV144" s="130" t="s">
        <v>76</v>
      </c>
      <c r="AW144" s="130" t="s">
        <v>2</v>
      </c>
      <c r="AX144" s="130" t="s">
        <v>74</v>
      </c>
      <c r="AY144" s="133" t="s">
        <v>113</v>
      </c>
    </row>
    <row r="145" spans="2:65" s="15" customFormat="1" ht="24.2" customHeight="1" x14ac:dyDescent="0.25">
      <c r="B145" s="116"/>
      <c r="C145" s="117" t="s">
        <v>154</v>
      </c>
      <c r="D145" s="117" t="s">
        <v>118</v>
      </c>
      <c r="E145" s="118" t="s">
        <v>158</v>
      </c>
      <c r="F145" s="119" t="s">
        <v>159</v>
      </c>
      <c r="G145" s="120" t="s">
        <v>160</v>
      </c>
      <c r="H145" s="121">
        <v>30</v>
      </c>
      <c r="I145" s="227">
        <v>0</v>
      </c>
      <c r="J145" s="227">
        <f>ROUND(I145*H145,3)</f>
        <v>0</v>
      </c>
      <c r="K145" s="122"/>
      <c r="L145" s="16"/>
      <c r="M145" s="123" t="s">
        <v>0</v>
      </c>
      <c r="N145" s="124" t="s">
        <v>36</v>
      </c>
      <c r="O145" s="125">
        <v>0.112</v>
      </c>
      <c r="P145" s="125">
        <f>O145*H145</f>
        <v>3.36</v>
      </c>
      <c r="Q145" s="125">
        <v>2.0000000000000001E-4</v>
      </c>
      <c r="R145" s="125">
        <f>Q145*H145</f>
        <v>6.0000000000000001E-3</v>
      </c>
      <c r="S145" s="125">
        <v>0</v>
      </c>
      <c r="T145" s="126">
        <f>S145*H145</f>
        <v>0</v>
      </c>
      <c r="AR145" s="127" t="s">
        <v>122</v>
      </c>
      <c r="AT145" s="127" t="s">
        <v>118</v>
      </c>
      <c r="AU145" s="127" t="s">
        <v>77</v>
      </c>
      <c r="AY145" s="3" t="s">
        <v>113</v>
      </c>
      <c r="BE145" s="128">
        <f>IF(N145="základná",J145,0)</f>
        <v>0</v>
      </c>
      <c r="BF145" s="128">
        <f>IF(N145="znížená",J145,0)</f>
        <v>0</v>
      </c>
      <c r="BG145" s="128">
        <f>IF(N145="zákl. prenesená",J145,0)</f>
        <v>0</v>
      </c>
      <c r="BH145" s="128">
        <f>IF(N145="zníž. prenesená",J145,0)</f>
        <v>0</v>
      </c>
      <c r="BI145" s="128">
        <f>IF(N145="nulová",J145,0)</f>
        <v>0</v>
      </c>
      <c r="BJ145" s="3" t="s">
        <v>76</v>
      </c>
      <c r="BK145" s="129">
        <f>ROUND(I145*H145,3)</f>
        <v>0</v>
      </c>
      <c r="BL145" s="3" t="s">
        <v>122</v>
      </c>
      <c r="BM145" s="127" t="s">
        <v>161</v>
      </c>
    </row>
    <row r="146" spans="2:65" s="15" customFormat="1" ht="16.5" customHeight="1" x14ac:dyDescent="0.25">
      <c r="B146" s="116"/>
      <c r="C146" s="145" t="s">
        <v>162</v>
      </c>
      <c r="D146" s="145" t="s">
        <v>150</v>
      </c>
      <c r="E146" s="146" t="s">
        <v>163</v>
      </c>
      <c r="F146" s="147" t="s">
        <v>164</v>
      </c>
      <c r="G146" s="148" t="s">
        <v>160</v>
      </c>
      <c r="H146" s="149">
        <v>33</v>
      </c>
      <c r="I146" s="230">
        <v>0</v>
      </c>
      <c r="J146" s="230">
        <f>ROUND(I146*H146,3)</f>
        <v>0</v>
      </c>
      <c r="K146" s="150"/>
      <c r="L146" s="151"/>
      <c r="M146" s="152" t="s">
        <v>0</v>
      </c>
      <c r="N146" s="153" t="s">
        <v>36</v>
      </c>
      <c r="O146" s="125">
        <v>0</v>
      </c>
      <c r="P146" s="125">
        <f>O146*H146</f>
        <v>0</v>
      </c>
      <c r="Q146" s="125">
        <v>6.9999999999999994E-5</v>
      </c>
      <c r="R146" s="125">
        <f>Q146*H146</f>
        <v>2.31E-3</v>
      </c>
      <c r="S146" s="125">
        <v>0</v>
      </c>
      <c r="T146" s="126">
        <f>S146*H146</f>
        <v>0</v>
      </c>
      <c r="AR146" s="127" t="s">
        <v>154</v>
      </c>
      <c r="AT146" s="127" t="s">
        <v>150</v>
      </c>
      <c r="AU146" s="127" t="s">
        <v>77</v>
      </c>
      <c r="AY146" s="3" t="s">
        <v>113</v>
      </c>
      <c r="BE146" s="128">
        <f>IF(N146="základná",J146,0)</f>
        <v>0</v>
      </c>
      <c r="BF146" s="128">
        <f>IF(N146="znížená",J146,0)</f>
        <v>0</v>
      </c>
      <c r="BG146" s="128">
        <f>IF(N146="zákl. prenesená",J146,0)</f>
        <v>0</v>
      </c>
      <c r="BH146" s="128">
        <f>IF(N146="zníž. prenesená",J146,0)</f>
        <v>0</v>
      </c>
      <c r="BI146" s="128">
        <f>IF(N146="nulová",J146,0)</f>
        <v>0</v>
      </c>
      <c r="BJ146" s="3" t="s">
        <v>76</v>
      </c>
      <c r="BK146" s="129">
        <f>ROUND(I146*H146,3)</f>
        <v>0</v>
      </c>
      <c r="BL146" s="3" t="s">
        <v>122</v>
      </c>
      <c r="BM146" s="127" t="s">
        <v>165</v>
      </c>
    </row>
    <row r="147" spans="2:65" s="130" customFormat="1" x14ac:dyDescent="0.25">
      <c r="B147" s="131"/>
      <c r="D147" s="132" t="s">
        <v>124</v>
      </c>
      <c r="F147" s="134" t="s">
        <v>166</v>
      </c>
      <c r="H147" s="135">
        <v>33</v>
      </c>
      <c r="I147" s="228"/>
      <c r="J147" s="228"/>
      <c r="L147" s="131"/>
      <c r="M147" s="136"/>
      <c r="T147" s="137"/>
      <c r="AT147" s="133" t="s">
        <v>124</v>
      </c>
      <c r="AU147" s="133" t="s">
        <v>77</v>
      </c>
      <c r="AV147" s="130" t="s">
        <v>76</v>
      </c>
      <c r="AW147" s="130" t="s">
        <v>2</v>
      </c>
      <c r="AX147" s="130" t="s">
        <v>74</v>
      </c>
      <c r="AY147" s="133" t="s">
        <v>113</v>
      </c>
    </row>
    <row r="148" spans="2:65" s="15" customFormat="1" ht="16.5" customHeight="1" x14ac:dyDescent="0.25">
      <c r="B148" s="116"/>
      <c r="C148" s="145" t="s">
        <v>167</v>
      </c>
      <c r="D148" s="145" t="s">
        <v>150</v>
      </c>
      <c r="E148" s="146" t="s">
        <v>168</v>
      </c>
      <c r="F148" s="147" t="s">
        <v>169</v>
      </c>
      <c r="G148" s="148" t="s">
        <v>153</v>
      </c>
      <c r="H148" s="149">
        <v>50</v>
      </c>
      <c r="I148" s="230">
        <v>0</v>
      </c>
      <c r="J148" s="230">
        <f>ROUND(I148*H148,3)</f>
        <v>0</v>
      </c>
      <c r="K148" s="150"/>
      <c r="L148" s="151"/>
      <c r="M148" s="152" t="s">
        <v>0</v>
      </c>
      <c r="N148" s="153" t="s">
        <v>36</v>
      </c>
      <c r="O148" s="125">
        <v>0</v>
      </c>
      <c r="P148" s="125">
        <f>O148*H148</f>
        <v>0</v>
      </c>
      <c r="Q148" s="125">
        <v>1E-4</v>
      </c>
      <c r="R148" s="125">
        <f>Q148*H148</f>
        <v>5.0000000000000001E-3</v>
      </c>
      <c r="S148" s="125">
        <v>0</v>
      </c>
      <c r="T148" s="126">
        <f>S148*H148</f>
        <v>0</v>
      </c>
      <c r="AR148" s="127" t="s">
        <v>154</v>
      </c>
      <c r="AT148" s="127" t="s">
        <v>150</v>
      </c>
      <c r="AU148" s="127" t="s">
        <v>77</v>
      </c>
      <c r="AY148" s="3" t="s">
        <v>113</v>
      </c>
      <c r="BE148" s="128">
        <f>IF(N148="základná",J148,0)</f>
        <v>0</v>
      </c>
      <c r="BF148" s="128">
        <f>IF(N148="znížená",J148,0)</f>
        <v>0</v>
      </c>
      <c r="BG148" s="128">
        <f>IF(N148="zákl. prenesená",J148,0)</f>
        <v>0</v>
      </c>
      <c r="BH148" s="128">
        <f>IF(N148="zníž. prenesená",J148,0)</f>
        <v>0</v>
      </c>
      <c r="BI148" s="128">
        <f>IF(N148="nulová",J148,0)</f>
        <v>0</v>
      </c>
      <c r="BJ148" s="3" t="s">
        <v>76</v>
      </c>
      <c r="BK148" s="129">
        <f>ROUND(I148*H148,3)</f>
        <v>0</v>
      </c>
      <c r="BL148" s="3" t="s">
        <v>122</v>
      </c>
      <c r="BM148" s="127" t="s">
        <v>170</v>
      </c>
    </row>
    <row r="149" spans="2:65" s="15" customFormat="1" ht="33" customHeight="1" x14ac:dyDescent="0.25">
      <c r="B149" s="116"/>
      <c r="C149" s="117" t="s">
        <v>171</v>
      </c>
      <c r="D149" s="117" t="s">
        <v>118</v>
      </c>
      <c r="E149" s="118" t="s">
        <v>172</v>
      </c>
      <c r="F149" s="119" t="s">
        <v>173</v>
      </c>
      <c r="G149" s="120" t="s">
        <v>160</v>
      </c>
      <c r="H149" s="121">
        <v>30</v>
      </c>
      <c r="I149" s="227">
        <v>0</v>
      </c>
      <c r="J149" s="227">
        <f>ROUND(I149*H149,3)</f>
        <v>0</v>
      </c>
      <c r="K149" s="122"/>
      <c r="L149" s="16"/>
      <c r="M149" s="123" t="s">
        <v>0</v>
      </c>
      <c r="N149" s="124" t="s">
        <v>36</v>
      </c>
      <c r="O149" s="125">
        <v>0</v>
      </c>
      <c r="P149" s="125">
        <f>O149*H149</f>
        <v>0</v>
      </c>
      <c r="Q149" s="125">
        <v>0</v>
      </c>
      <c r="R149" s="125">
        <f>Q149*H149</f>
        <v>0</v>
      </c>
      <c r="S149" s="125">
        <v>0</v>
      </c>
      <c r="T149" s="126">
        <f>S149*H149</f>
        <v>0</v>
      </c>
      <c r="AR149" s="127" t="s">
        <v>122</v>
      </c>
      <c r="AT149" s="127" t="s">
        <v>118</v>
      </c>
      <c r="AU149" s="127" t="s">
        <v>77</v>
      </c>
      <c r="AY149" s="3" t="s">
        <v>113</v>
      </c>
      <c r="BE149" s="128">
        <f>IF(N149="základná",J149,0)</f>
        <v>0</v>
      </c>
      <c r="BF149" s="128">
        <f>IF(N149="znížená",J149,0)</f>
        <v>0</v>
      </c>
      <c r="BG149" s="128">
        <f>IF(N149="zákl. prenesená",J149,0)</f>
        <v>0</v>
      </c>
      <c r="BH149" s="128">
        <f>IF(N149="zníž. prenesená",J149,0)</f>
        <v>0</v>
      </c>
      <c r="BI149" s="128">
        <f>IF(N149="nulová",J149,0)</f>
        <v>0</v>
      </c>
      <c r="BJ149" s="3" t="s">
        <v>76</v>
      </c>
      <c r="BK149" s="129">
        <f>ROUND(I149*H149,3)</f>
        <v>0</v>
      </c>
      <c r="BL149" s="3" t="s">
        <v>122</v>
      </c>
      <c r="BM149" s="127" t="s">
        <v>174</v>
      </c>
    </row>
    <row r="150" spans="2:65" s="15" customFormat="1" ht="24.2" customHeight="1" x14ac:dyDescent="0.25">
      <c r="B150" s="116"/>
      <c r="C150" s="145" t="s">
        <v>175</v>
      </c>
      <c r="D150" s="145" t="s">
        <v>150</v>
      </c>
      <c r="E150" s="146" t="s">
        <v>176</v>
      </c>
      <c r="F150" s="147" t="s">
        <v>177</v>
      </c>
      <c r="G150" s="148" t="s">
        <v>141</v>
      </c>
      <c r="H150" s="149">
        <v>7.4249999999999998</v>
      </c>
      <c r="I150" s="230">
        <v>0</v>
      </c>
      <c r="J150" s="230">
        <f>ROUND(I150*H150,3)</f>
        <v>0</v>
      </c>
      <c r="K150" s="150"/>
      <c r="L150" s="151"/>
      <c r="M150" s="152" t="s">
        <v>0</v>
      </c>
      <c r="N150" s="153" t="s">
        <v>36</v>
      </c>
      <c r="O150" s="125">
        <v>0</v>
      </c>
      <c r="P150" s="125">
        <f>O150*H150</f>
        <v>0</v>
      </c>
      <c r="Q150" s="125">
        <v>1.6</v>
      </c>
      <c r="R150" s="125">
        <f>Q150*H150</f>
        <v>11.88</v>
      </c>
      <c r="S150" s="125">
        <v>0</v>
      </c>
      <c r="T150" s="126">
        <f>S150*H150</f>
        <v>0</v>
      </c>
      <c r="AR150" s="127" t="s">
        <v>154</v>
      </c>
      <c r="AT150" s="127" t="s">
        <v>150</v>
      </c>
      <c r="AU150" s="127" t="s">
        <v>77</v>
      </c>
      <c r="AY150" s="3" t="s">
        <v>113</v>
      </c>
      <c r="BE150" s="128">
        <f>IF(N150="základná",J150,0)</f>
        <v>0</v>
      </c>
      <c r="BF150" s="128">
        <f>IF(N150="znížená",J150,0)</f>
        <v>0</v>
      </c>
      <c r="BG150" s="128">
        <f>IF(N150="zákl. prenesená",J150,0)</f>
        <v>0</v>
      </c>
      <c r="BH150" s="128">
        <f>IF(N150="zníž. prenesená",J150,0)</f>
        <v>0</v>
      </c>
      <c r="BI150" s="128">
        <f>IF(N150="nulová",J150,0)</f>
        <v>0</v>
      </c>
      <c r="BJ150" s="3" t="s">
        <v>76</v>
      </c>
      <c r="BK150" s="129">
        <f>ROUND(I150*H150,3)</f>
        <v>0</v>
      </c>
      <c r="BL150" s="3" t="s">
        <v>122</v>
      </c>
      <c r="BM150" s="127" t="s">
        <v>178</v>
      </c>
    </row>
    <row r="151" spans="2:65" s="130" customFormat="1" x14ac:dyDescent="0.25">
      <c r="B151" s="131"/>
      <c r="D151" s="132" t="s">
        <v>124</v>
      </c>
      <c r="E151" s="133" t="s">
        <v>0</v>
      </c>
      <c r="F151" s="134" t="s">
        <v>179</v>
      </c>
      <c r="H151" s="135">
        <v>7.4249999999999998</v>
      </c>
      <c r="I151" s="228"/>
      <c r="J151" s="228"/>
      <c r="L151" s="131"/>
      <c r="M151" s="136"/>
      <c r="T151" s="137"/>
      <c r="AT151" s="133" t="s">
        <v>124</v>
      </c>
      <c r="AU151" s="133" t="s">
        <v>77</v>
      </c>
      <c r="AV151" s="130" t="s">
        <v>76</v>
      </c>
      <c r="AW151" s="130" t="s">
        <v>25</v>
      </c>
      <c r="AX151" s="130" t="s">
        <v>74</v>
      </c>
      <c r="AY151" s="133" t="s">
        <v>113</v>
      </c>
    </row>
    <row r="152" spans="2:65" s="15" customFormat="1" ht="24.2" customHeight="1" x14ac:dyDescent="0.25">
      <c r="B152" s="116"/>
      <c r="C152" s="117" t="s">
        <v>180</v>
      </c>
      <c r="D152" s="117" t="s">
        <v>118</v>
      </c>
      <c r="E152" s="118" t="s">
        <v>181</v>
      </c>
      <c r="F152" s="119" t="s">
        <v>182</v>
      </c>
      <c r="G152" s="120" t="s">
        <v>160</v>
      </c>
      <c r="H152" s="121">
        <v>44</v>
      </c>
      <c r="I152" s="227">
        <v>0</v>
      </c>
      <c r="J152" s="227">
        <f>ROUND(I152*H152,3)</f>
        <v>0</v>
      </c>
      <c r="K152" s="122"/>
      <c r="L152" s="16"/>
      <c r="M152" s="123" t="s">
        <v>0</v>
      </c>
      <c r="N152" s="124" t="s">
        <v>36</v>
      </c>
      <c r="O152" s="125">
        <v>1E-3</v>
      </c>
      <c r="P152" s="125">
        <f>O152*H152</f>
        <v>4.3999999999999997E-2</v>
      </c>
      <c r="Q152" s="125">
        <v>0</v>
      </c>
      <c r="R152" s="125">
        <f>Q152*H152</f>
        <v>0</v>
      </c>
      <c r="S152" s="125">
        <v>0</v>
      </c>
      <c r="T152" s="126">
        <f>S152*H152</f>
        <v>0</v>
      </c>
      <c r="AR152" s="127" t="s">
        <v>122</v>
      </c>
      <c r="AT152" s="127" t="s">
        <v>118</v>
      </c>
      <c r="AU152" s="127" t="s">
        <v>77</v>
      </c>
      <c r="AY152" s="3" t="s">
        <v>113</v>
      </c>
      <c r="BE152" s="128">
        <f>IF(N152="základná",J152,0)</f>
        <v>0</v>
      </c>
      <c r="BF152" s="128">
        <f>IF(N152="znížená",J152,0)</f>
        <v>0</v>
      </c>
      <c r="BG152" s="128">
        <f>IF(N152="zákl. prenesená",J152,0)</f>
        <v>0</v>
      </c>
      <c r="BH152" s="128">
        <f>IF(N152="zníž. prenesená",J152,0)</f>
        <v>0</v>
      </c>
      <c r="BI152" s="128">
        <f>IF(N152="nulová",J152,0)</f>
        <v>0</v>
      </c>
      <c r="BJ152" s="3" t="s">
        <v>76</v>
      </c>
      <c r="BK152" s="129">
        <f>ROUND(I152*H152,3)</f>
        <v>0</v>
      </c>
      <c r="BL152" s="3" t="s">
        <v>122</v>
      </c>
      <c r="BM152" s="127" t="s">
        <v>183</v>
      </c>
    </row>
    <row r="153" spans="2:65" s="130" customFormat="1" x14ac:dyDescent="0.25">
      <c r="B153" s="131"/>
      <c r="D153" s="132" t="s">
        <v>124</v>
      </c>
      <c r="E153" s="133" t="s">
        <v>0</v>
      </c>
      <c r="F153" s="134" t="s">
        <v>184</v>
      </c>
      <c r="H153" s="135">
        <v>44</v>
      </c>
      <c r="I153" s="228"/>
      <c r="J153" s="228"/>
      <c r="L153" s="131"/>
      <c r="M153" s="136"/>
      <c r="T153" s="137"/>
      <c r="AT153" s="133" t="s">
        <v>124</v>
      </c>
      <c r="AU153" s="133" t="s">
        <v>77</v>
      </c>
      <c r="AV153" s="130" t="s">
        <v>76</v>
      </c>
      <c r="AW153" s="130" t="s">
        <v>25</v>
      </c>
      <c r="AX153" s="130" t="s">
        <v>74</v>
      </c>
      <c r="AY153" s="133" t="s">
        <v>113</v>
      </c>
    </row>
    <row r="154" spans="2:65" s="15" customFormat="1" ht="24.2" customHeight="1" x14ac:dyDescent="0.25">
      <c r="B154" s="116"/>
      <c r="C154" s="117" t="s">
        <v>185</v>
      </c>
      <c r="D154" s="117" t="s">
        <v>118</v>
      </c>
      <c r="E154" s="118" t="s">
        <v>186</v>
      </c>
      <c r="F154" s="119" t="s">
        <v>187</v>
      </c>
      <c r="G154" s="120" t="s">
        <v>160</v>
      </c>
      <c r="H154" s="121">
        <v>44</v>
      </c>
      <c r="I154" s="227">
        <v>0</v>
      </c>
      <c r="J154" s="227">
        <f t="shared" ref="J154:J159" si="0">ROUND(I154*H154,3)</f>
        <v>0</v>
      </c>
      <c r="K154" s="122"/>
      <c r="L154" s="16"/>
      <c r="M154" s="123" t="s">
        <v>0</v>
      </c>
      <c r="N154" s="124" t="s">
        <v>36</v>
      </c>
      <c r="O154" s="125">
        <v>1.4999999999999999E-2</v>
      </c>
      <c r="P154" s="125">
        <f t="shared" ref="P154:P159" si="1">O154*H154</f>
        <v>0.65999999999999992</v>
      </c>
      <c r="Q154" s="125">
        <v>0</v>
      </c>
      <c r="R154" s="125">
        <f t="shared" ref="R154:R159" si="2">Q154*H154</f>
        <v>0</v>
      </c>
      <c r="S154" s="125">
        <v>0</v>
      </c>
      <c r="T154" s="126">
        <f t="shared" ref="T154:T159" si="3">S154*H154</f>
        <v>0</v>
      </c>
      <c r="AR154" s="127" t="s">
        <v>122</v>
      </c>
      <c r="AT154" s="127" t="s">
        <v>118</v>
      </c>
      <c r="AU154" s="127" t="s">
        <v>77</v>
      </c>
      <c r="AY154" s="3" t="s">
        <v>113</v>
      </c>
      <c r="BE154" s="128">
        <f t="shared" ref="BE154:BE159" si="4">IF(N154="základná",J154,0)</f>
        <v>0</v>
      </c>
      <c r="BF154" s="128">
        <f t="shared" ref="BF154:BF159" si="5">IF(N154="znížená",J154,0)</f>
        <v>0</v>
      </c>
      <c r="BG154" s="128">
        <f t="shared" ref="BG154:BG159" si="6">IF(N154="zákl. prenesená",J154,0)</f>
        <v>0</v>
      </c>
      <c r="BH154" s="128">
        <f t="shared" ref="BH154:BH159" si="7">IF(N154="zníž. prenesená",J154,0)</f>
        <v>0</v>
      </c>
      <c r="BI154" s="128">
        <f t="shared" ref="BI154:BI159" si="8">IF(N154="nulová",J154,0)</f>
        <v>0</v>
      </c>
      <c r="BJ154" s="3" t="s">
        <v>76</v>
      </c>
      <c r="BK154" s="129">
        <f t="shared" ref="BK154:BK159" si="9">ROUND(I154*H154,3)</f>
        <v>0</v>
      </c>
      <c r="BL154" s="3" t="s">
        <v>122</v>
      </c>
      <c r="BM154" s="127" t="s">
        <v>188</v>
      </c>
    </row>
    <row r="155" spans="2:65" s="15" customFormat="1" ht="24.2" customHeight="1" x14ac:dyDescent="0.25">
      <c r="B155" s="116"/>
      <c r="C155" s="117" t="s">
        <v>189</v>
      </c>
      <c r="D155" s="117" t="s">
        <v>118</v>
      </c>
      <c r="E155" s="118" t="s">
        <v>190</v>
      </c>
      <c r="F155" s="119" t="s">
        <v>191</v>
      </c>
      <c r="G155" s="120" t="s">
        <v>160</v>
      </c>
      <c r="H155" s="121">
        <v>44</v>
      </c>
      <c r="I155" s="227">
        <v>0</v>
      </c>
      <c r="J155" s="227">
        <f t="shared" si="0"/>
        <v>0</v>
      </c>
      <c r="K155" s="122"/>
      <c r="L155" s="16"/>
      <c r="M155" s="123" t="s">
        <v>0</v>
      </c>
      <c r="N155" s="124" t="s">
        <v>36</v>
      </c>
      <c r="O155" s="125">
        <v>0.05</v>
      </c>
      <c r="P155" s="125">
        <f t="shared" si="1"/>
        <v>2.2000000000000002</v>
      </c>
      <c r="Q155" s="125">
        <v>0</v>
      </c>
      <c r="R155" s="125">
        <f t="shared" si="2"/>
        <v>0</v>
      </c>
      <c r="S155" s="125">
        <v>0</v>
      </c>
      <c r="T155" s="126">
        <f t="shared" si="3"/>
        <v>0</v>
      </c>
      <c r="AR155" s="127" t="s">
        <v>122</v>
      </c>
      <c r="AT155" s="127" t="s">
        <v>118</v>
      </c>
      <c r="AU155" s="127" t="s">
        <v>77</v>
      </c>
      <c r="AY155" s="3" t="s">
        <v>113</v>
      </c>
      <c r="BE155" s="128">
        <f t="shared" si="4"/>
        <v>0</v>
      </c>
      <c r="BF155" s="128">
        <f t="shared" si="5"/>
        <v>0</v>
      </c>
      <c r="BG155" s="128">
        <f t="shared" si="6"/>
        <v>0</v>
      </c>
      <c r="BH155" s="128">
        <f t="shared" si="7"/>
        <v>0</v>
      </c>
      <c r="BI155" s="128">
        <f t="shared" si="8"/>
        <v>0</v>
      </c>
      <c r="BJ155" s="3" t="s">
        <v>76</v>
      </c>
      <c r="BK155" s="129">
        <f t="shared" si="9"/>
        <v>0</v>
      </c>
      <c r="BL155" s="3" t="s">
        <v>122</v>
      </c>
      <c r="BM155" s="127" t="s">
        <v>192</v>
      </c>
    </row>
    <row r="156" spans="2:65" s="15" customFormat="1" ht="24.2" customHeight="1" x14ac:dyDescent="0.25">
      <c r="B156" s="116"/>
      <c r="C156" s="117" t="s">
        <v>193</v>
      </c>
      <c r="D156" s="117" t="s">
        <v>118</v>
      </c>
      <c r="E156" s="118" t="s">
        <v>194</v>
      </c>
      <c r="F156" s="119" t="s">
        <v>195</v>
      </c>
      <c r="G156" s="120" t="s">
        <v>153</v>
      </c>
      <c r="H156" s="121">
        <v>208</v>
      </c>
      <c r="I156" s="227">
        <v>0</v>
      </c>
      <c r="J156" s="227">
        <f t="shared" si="0"/>
        <v>0</v>
      </c>
      <c r="K156" s="122"/>
      <c r="L156" s="16"/>
      <c r="M156" s="123" t="s">
        <v>0</v>
      </c>
      <c r="N156" s="124" t="s">
        <v>36</v>
      </c>
      <c r="O156" s="125">
        <v>4.7E-2</v>
      </c>
      <c r="P156" s="125">
        <f t="shared" si="1"/>
        <v>9.7759999999999998</v>
      </c>
      <c r="Q156" s="125">
        <v>0</v>
      </c>
      <c r="R156" s="125">
        <f t="shared" si="2"/>
        <v>0</v>
      </c>
      <c r="S156" s="125">
        <v>0</v>
      </c>
      <c r="T156" s="126">
        <f t="shared" si="3"/>
        <v>0</v>
      </c>
      <c r="AR156" s="127" t="s">
        <v>122</v>
      </c>
      <c r="AT156" s="127" t="s">
        <v>118</v>
      </c>
      <c r="AU156" s="127" t="s">
        <v>77</v>
      </c>
      <c r="AY156" s="3" t="s">
        <v>113</v>
      </c>
      <c r="BE156" s="128">
        <f t="shared" si="4"/>
        <v>0</v>
      </c>
      <c r="BF156" s="128">
        <f t="shared" si="5"/>
        <v>0</v>
      </c>
      <c r="BG156" s="128">
        <f t="shared" si="6"/>
        <v>0</v>
      </c>
      <c r="BH156" s="128">
        <f t="shared" si="7"/>
        <v>0</v>
      </c>
      <c r="BI156" s="128">
        <f t="shared" si="8"/>
        <v>0</v>
      </c>
      <c r="BJ156" s="3" t="s">
        <v>76</v>
      </c>
      <c r="BK156" s="129">
        <f t="shared" si="9"/>
        <v>0</v>
      </c>
      <c r="BL156" s="3" t="s">
        <v>122</v>
      </c>
      <c r="BM156" s="127" t="s">
        <v>196</v>
      </c>
    </row>
    <row r="157" spans="2:65" s="15" customFormat="1" ht="24.2" customHeight="1" x14ac:dyDescent="0.25">
      <c r="B157" s="116"/>
      <c r="C157" s="117" t="s">
        <v>197</v>
      </c>
      <c r="D157" s="117" t="s">
        <v>118</v>
      </c>
      <c r="E157" s="118" t="s">
        <v>198</v>
      </c>
      <c r="F157" s="119" t="s">
        <v>199</v>
      </c>
      <c r="G157" s="120" t="s">
        <v>153</v>
      </c>
      <c r="H157" s="121">
        <v>208</v>
      </c>
      <c r="I157" s="227">
        <v>0</v>
      </c>
      <c r="J157" s="227">
        <f t="shared" si="0"/>
        <v>0</v>
      </c>
      <c r="K157" s="122"/>
      <c r="L157" s="16"/>
      <c r="M157" s="123" t="s">
        <v>0</v>
      </c>
      <c r="N157" s="124" t="s">
        <v>36</v>
      </c>
      <c r="O157" s="125">
        <v>1.4999999999999999E-2</v>
      </c>
      <c r="P157" s="125">
        <f t="shared" si="1"/>
        <v>3.12</v>
      </c>
      <c r="Q157" s="125">
        <v>0</v>
      </c>
      <c r="R157" s="125">
        <f t="shared" si="2"/>
        <v>0</v>
      </c>
      <c r="S157" s="125">
        <v>0</v>
      </c>
      <c r="T157" s="126">
        <f t="shared" si="3"/>
        <v>0</v>
      </c>
      <c r="AR157" s="127" t="s">
        <v>122</v>
      </c>
      <c r="AT157" s="127" t="s">
        <v>118</v>
      </c>
      <c r="AU157" s="127" t="s">
        <v>77</v>
      </c>
      <c r="AY157" s="3" t="s">
        <v>113</v>
      </c>
      <c r="BE157" s="128">
        <f t="shared" si="4"/>
        <v>0</v>
      </c>
      <c r="BF157" s="128">
        <f t="shared" si="5"/>
        <v>0</v>
      </c>
      <c r="BG157" s="128">
        <f t="shared" si="6"/>
        <v>0</v>
      </c>
      <c r="BH157" s="128">
        <f t="shared" si="7"/>
        <v>0</v>
      </c>
      <c r="BI157" s="128">
        <f t="shared" si="8"/>
        <v>0</v>
      </c>
      <c r="BJ157" s="3" t="s">
        <v>76</v>
      </c>
      <c r="BK157" s="129">
        <f t="shared" si="9"/>
        <v>0</v>
      </c>
      <c r="BL157" s="3" t="s">
        <v>122</v>
      </c>
      <c r="BM157" s="127" t="s">
        <v>200</v>
      </c>
    </row>
    <row r="158" spans="2:65" s="15" customFormat="1" ht="16.5" customHeight="1" x14ac:dyDescent="0.25">
      <c r="B158" s="116"/>
      <c r="C158" s="145" t="s">
        <v>201</v>
      </c>
      <c r="D158" s="145" t="s">
        <v>150</v>
      </c>
      <c r="E158" s="146" t="s">
        <v>202</v>
      </c>
      <c r="F158" s="147" t="s">
        <v>203</v>
      </c>
      <c r="G158" s="148" t="s">
        <v>153</v>
      </c>
      <c r="H158" s="149">
        <v>208</v>
      </c>
      <c r="I158" s="230">
        <v>0</v>
      </c>
      <c r="J158" s="230">
        <f t="shared" si="0"/>
        <v>0</v>
      </c>
      <c r="K158" s="150"/>
      <c r="L158" s="151"/>
      <c r="M158" s="152" t="s">
        <v>0</v>
      </c>
      <c r="N158" s="153" t="s">
        <v>36</v>
      </c>
      <c r="O158" s="125">
        <v>0</v>
      </c>
      <c r="P158" s="125">
        <f t="shared" si="1"/>
        <v>0</v>
      </c>
      <c r="Q158" s="125">
        <v>0</v>
      </c>
      <c r="R158" s="125">
        <f t="shared" si="2"/>
        <v>0</v>
      </c>
      <c r="S158" s="125">
        <v>0</v>
      </c>
      <c r="T158" s="126">
        <f t="shared" si="3"/>
        <v>0</v>
      </c>
      <c r="AR158" s="127" t="s">
        <v>154</v>
      </c>
      <c r="AT158" s="127" t="s">
        <v>150</v>
      </c>
      <c r="AU158" s="127" t="s">
        <v>77</v>
      </c>
      <c r="AY158" s="3" t="s">
        <v>113</v>
      </c>
      <c r="BE158" s="128">
        <f t="shared" si="4"/>
        <v>0</v>
      </c>
      <c r="BF158" s="128">
        <f t="shared" si="5"/>
        <v>0</v>
      </c>
      <c r="BG158" s="128">
        <f t="shared" si="6"/>
        <v>0</v>
      </c>
      <c r="BH158" s="128">
        <f t="shared" si="7"/>
        <v>0</v>
      </c>
      <c r="BI158" s="128">
        <f t="shared" si="8"/>
        <v>0</v>
      </c>
      <c r="BJ158" s="3" t="s">
        <v>76</v>
      </c>
      <c r="BK158" s="129">
        <f t="shared" si="9"/>
        <v>0</v>
      </c>
      <c r="BL158" s="3" t="s">
        <v>122</v>
      </c>
      <c r="BM158" s="127" t="s">
        <v>204</v>
      </c>
    </row>
    <row r="159" spans="2:65" s="15" customFormat="1" ht="21.75" customHeight="1" x14ac:dyDescent="0.25">
      <c r="B159" s="116"/>
      <c r="C159" s="117" t="s">
        <v>205</v>
      </c>
      <c r="D159" s="117" t="s">
        <v>118</v>
      </c>
      <c r="E159" s="118" t="s">
        <v>206</v>
      </c>
      <c r="F159" s="119" t="s">
        <v>207</v>
      </c>
      <c r="G159" s="120" t="s">
        <v>121</v>
      </c>
      <c r="H159" s="121">
        <v>2.08</v>
      </c>
      <c r="I159" s="227">
        <v>0</v>
      </c>
      <c r="J159" s="227">
        <f t="shared" si="0"/>
        <v>0</v>
      </c>
      <c r="K159" s="122"/>
      <c r="L159" s="16"/>
      <c r="M159" s="123" t="s">
        <v>0</v>
      </c>
      <c r="N159" s="124" t="s">
        <v>36</v>
      </c>
      <c r="O159" s="125">
        <v>0</v>
      </c>
      <c r="P159" s="125">
        <f t="shared" si="1"/>
        <v>0</v>
      </c>
      <c r="Q159" s="125">
        <v>0</v>
      </c>
      <c r="R159" s="125">
        <f t="shared" si="2"/>
        <v>0</v>
      </c>
      <c r="S159" s="125">
        <v>0</v>
      </c>
      <c r="T159" s="126">
        <f t="shared" si="3"/>
        <v>0</v>
      </c>
      <c r="AR159" s="127" t="s">
        <v>122</v>
      </c>
      <c r="AT159" s="127" t="s">
        <v>118</v>
      </c>
      <c r="AU159" s="127" t="s">
        <v>77</v>
      </c>
      <c r="AY159" s="3" t="s">
        <v>113</v>
      </c>
      <c r="BE159" s="128">
        <f t="shared" si="4"/>
        <v>0</v>
      </c>
      <c r="BF159" s="128">
        <f t="shared" si="5"/>
        <v>0</v>
      </c>
      <c r="BG159" s="128">
        <f t="shared" si="6"/>
        <v>0</v>
      </c>
      <c r="BH159" s="128">
        <f t="shared" si="7"/>
        <v>0</v>
      </c>
      <c r="BI159" s="128">
        <f t="shared" si="8"/>
        <v>0</v>
      </c>
      <c r="BJ159" s="3" t="s">
        <v>76</v>
      </c>
      <c r="BK159" s="129">
        <f t="shared" si="9"/>
        <v>0</v>
      </c>
      <c r="BL159" s="3" t="s">
        <v>122</v>
      </c>
      <c r="BM159" s="127" t="s">
        <v>208</v>
      </c>
    </row>
    <row r="160" spans="2:65" s="130" customFormat="1" x14ac:dyDescent="0.25">
      <c r="B160" s="131"/>
      <c r="D160" s="132" t="s">
        <v>124</v>
      </c>
      <c r="E160" s="133" t="s">
        <v>0</v>
      </c>
      <c r="F160" s="134" t="s">
        <v>209</v>
      </c>
      <c r="H160" s="135">
        <v>2.08</v>
      </c>
      <c r="I160" s="228"/>
      <c r="J160" s="228"/>
      <c r="L160" s="131"/>
      <c r="M160" s="136"/>
      <c r="T160" s="137"/>
      <c r="AT160" s="133" t="s">
        <v>124</v>
      </c>
      <c r="AU160" s="133" t="s">
        <v>77</v>
      </c>
      <c r="AV160" s="130" t="s">
        <v>76</v>
      </c>
      <c r="AW160" s="130" t="s">
        <v>25</v>
      </c>
      <c r="AX160" s="130" t="s">
        <v>70</v>
      </c>
      <c r="AY160" s="133" t="s">
        <v>113</v>
      </c>
    </row>
    <row r="161" spans="2:65" s="138" customFormat="1" x14ac:dyDescent="0.25">
      <c r="B161" s="139"/>
      <c r="D161" s="132" t="s">
        <v>124</v>
      </c>
      <c r="E161" s="140" t="s">
        <v>0</v>
      </c>
      <c r="F161" s="141" t="s">
        <v>210</v>
      </c>
      <c r="H161" s="142">
        <v>2.08</v>
      </c>
      <c r="I161" s="229"/>
      <c r="J161" s="229"/>
      <c r="L161" s="139"/>
      <c r="M161" s="143"/>
      <c r="T161" s="144"/>
      <c r="AT161" s="140" t="s">
        <v>124</v>
      </c>
      <c r="AU161" s="140" t="s">
        <v>77</v>
      </c>
      <c r="AV161" s="138" t="s">
        <v>122</v>
      </c>
      <c r="AW161" s="138" t="s">
        <v>25</v>
      </c>
      <c r="AX161" s="138" t="s">
        <v>74</v>
      </c>
      <c r="AY161" s="140" t="s">
        <v>113</v>
      </c>
    </row>
    <row r="162" spans="2:65" s="15" customFormat="1" ht="24.2" customHeight="1" x14ac:dyDescent="0.25">
      <c r="B162" s="116"/>
      <c r="C162" s="117" t="s">
        <v>211</v>
      </c>
      <c r="D162" s="117" t="s">
        <v>118</v>
      </c>
      <c r="E162" s="118" t="s">
        <v>212</v>
      </c>
      <c r="F162" s="119" t="s">
        <v>213</v>
      </c>
      <c r="G162" s="120" t="s">
        <v>121</v>
      </c>
      <c r="H162" s="121">
        <v>2.08</v>
      </c>
      <c r="I162" s="227">
        <v>0</v>
      </c>
      <c r="J162" s="227">
        <f>ROUND(I162*H162,3)</f>
        <v>0</v>
      </c>
      <c r="K162" s="122"/>
      <c r="L162" s="16"/>
      <c r="M162" s="154" t="s">
        <v>0</v>
      </c>
      <c r="N162" s="155" t="s">
        <v>36</v>
      </c>
      <c r="O162" s="156">
        <v>0.91</v>
      </c>
      <c r="P162" s="156">
        <f>O162*H162</f>
        <v>1.8928</v>
      </c>
      <c r="Q162" s="156">
        <v>0</v>
      </c>
      <c r="R162" s="156">
        <f>Q162*H162</f>
        <v>0</v>
      </c>
      <c r="S162" s="156">
        <v>0</v>
      </c>
      <c r="T162" s="157">
        <f>S162*H162</f>
        <v>0</v>
      </c>
      <c r="AR162" s="127" t="s">
        <v>122</v>
      </c>
      <c r="AT162" s="127" t="s">
        <v>118</v>
      </c>
      <c r="AU162" s="127" t="s">
        <v>77</v>
      </c>
      <c r="AY162" s="3" t="s">
        <v>113</v>
      </c>
      <c r="BE162" s="128">
        <f>IF(N162="základná",J162,0)</f>
        <v>0</v>
      </c>
      <c r="BF162" s="128">
        <f>IF(N162="znížená",J162,0)</f>
        <v>0</v>
      </c>
      <c r="BG162" s="128">
        <f>IF(N162="zákl. prenesená",J162,0)</f>
        <v>0</v>
      </c>
      <c r="BH162" s="128">
        <f>IF(N162="zníž. prenesená",J162,0)</f>
        <v>0</v>
      </c>
      <c r="BI162" s="128">
        <f>IF(N162="nulová",J162,0)</f>
        <v>0</v>
      </c>
      <c r="BJ162" s="3" t="s">
        <v>76</v>
      </c>
      <c r="BK162" s="129">
        <f>ROUND(I162*H162,3)</f>
        <v>0</v>
      </c>
      <c r="BL162" s="3" t="s">
        <v>122</v>
      </c>
      <c r="BM162" s="127" t="s">
        <v>214</v>
      </c>
    </row>
    <row r="163" spans="2:65" s="15" customFormat="1" ht="6.95" customHeight="1" x14ac:dyDescent="0.25">
      <c r="B163" s="32"/>
      <c r="C163" s="33"/>
      <c r="D163" s="33"/>
      <c r="E163" s="33"/>
      <c r="F163" s="33"/>
      <c r="G163" s="33"/>
      <c r="H163" s="33"/>
      <c r="I163" s="33"/>
      <c r="J163" s="33"/>
      <c r="K163" s="33"/>
      <c r="L163" s="16"/>
    </row>
  </sheetData>
  <autoFilter ref="C126:K162" xr:uid="{00000000-0009-0000-0000-00000D000000}"/>
  <mergeCells count="15">
    <mergeCell ref="E115:H115"/>
    <mergeCell ref="E117:H117"/>
    <mergeCell ref="E119:H119"/>
    <mergeCell ref="E31:H31"/>
    <mergeCell ref="E85:H85"/>
    <mergeCell ref="E87:H87"/>
    <mergeCell ref="E89:H89"/>
    <mergeCell ref="E91:H91"/>
    <mergeCell ref="E113:H113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24FF-3772-4C08-8A17-8203157FD667}">
  <sheetPr>
    <pageSetUpPr fitToPage="1"/>
  </sheetPr>
  <dimension ref="B2:BM234"/>
  <sheetViews>
    <sheetView showGridLines="0" topLeftCell="A118" workbookViewId="0">
      <selection activeCell="I133" sqref="I133:J232"/>
    </sheetView>
  </sheetViews>
  <sheetFormatPr defaultRowHeight="11.25" x14ac:dyDescent="0.2"/>
  <cols>
    <col min="1" max="1" width="7.140625" style="2" customWidth="1"/>
    <col min="2" max="2" width="1" style="2" customWidth="1"/>
    <col min="3" max="3" width="3.5703125" style="2" customWidth="1"/>
    <col min="4" max="4" width="3.7109375" style="2" customWidth="1"/>
    <col min="5" max="5" width="14.7109375" style="2" customWidth="1"/>
    <col min="6" max="6" width="43.5703125" style="2" customWidth="1"/>
    <col min="7" max="7" width="6.42578125" style="2" customWidth="1"/>
    <col min="8" max="8" width="12" style="2" customWidth="1"/>
    <col min="9" max="9" width="13.5703125" style="2" customWidth="1"/>
    <col min="10" max="10" width="19.140625" style="2" customWidth="1"/>
    <col min="11" max="11" width="19.140625" style="2" hidden="1" customWidth="1"/>
    <col min="12" max="12" width="8" style="2" customWidth="1"/>
    <col min="13" max="13" width="9.28515625" style="2" hidden="1" customWidth="1"/>
    <col min="14" max="14" width="9.140625" style="2"/>
    <col min="15" max="20" width="12.140625" style="2" hidden="1" customWidth="1"/>
    <col min="21" max="21" width="14" style="2" hidden="1" customWidth="1"/>
    <col min="22" max="22" width="10.5703125" style="2" customWidth="1"/>
    <col min="23" max="23" width="14" style="2" customWidth="1"/>
    <col min="24" max="24" width="10.5703125" style="2" customWidth="1"/>
    <col min="25" max="25" width="12.85546875" style="2" customWidth="1"/>
    <col min="26" max="26" width="9.42578125" style="2" customWidth="1"/>
    <col min="27" max="27" width="12.85546875" style="2" customWidth="1"/>
    <col min="28" max="28" width="14" style="2" customWidth="1"/>
    <col min="29" max="29" width="9.42578125" style="2" customWidth="1"/>
    <col min="30" max="30" width="12.85546875" style="2" customWidth="1"/>
    <col min="31" max="31" width="14" style="2" customWidth="1"/>
    <col min="32" max="16384" width="9.140625" style="2"/>
  </cols>
  <sheetData>
    <row r="2" spans="2:46" ht="36.950000000000003" customHeight="1" x14ac:dyDescent="0.2">
      <c r="L2" s="178" t="s">
        <v>4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3" t="s">
        <v>84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70</v>
      </c>
    </row>
    <row r="4" spans="2:46" ht="24.95" customHeight="1" x14ac:dyDescent="0.2">
      <c r="B4" s="6"/>
      <c r="D4" s="7" t="s">
        <v>85</v>
      </c>
      <c r="L4" s="6"/>
      <c r="M4" s="67" t="s">
        <v>8</v>
      </c>
      <c r="AT4" s="3" t="s">
        <v>2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12" t="s">
        <v>11</v>
      </c>
      <c r="L6" s="6"/>
    </row>
    <row r="7" spans="2:46" ht="16.5" customHeight="1" x14ac:dyDescent="0.2">
      <c r="B7" s="6"/>
      <c r="E7" s="180" t="str">
        <f>'[1]Rekapitulácia stavby'!K6</f>
        <v>Zelené sídliská - lokalita SEVERNÁ - revízia 2</v>
      </c>
      <c r="F7" s="181"/>
      <c r="G7" s="181"/>
      <c r="H7" s="181"/>
      <c r="L7" s="6"/>
    </row>
    <row r="8" spans="2:46" ht="12.75" x14ac:dyDescent="0.2">
      <c r="B8" s="6"/>
      <c r="D8" s="12" t="s">
        <v>86</v>
      </c>
      <c r="L8" s="6"/>
    </row>
    <row r="9" spans="2:46" ht="16.5" customHeight="1" x14ac:dyDescent="0.2">
      <c r="B9" s="6"/>
      <c r="E9" s="180" t="s">
        <v>87</v>
      </c>
      <c r="F9" s="179"/>
      <c r="G9" s="179"/>
      <c r="H9" s="179"/>
      <c r="L9" s="6"/>
    </row>
    <row r="10" spans="2:46" ht="12" customHeight="1" x14ac:dyDescent="0.2">
      <c r="B10" s="6"/>
      <c r="D10" s="12" t="s">
        <v>88</v>
      </c>
      <c r="L10" s="6"/>
    </row>
    <row r="11" spans="2:46" s="15" customFormat="1" ht="16.5" customHeight="1" x14ac:dyDescent="0.25">
      <c r="B11" s="16"/>
      <c r="E11" s="182" t="s">
        <v>89</v>
      </c>
      <c r="F11" s="183"/>
      <c r="G11" s="183"/>
      <c r="H11" s="183"/>
      <c r="L11" s="16"/>
    </row>
    <row r="12" spans="2:46" s="15" customFormat="1" ht="12" customHeight="1" x14ac:dyDescent="0.25">
      <c r="B12" s="16"/>
      <c r="D12" s="12" t="s">
        <v>90</v>
      </c>
      <c r="L12" s="16"/>
    </row>
    <row r="13" spans="2:46" s="15" customFormat="1" ht="30" customHeight="1" x14ac:dyDescent="0.25">
      <c r="B13" s="16"/>
      <c r="E13" s="184" t="s">
        <v>215</v>
      </c>
      <c r="F13" s="183"/>
      <c r="G13" s="183"/>
      <c r="H13" s="183"/>
      <c r="L13" s="16"/>
    </row>
    <row r="14" spans="2:46" s="15" customFormat="1" x14ac:dyDescent="0.25">
      <c r="B14" s="16"/>
      <c r="L14" s="16"/>
    </row>
    <row r="15" spans="2:46" s="15" customFormat="1" ht="12" customHeight="1" x14ac:dyDescent="0.25">
      <c r="B15" s="16"/>
      <c r="D15" s="12" t="s">
        <v>12</v>
      </c>
      <c r="F15" s="10" t="s">
        <v>0</v>
      </c>
      <c r="I15" s="12" t="s">
        <v>13</v>
      </c>
      <c r="J15" s="10" t="s">
        <v>0</v>
      </c>
      <c r="L15" s="16"/>
    </row>
    <row r="16" spans="2:46" s="15" customFormat="1" ht="12" customHeight="1" x14ac:dyDescent="0.25">
      <c r="B16" s="16"/>
      <c r="D16" s="12" t="s">
        <v>14</v>
      </c>
      <c r="F16" s="10" t="s">
        <v>15</v>
      </c>
      <c r="I16" s="12" t="s">
        <v>16</v>
      </c>
      <c r="J16" s="68">
        <v>46099</v>
      </c>
      <c r="L16" s="16"/>
    </row>
    <row r="17" spans="2:12" s="15" customFormat="1" ht="10.9" customHeight="1" x14ac:dyDescent="0.25">
      <c r="B17" s="16"/>
      <c r="L17" s="16"/>
    </row>
    <row r="18" spans="2:12" s="15" customFormat="1" ht="12" customHeight="1" x14ac:dyDescent="0.25">
      <c r="B18" s="16"/>
      <c r="D18" s="12" t="s">
        <v>17</v>
      </c>
      <c r="I18" s="12" t="s">
        <v>18</v>
      </c>
      <c r="J18" s="10" t="str">
        <f>IF('[1]Rekapitulácia stavby'!AN10="","",'[1]Rekapitulácia stavby'!AN10)</f>
        <v/>
      </c>
      <c r="L18" s="16"/>
    </row>
    <row r="19" spans="2:12" s="15" customFormat="1" ht="18" customHeight="1" x14ac:dyDescent="0.25">
      <c r="B19" s="16"/>
      <c r="E19" s="10" t="str">
        <f>IF('[1]Rekapitulácia stavby'!E11="","",'[1]Rekapitulácia stavby'!E11)</f>
        <v>Mesto Banská Bystrica</v>
      </c>
      <c r="I19" s="12" t="s">
        <v>20</v>
      </c>
      <c r="J19" s="10" t="str">
        <f>IF('[1]Rekapitulácia stavby'!AN11="","",'[1]Rekapitulácia stavby'!AN11)</f>
        <v/>
      </c>
      <c r="L19" s="16"/>
    </row>
    <row r="20" spans="2:12" s="15" customFormat="1" ht="6.95" customHeight="1" x14ac:dyDescent="0.25">
      <c r="B20" s="16"/>
      <c r="L20" s="16"/>
    </row>
    <row r="21" spans="2:12" s="15" customFormat="1" ht="12" customHeight="1" x14ac:dyDescent="0.25">
      <c r="B21" s="16"/>
      <c r="D21" s="12" t="s">
        <v>21</v>
      </c>
      <c r="I21" s="12" t="s">
        <v>18</v>
      </c>
      <c r="J21" s="10" t="str">
        <f>'[1]Rekapitulácia stavby'!AN13</f>
        <v/>
      </c>
      <c r="L21" s="16"/>
    </row>
    <row r="22" spans="2:12" s="15" customFormat="1" ht="18" customHeight="1" x14ac:dyDescent="0.25">
      <c r="B22" s="16"/>
      <c r="E22" s="177" t="str">
        <f>'[1]Rekapitulácia stavby'!E14</f>
        <v xml:space="preserve"> </v>
      </c>
      <c r="F22" s="177"/>
      <c r="G22" s="177"/>
      <c r="H22" s="177"/>
      <c r="I22" s="12" t="s">
        <v>20</v>
      </c>
      <c r="J22" s="10" t="str">
        <f>'[1]Rekapitulácia stavby'!AN14</f>
        <v/>
      </c>
      <c r="L22" s="16"/>
    </row>
    <row r="23" spans="2:12" s="15" customFormat="1" ht="6.95" customHeight="1" x14ac:dyDescent="0.25">
      <c r="B23" s="16"/>
      <c r="L23" s="16"/>
    </row>
    <row r="24" spans="2:12" s="15" customFormat="1" ht="12" customHeight="1" x14ac:dyDescent="0.25">
      <c r="B24" s="16"/>
      <c r="D24" s="12" t="s">
        <v>23</v>
      </c>
      <c r="I24" s="12" t="s">
        <v>18</v>
      </c>
      <c r="J24" s="10" t="s">
        <v>0</v>
      </c>
      <c r="L24" s="16"/>
    </row>
    <row r="25" spans="2:12" s="15" customFormat="1" ht="18" customHeight="1" x14ac:dyDescent="0.25">
      <c r="B25" s="16"/>
      <c r="E25" s="10" t="s">
        <v>24</v>
      </c>
      <c r="I25" s="12" t="s">
        <v>20</v>
      </c>
      <c r="J25" s="10" t="s">
        <v>0</v>
      </c>
      <c r="L25" s="16"/>
    </row>
    <row r="26" spans="2:12" s="15" customFormat="1" ht="6.95" customHeight="1" x14ac:dyDescent="0.25">
      <c r="B26" s="16"/>
      <c r="L26" s="16"/>
    </row>
    <row r="27" spans="2:12" s="15" customFormat="1" ht="12" customHeight="1" x14ac:dyDescent="0.25">
      <c r="B27" s="16"/>
      <c r="D27" s="12" t="s">
        <v>27</v>
      </c>
      <c r="I27" s="12" t="s">
        <v>18</v>
      </c>
      <c r="J27" s="10" t="s">
        <v>0</v>
      </c>
      <c r="L27" s="16"/>
    </row>
    <row r="28" spans="2:12" s="15" customFormat="1" ht="18" customHeight="1" x14ac:dyDescent="0.25">
      <c r="B28" s="16"/>
      <c r="E28" s="10" t="s">
        <v>28</v>
      </c>
      <c r="I28" s="12" t="s">
        <v>20</v>
      </c>
      <c r="J28" s="10" t="s">
        <v>0</v>
      </c>
      <c r="L28" s="16"/>
    </row>
    <row r="29" spans="2:12" s="15" customFormat="1" ht="6.95" customHeight="1" x14ac:dyDescent="0.25">
      <c r="B29" s="16"/>
      <c r="L29" s="16"/>
    </row>
    <row r="30" spans="2:12" s="15" customFormat="1" ht="12" customHeight="1" x14ac:dyDescent="0.25">
      <c r="B30" s="16"/>
      <c r="D30" s="12" t="s">
        <v>29</v>
      </c>
      <c r="L30" s="16"/>
    </row>
    <row r="31" spans="2:12" s="69" customFormat="1" ht="16.5" customHeight="1" x14ac:dyDescent="0.25">
      <c r="B31" s="70"/>
      <c r="E31" s="185" t="s">
        <v>0</v>
      </c>
      <c r="F31" s="185"/>
      <c r="G31" s="185"/>
      <c r="H31" s="185"/>
      <c r="L31" s="70"/>
    </row>
    <row r="32" spans="2:12" s="15" customFormat="1" ht="6.95" customHeight="1" x14ac:dyDescent="0.25">
      <c r="B32" s="16"/>
      <c r="L32" s="16"/>
    </row>
    <row r="33" spans="2:12" s="15" customFormat="1" ht="6.95" customHeight="1" x14ac:dyDescent="0.25">
      <c r="B33" s="16"/>
      <c r="D33" s="40"/>
      <c r="E33" s="40"/>
      <c r="F33" s="40"/>
      <c r="G33" s="40"/>
      <c r="H33" s="40"/>
      <c r="I33" s="40"/>
      <c r="J33" s="40"/>
      <c r="K33" s="40"/>
      <c r="L33" s="16"/>
    </row>
    <row r="34" spans="2:12" s="15" customFormat="1" ht="25.35" customHeight="1" x14ac:dyDescent="0.25">
      <c r="B34" s="16"/>
      <c r="D34" s="71" t="s">
        <v>30</v>
      </c>
      <c r="J34" s="72">
        <f>ROUND(J129, 2)</f>
        <v>0</v>
      </c>
      <c r="L34" s="16"/>
    </row>
    <row r="35" spans="2:12" s="15" customFormat="1" ht="6.95" customHeight="1" x14ac:dyDescent="0.25">
      <c r="B35" s="16"/>
      <c r="D35" s="40"/>
      <c r="E35" s="40"/>
      <c r="F35" s="40"/>
      <c r="G35" s="40"/>
      <c r="H35" s="40"/>
      <c r="I35" s="40"/>
      <c r="J35" s="40"/>
      <c r="K35" s="40"/>
      <c r="L35" s="16"/>
    </row>
    <row r="36" spans="2:12" s="15" customFormat="1" ht="14.45" customHeight="1" x14ac:dyDescent="0.25">
      <c r="B36" s="16"/>
      <c r="F36" s="19" t="s">
        <v>32</v>
      </c>
      <c r="I36" s="19" t="s">
        <v>31</v>
      </c>
      <c r="J36" s="19" t="s">
        <v>33</v>
      </c>
      <c r="L36" s="16"/>
    </row>
    <row r="37" spans="2:12" s="15" customFormat="1" ht="14.45" customHeight="1" x14ac:dyDescent="0.25">
      <c r="B37" s="16"/>
      <c r="D37" s="42" t="s">
        <v>34</v>
      </c>
      <c r="E37" s="22" t="s">
        <v>35</v>
      </c>
      <c r="F37" s="73">
        <f>ROUND((SUM(BE129:BE233)),  2)</f>
        <v>0</v>
      </c>
      <c r="G37" s="74"/>
      <c r="H37" s="74"/>
      <c r="I37" s="75">
        <v>0.23</v>
      </c>
      <c r="J37" s="73">
        <f>ROUND(((SUM(BE129:BE233))*I37),  2)</f>
        <v>0</v>
      </c>
      <c r="L37" s="16"/>
    </row>
    <row r="38" spans="2:12" s="15" customFormat="1" ht="14.45" customHeight="1" x14ac:dyDescent="0.25">
      <c r="B38" s="16"/>
      <c r="E38" s="22"/>
      <c r="F38" s="63">
        <f>ROUND((SUM(BF129:BF233)),  2)</f>
        <v>0</v>
      </c>
      <c r="I38" s="76">
        <v>0.23</v>
      </c>
      <c r="J38" s="63">
        <f>ROUND(((SUM(BF129:BF233))*I38),  2)</f>
        <v>0</v>
      </c>
      <c r="L38" s="16"/>
    </row>
    <row r="39" spans="2:12" s="15" customFormat="1" ht="14.45" hidden="1" customHeight="1" x14ac:dyDescent="0.25">
      <c r="B39" s="16"/>
      <c r="E39" s="12" t="s">
        <v>37</v>
      </c>
      <c r="F39" s="63">
        <f>ROUND((SUM(BG129:BG233)),  2)</f>
        <v>0</v>
      </c>
      <c r="I39" s="76">
        <v>0.23</v>
      </c>
      <c r="J39" s="63">
        <f>0</f>
        <v>0</v>
      </c>
      <c r="L39" s="16"/>
    </row>
    <row r="40" spans="2:12" s="15" customFormat="1" ht="14.45" hidden="1" customHeight="1" x14ac:dyDescent="0.25">
      <c r="B40" s="16"/>
      <c r="E40" s="12" t="s">
        <v>38</v>
      </c>
      <c r="F40" s="63">
        <f>ROUND((SUM(BH129:BH233)),  2)</f>
        <v>0</v>
      </c>
      <c r="I40" s="76">
        <v>0.23</v>
      </c>
      <c r="J40" s="63">
        <f>0</f>
        <v>0</v>
      </c>
      <c r="L40" s="16"/>
    </row>
    <row r="41" spans="2:12" s="15" customFormat="1" ht="14.45" hidden="1" customHeight="1" x14ac:dyDescent="0.25">
      <c r="B41" s="16"/>
      <c r="E41" s="22" t="s">
        <v>39</v>
      </c>
      <c r="F41" s="73">
        <f>ROUND((SUM(BI129:BI233)),  2)</f>
        <v>0</v>
      </c>
      <c r="G41" s="74"/>
      <c r="H41" s="74"/>
      <c r="I41" s="75">
        <v>0</v>
      </c>
      <c r="J41" s="73">
        <f>0</f>
        <v>0</v>
      </c>
      <c r="L41" s="16"/>
    </row>
    <row r="42" spans="2:12" s="15" customFormat="1" ht="6.95" customHeight="1" x14ac:dyDescent="0.25">
      <c r="B42" s="16"/>
      <c r="L42" s="16"/>
    </row>
    <row r="43" spans="2:12" s="15" customFormat="1" ht="25.35" customHeight="1" x14ac:dyDescent="0.25">
      <c r="B43" s="16"/>
      <c r="C43" s="77"/>
      <c r="D43" s="78" t="s">
        <v>40</v>
      </c>
      <c r="E43" s="44"/>
      <c r="F43" s="44"/>
      <c r="G43" s="79" t="s">
        <v>41</v>
      </c>
      <c r="H43" s="80" t="s">
        <v>42</v>
      </c>
      <c r="I43" s="44"/>
      <c r="J43" s="81">
        <f>SUM(J34:J41)</f>
        <v>0</v>
      </c>
      <c r="K43" s="82"/>
      <c r="L43" s="16"/>
    </row>
    <row r="44" spans="2:12" s="15" customFormat="1" ht="14.45" customHeight="1" x14ac:dyDescent="0.25">
      <c r="B44" s="16"/>
      <c r="L44" s="1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15" customFormat="1" ht="14.45" customHeight="1" x14ac:dyDescent="0.25">
      <c r="B50" s="16"/>
      <c r="D50" s="29" t="s">
        <v>43</v>
      </c>
      <c r="E50" s="30"/>
      <c r="F50" s="30"/>
      <c r="G50" s="29" t="s">
        <v>44</v>
      </c>
      <c r="H50" s="30"/>
      <c r="I50" s="30"/>
      <c r="J50" s="30"/>
      <c r="K50" s="30"/>
      <c r="L50" s="16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15" customFormat="1" ht="12.75" x14ac:dyDescent="0.25">
      <c r="B61" s="16"/>
      <c r="D61" s="31" t="s">
        <v>45</v>
      </c>
      <c r="E61" s="18"/>
      <c r="F61" s="83" t="s">
        <v>46</v>
      </c>
      <c r="G61" s="31" t="s">
        <v>45</v>
      </c>
      <c r="H61" s="18"/>
      <c r="I61" s="18"/>
      <c r="J61" s="84" t="s">
        <v>46</v>
      </c>
      <c r="K61" s="18"/>
      <c r="L61" s="16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15" customFormat="1" ht="12.75" x14ac:dyDescent="0.25">
      <c r="B65" s="16"/>
      <c r="D65" s="29" t="s">
        <v>47</v>
      </c>
      <c r="E65" s="30"/>
      <c r="F65" s="30"/>
      <c r="G65" s="29" t="s">
        <v>48</v>
      </c>
      <c r="H65" s="30"/>
      <c r="I65" s="30"/>
      <c r="J65" s="30"/>
      <c r="K65" s="30"/>
      <c r="L65" s="16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15" customFormat="1" ht="12.75" x14ac:dyDescent="0.25">
      <c r="B76" s="16"/>
      <c r="D76" s="31" t="s">
        <v>45</v>
      </c>
      <c r="E76" s="18"/>
      <c r="F76" s="83" t="s">
        <v>46</v>
      </c>
      <c r="G76" s="31" t="s">
        <v>45</v>
      </c>
      <c r="H76" s="18"/>
      <c r="I76" s="18"/>
      <c r="J76" s="84" t="s">
        <v>46</v>
      </c>
      <c r="K76" s="18"/>
      <c r="L76" s="16"/>
    </row>
    <row r="77" spans="2:12" s="15" customFormat="1" ht="14.45" customHeight="1" x14ac:dyDescent="0.25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16"/>
    </row>
    <row r="81" spans="2:12" s="15" customFormat="1" ht="6.95" hidden="1" customHeight="1" x14ac:dyDescent="0.25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16"/>
    </row>
    <row r="82" spans="2:12" s="15" customFormat="1" ht="24.95" hidden="1" customHeight="1" x14ac:dyDescent="0.25">
      <c r="B82" s="16"/>
      <c r="C82" s="7" t="s">
        <v>92</v>
      </c>
      <c r="L82" s="16"/>
    </row>
    <row r="83" spans="2:12" s="15" customFormat="1" ht="6.95" hidden="1" customHeight="1" x14ac:dyDescent="0.25">
      <c r="B83" s="16"/>
      <c r="L83" s="16"/>
    </row>
    <row r="84" spans="2:12" s="15" customFormat="1" ht="12" hidden="1" customHeight="1" x14ac:dyDescent="0.25">
      <c r="B84" s="16"/>
      <c r="C84" s="12" t="s">
        <v>11</v>
      </c>
      <c r="L84" s="16"/>
    </row>
    <row r="85" spans="2:12" s="15" customFormat="1" ht="16.5" hidden="1" customHeight="1" x14ac:dyDescent="0.25">
      <c r="B85" s="16"/>
      <c r="E85" s="180" t="str">
        <f>E7</f>
        <v>Zelené sídliská - lokalita SEVERNÁ - revízia 2</v>
      </c>
      <c r="F85" s="181"/>
      <c r="G85" s="181"/>
      <c r="H85" s="181"/>
      <c r="L85" s="16"/>
    </row>
    <row r="86" spans="2:12" ht="12" hidden="1" customHeight="1" x14ac:dyDescent="0.2">
      <c r="B86" s="6"/>
      <c r="C86" s="12" t="s">
        <v>86</v>
      </c>
      <c r="L86" s="6"/>
    </row>
    <row r="87" spans="2:12" ht="16.5" hidden="1" customHeight="1" x14ac:dyDescent="0.2">
      <c r="B87" s="6"/>
      <c r="E87" s="180" t="s">
        <v>87</v>
      </c>
      <c r="F87" s="179"/>
      <c r="G87" s="179"/>
      <c r="H87" s="179"/>
      <c r="L87" s="6"/>
    </row>
    <row r="88" spans="2:12" ht="12" hidden="1" customHeight="1" x14ac:dyDescent="0.2">
      <c r="B88" s="6"/>
      <c r="C88" s="12" t="s">
        <v>88</v>
      </c>
      <c r="L88" s="6"/>
    </row>
    <row r="89" spans="2:12" s="15" customFormat="1" ht="16.5" hidden="1" customHeight="1" x14ac:dyDescent="0.25">
      <c r="B89" s="16"/>
      <c r="E89" s="182" t="s">
        <v>89</v>
      </c>
      <c r="F89" s="183"/>
      <c r="G89" s="183"/>
      <c r="H89" s="183"/>
      <c r="L89" s="16"/>
    </row>
    <row r="90" spans="2:12" s="15" customFormat="1" ht="12" hidden="1" customHeight="1" x14ac:dyDescent="0.25">
      <c r="B90" s="16"/>
      <c r="C90" s="12" t="s">
        <v>90</v>
      </c>
      <c r="L90" s="16"/>
    </row>
    <row r="91" spans="2:12" s="15" customFormat="1" ht="30" hidden="1" customHeight="1" x14ac:dyDescent="0.25">
      <c r="B91" s="16"/>
      <c r="E91" s="184" t="str">
        <f>E13</f>
        <v>SO 2.2.2b - Návrh vegetačných úprav - vodozádržné opatrenia - časť 2</v>
      </c>
      <c r="F91" s="183"/>
      <c r="G91" s="183"/>
      <c r="H91" s="183"/>
      <c r="L91" s="16"/>
    </row>
    <row r="92" spans="2:12" s="15" customFormat="1" ht="6.95" hidden="1" customHeight="1" x14ac:dyDescent="0.25">
      <c r="B92" s="16"/>
      <c r="L92" s="16"/>
    </row>
    <row r="93" spans="2:12" s="15" customFormat="1" ht="12" hidden="1" customHeight="1" x14ac:dyDescent="0.25">
      <c r="B93" s="16"/>
      <c r="C93" s="12" t="s">
        <v>14</v>
      </c>
      <c r="F93" s="10" t="str">
        <f>F16</f>
        <v>Severná</v>
      </c>
      <c r="I93" s="12" t="s">
        <v>16</v>
      </c>
      <c r="J93" s="68">
        <f>IF(J16="","",J16)</f>
        <v>46099</v>
      </c>
      <c r="L93" s="16"/>
    </row>
    <row r="94" spans="2:12" s="15" customFormat="1" ht="6.95" hidden="1" customHeight="1" x14ac:dyDescent="0.25">
      <c r="B94" s="16"/>
      <c r="L94" s="16"/>
    </row>
    <row r="95" spans="2:12" s="15" customFormat="1" ht="15.2" hidden="1" customHeight="1" x14ac:dyDescent="0.25">
      <c r="B95" s="16"/>
      <c r="C95" s="12" t="s">
        <v>17</v>
      </c>
      <c r="F95" s="10" t="str">
        <f>E19</f>
        <v>Mesto Banská Bystrica</v>
      </c>
      <c r="I95" s="12" t="s">
        <v>23</v>
      </c>
      <c r="J95" s="13" t="str">
        <f>E25</f>
        <v>Ing. Júlia Straňáková</v>
      </c>
      <c r="L95" s="16"/>
    </row>
    <row r="96" spans="2:12" s="15" customFormat="1" ht="15.2" hidden="1" customHeight="1" x14ac:dyDescent="0.25">
      <c r="B96" s="16"/>
      <c r="C96" s="12" t="s">
        <v>21</v>
      </c>
      <c r="F96" s="10" t="str">
        <f>IF(E22="","",E22)</f>
        <v xml:space="preserve"> </v>
      </c>
      <c r="I96" s="12" t="s">
        <v>27</v>
      </c>
      <c r="J96" s="13" t="str">
        <f>E28</f>
        <v>Milan Straňák</v>
      </c>
      <c r="L96" s="16"/>
    </row>
    <row r="97" spans="2:47" s="15" customFormat="1" ht="10.35" hidden="1" customHeight="1" x14ac:dyDescent="0.25">
      <c r="B97" s="16"/>
      <c r="L97" s="16"/>
    </row>
    <row r="98" spans="2:47" s="15" customFormat="1" ht="29.25" hidden="1" customHeight="1" x14ac:dyDescent="0.25">
      <c r="B98" s="16"/>
      <c r="C98" s="85" t="s">
        <v>93</v>
      </c>
      <c r="D98" s="77"/>
      <c r="E98" s="77"/>
      <c r="F98" s="77"/>
      <c r="G98" s="77"/>
      <c r="H98" s="77"/>
      <c r="I98" s="77"/>
      <c r="J98" s="86" t="s">
        <v>94</v>
      </c>
      <c r="K98" s="77"/>
      <c r="L98" s="16"/>
    </row>
    <row r="99" spans="2:47" s="15" customFormat="1" ht="10.35" hidden="1" customHeight="1" x14ac:dyDescent="0.25">
      <c r="B99" s="16"/>
      <c r="L99" s="16"/>
    </row>
    <row r="100" spans="2:47" s="15" customFormat="1" ht="22.9" hidden="1" customHeight="1" x14ac:dyDescent="0.25">
      <c r="B100" s="16"/>
      <c r="C100" s="87" t="s">
        <v>95</v>
      </c>
      <c r="J100" s="72">
        <f>J129</f>
        <v>0</v>
      </c>
      <c r="L100" s="16"/>
      <c r="AU100" s="3" t="s">
        <v>96</v>
      </c>
    </row>
    <row r="101" spans="2:47" s="88" customFormat="1" ht="24.95" hidden="1" customHeight="1" x14ac:dyDescent="0.25">
      <c r="B101" s="89"/>
      <c r="D101" s="90" t="s">
        <v>97</v>
      </c>
      <c r="E101" s="91"/>
      <c r="F101" s="91"/>
      <c r="G101" s="91"/>
      <c r="H101" s="91"/>
      <c r="I101" s="91"/>
      <c r="J101" s="92">
        <f>J130</f>
        <v>0</v>
      </c>
      <c r="L101" s="89"/>
    </row>
    <row r="102" spans="2:47" s="60" customFormat="1" ht="19.899999999999999" hidden="1" customHeight="1" x14ac:dyDescent="0.25">
      <c r="B102" s="93"/>
      <c r="D102" s="94" t="s">
        <v>98</v>
      </c>
      <c r="E102" s="95"/>
      <c r="F102" s="95"/>
      <c r="G102" s="95"/>
      <c r="H102" s="95"/>
      <c r="I102" s="95"/>
      <c r="J102" s="96">
        <f>J131</f>
        <v>0</v>
      </c>
      <c r="L102" s="93"/>
    </row>
    <row r="103" spans="2:47" s="60" customFormat="1" ht="14.85" hidden="1" customHeight="1" x14ac:dyDescent="0.25">
      <c r="B103" s="93"/>
      <c r="D103" s="94" t="s">
        <v>99</v>
      </c>
      <c r="E103" s="95"/>
      <c r="F103" s="95"/>
      <c r="G103" s="95"/>
      <c r="H103" s="95"/>
      <c r="I103" s="95"/>
      <c r="J103" s="96">
        <f>J132</f>
        <v>0</v>
      </c>
      <c r="L103" s="93"/>
    </row>
    <row r="104" spans="2:47" s="60" customFormat="1" ht="14.85" hidden="1" customHeight="1" x14ac:dyDescent="0.25">
      <c r="B104" s="93"/>
      <c r="D104" s="94" t="s">
        <v>216</v>
      </c>
      <c r="E104" s="95"/>
      <c r="F104" s="95"/>
      <c r="G104" s="95"/>
      <c r="H104" s="95"/>
      <c r="I104" s="95"/>
      <c r="J104" s="96">
        <f>J175</f>
        <v>0</v>
      </c>
      <c r="L104" s="93"/>
    </row>
    <row r="105" spans="2:47" s="60" customFormat="1" ht="14.85" hidden="1" customHeight="1" x14ac:dyDescent="0.25">
      <c r="B105" s="93"/>
      <c r="D105" s="94" t="s">
        <v>217</v>
      </c>
      <c r="E105" s="95"/>
      <c r="F105" s="95"/>
      <c r="G105" s="95"/>
      <c r="H105" s="95"/>
      <c r="I105" s="95"/>
      <c r="J105" s="96">
        <f>J201</f>
        <v>0</v>
      </c>
      <c r="L105" s="93"/>
    </row>
    <row r="106" spans="2:47" s="15" customFormat="1" ht="21.75" hidden="1" customHeight="1" x14ac:dyDescent="0.25">
      <c r="B106" s="16"/>
      <c r="L106" s="16"/>
    </row>
    <row r="107" spans="2:47" s="15" customFormat="1" ht="6.95" hidden="1" customHeight="1" x14ac:dyDescent="0.25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16"/>
    </row>
    <row r="108" spans="2:47" hidden="1" x14ac:dyDescent="0.2"/>
    <row r="109" spans="2:47" hidden="1" x14ac:dyDescent="0.2"/>
    <row r="110" spans="2:47" hidden="1" x14ac:dyDescent="0.2"/>
    <row r="111" spans="2:47" s="15" customFormat="1" ht="6.95" customHeight="1" x14ac:dyDescent="0.25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16"/>
    </row>
    <row r="112" spans="2:47" s="15" customFormat="1" ht="24.95" customHeight="1" x14ac:dyDescent="0.25">
      <c r="B112" s="16"/>
      <c r="C112" s="7" t="s">
        <v>100</v>
      </c>
      <c r="L112" s="16"/>
    </row>
    <row r="113" spans="2:20" s="15" customFormat="1" ht="6.95" customHeight="1" x14ac:dyDescent="0.25">
      <c r="B113" s="16"/>
      <c r="L113" s="16"/>
    </row>
    <row r="114" spans="2:20" s="15" customFormat="1" ht="12" customHeight="1" x14ac:dyDescent="0.25">
      <c r="B114" s="16"/>
      <c r="C114" s="12" t="s">
        <v>11</v>
      </c>
      <c r="L114" s="16"/>
    </row>
    <row r="115" spans="2:20" s="15" customFormat="1" ht="16.5" customHeight="1" x14ac:dyDescent="0.25">
      <c r="B115" s="16"/>
      <c r="E115" s="180" t="str">
        <f>E7</f>
        <v>Zelené sídliská - lokalita SEVERNÁ - revízia 2</v>
      </c>
      <c r="F115" s="181"/>
      <c r="G115" s="181"/>
      <c r="H115" s="181"/>
      <c r="L115" s="16"/>
    </row>
    <row r="116" spans="2:20" ht="12" customHeight="1" x14ac:dyDescent="0.2">
      <c r="B116" s="6"/>
      <c r="C116" s="12" t="s">
        <v>86</v>
      </c>
      <c r="L116" s="6"/>
    </row>
    <row r="117" spans="2:20" ht="16.5" customHeight="1" x14ac:dyDescent="0.2">
      <c r="B117" s="6"/>
      <c r="E117" s="180" t="s">
        <v>87</v>
      </c>
      <c r="F117" s="179"/>
      <c r="G117" s="179"/>
      <c r="H117" s="179"/>
      <c r="L117" s="6"/>
    </row>
    <row r="118" spans="2:20" ht="12" customHeight="1" x14ac:dyDescent="0.2">
      <c r="B118" s="6"/>
      <c r="C118" s="12" t="s">
        <v>88</v>
      </c>
      <c r="L118" s="6"/>
    </row>
    <row r="119" spans="2:20" s="15" customFormat="1" ht="16.5" customHeight="1" x14ac:dyDescent="0.25">
      <c r="B119" s="16"/>
      <c r="E119" s="182" t="s">
        <v>89</v>
      </c>
      <c r="F119" s="183"/>
      <c r="G119" s="183"/>
      <c r="H119" s="183"/>
      <c r="L119" s="16"/>
    </row>
    <row r="120" spans="2:20" s="15" customFormat="1" ht="12" customHeight="1" x14ac:dyDescent="0.25">
      <c r="B120" s="16"/>
      <c r="C120" s="12" t="s">
        <v>90</v>
      </c>
      <c r="L120" s="16"/>
    </row>
    <row r="121" spans="2:20" s="15" customFormat="1" ht="30" customHeight="1" x14ac:dyDescent="0.25">
      <c r="B121" s="16"/>
      <c r="E121" s="184" t="str">
        <f>E13</f>
        <v>SO 2.2.2b - Návrh vegetačných úprav - vodozádržné opatrenia - časť 2</v>
      </c>
      <c r="F121" s="183"/>
      <c r="G121" s="183"/>
      <c r="H121" s="183"/>
      <c r="L121" s="16"/>
    </row>
    <row r="122" spans="2:20" s="15" customFormat="1" ht="6.95" customHeight="1" x14ac:dyDescent="0.25">
      <c r="B122" s="16"/>
      <c r="L122" s="16"/>
    </row>
    <row r="123" spans="2:20" s="15" customFormat="1" ht="12" customHeight="1" x14ac:dyDescent="0.25">
      <c r="B123" s="16"/>
      <c r="C123" s="12" t="s">
        <v>14</v>
      </c>
      <c r="F123" s="10" t="str">
        <f>F16</f>
        <v>Severná</v>
      </c>
      <c r="I123" s="12" t="s">
        <v>16</v>
      </c>
      <c r="J123" s="68">
        <f>IF(J16="","",J16)</f>
        <v>46099</v>
      </c>
      <c r="L123" s="16"/>
    </row>
    <row r="124" spans="2:20" s="15" customFormat="1" ht="6.95" customHeight="1" x14ac:dyDescent="0.25">
      <c r="B124" s="16"/>
      <c r="L124" s="16"/>
    </row>
    <row r="125" spans="2:20" s="15" customFormat="1" ht="15.2" customHeight="1" x14ac:dyDescent="0.25">
      <c r="B125" s="16"/>
      <c r="C125" s="12" t="s">
        <v>17</v>
      </c>
      <c r="F125" s="10" t="str">
        <f>E19</f>
        <v>Mesto Banská Bystrica</v>
      </c>
      <c r="I125" s="12" t="s">
        <v>23</v>
      </c>
      <c r="J125" s="13" t="str">
        <f>E25</f>
        <v>Ing. Júlia Straňáková</v>
      </c>
      <c r="L125" s="16"/>
    </row>
    <row r="126" spans="2:20" s="15" customFormat="1" ht="15.2" customHeight="1" x14ac:dyDescent="0.25">
      <c r="B126" s="16"/>
      <c r="C126" s="12" t="s">
        <v>21</v>
      </c>
      <c r="F126" s="10" t="str">
        <f>IF(E22="","",E22)</f>
        <v xml:space="preserve"> </v>
      </c>
      <c r="I126" s="12" t="s">
        <v>27</v>
      </c>
      <c r="J126" s="13" t="str">
        <f>E28</f>
        <v>Milan Straňák</v>
      </c>
      <c r="L126" s="16"/>
    </row>
    <row r="127" spans="2:20" s="15" customFormat="1" ht="10.35" customHeight="1" x14ac:dyDescent="0.25">
      <c r="B127" s="16"/>
      <c r="L127" s="16"/>
    </row>
    <row r="128" spans="2:20" s="97" customFormat="1" ht="29.25" customHeight="1" x14ac:dyDescent="0.25">
      <c r="B128" s="98"/>
      <c r="C128" s="99" t="s">
        <v>101</v>
      </c>
      <c r="D128" s="100" t="s">
        <v>55</v>
      </c>
      <c r="E128" s="100" t="s">
        <v>51</v>
      </c>
      <c r="F128" s="100" t="s">
        <v>52</v>
      </c>
      <c r="G128" s="100" t="s">
        <v>102</v>
      </c>
      <c r="H128" s="100" t="s">
        <v>103</v>
      </c>
      <c r="I128" s="100" t="s">
        <v>104</v>
      </c>
      <c r="J128" s="101" t="s">
        <v>94</v>
      </c>
      <c r="K128" s="102" t="s">
        <v>105</v>
      </c>
      <c r="L128" s="98"/>
      <c r="M128" s="46" t="s">
        <v>0</v>
      </c>
      <c r="N128" s="47" t="s">
        <v>34</v>
      </c>
      <c r="O128" s="47" t="s">
        <v>106</v>
      </c>
      <c r="P128" s="47" t="s">
        <v>107</v>
      </c>
      <c r="Q128" s="47" t="s">
        <v>108</v>
      </c>
      <c r="R128" s="47" t="s">
        <v>109</v>
      </c>
      <c r="S128" s="47" t="s">
        <v>110</v>
      </c>
      <c r="T128" s="48" t="s">
        <v>111</v>
      </c>
    </row>
    <row r="129" spans="2:65" s="15" customFormat="1" ht="22.9" customHeight="1" x14ac:dyDescent="0.25">
      <c r="B129" s="16"/>
      <c r="C129" s="52" t="s">
        <v>95</v>
      </c>
      <c r="J129" s="224">
        <f>BK129</f>
        <v>0</v>
      </c>
      <c r="L129" s="16"/>
      <c r="M129" s="49"/>
      <c r="N129" s="40"/>
      <c r="O129" s="40"/>
      <c r="P129" s="103">
        <f>P130</f>
        <v>865.78743735</v>
      </c>
      <c r="Q129" s="40"/>
      <c r="R129" s="103">
        <f>R130</f>
        <v>428.51298659999998</v>
      </c>
      <c r="S129" s="40"/>
      <c r="T129" s="104">
        <f>T130</f>
        <v>0</v>
      </c>
      <c r="AT129" s="3" t="s">
        <v>69</v>
      </c>
      <c r="AU129" s="3" t="s">
        <v>96</v>
      </c>
      <c r="BK129" s="105">
        <f>BK130</f>
        <v>0</v>
      </c>
    </row>
    <row r="130" spans="2:65" s="106" customFormat="1" ht="25.9" customHeight="1" x14ac:dyDescent="0.2">
      <c r="B130" s="107"/>
      <c r="D130" s="108" t="s">
        <v>69</v>
      </c>
      <c r="E130" s="109" t="s">
        <v>112</v>
      </c>
      <c r="F130" s="109" t="s">
        <v>112</v>
      </c>
      <c r="J130" s="225">
        <f>BK130</f>
        <v>0</v>
      </c>
      <c r="L130" s="107"/>
      <c r="M130" s="110"/>
      <c r="P130" s="111">
        <f>P131</f>
        <v>865.78743735</v>
      </c>
      <c r="R130" s="111">
        <f>R131</f>
        <v>428.51298659999998</v>
      </c>
      <c r="T130" s="112">
        <f>T131</f>
        <v>0</v>
      </c>
      <c r="AR130" s="108" t="s">
        <v>74</v>
      </c>
      <c r="AT130" s="113" t="s">
        <v>69</v>
      </c>
      <c r="AU130" s="113" t="s">
        <v>70</v>
      </c>
      <c r="AY130" s="108" t="s">
        <v>113</v>
      </c>
      <c r="BK130" s="114">
        <f>BK131</f>
        <v>0</v>
      </c>
    </row>
    <row r="131" spans="2:65" s="106" customFormat="1" ht="22.9" customHeight="1" x14ac:dyDescent="0.2">
      <c r="B131" s="107"/>
      <c r="D131" s="108" t="s">
        <v>69</v>
      </c>
      <c r="E131" s="115" t="s">
        <v>114</v>
      </c>
      <c r="F131" s="115" t="s">
        <v>115</v>
      </c>
      <c r="J131" s="226">
        <f>BK131</f>
        <v>0</v>
      </c>
      <c r="L131" s="107"/>
      <c r="M131" s="110"/>
      <c r="P131" s="111">
        <f>P132+P175+P201</f>
        <v>865.78743735</v>
      </c>
      <c r="R131" s="111">
        <f>R132+R175+R201</f>
        <v>428.51298659999998</v>
      </c>
      <c r="T131" s="112">
        <f>T132+T175+T201</f>
        <v>0</v>
      </c>
      <c r="AR131" s="108" t="s">
        <v>74</v>
      </c>
      <c r="AT131" s="113" t="s">
        <v>69</v>
      </c>
      <c r="AU131" s="113" t="s">
        <v>74</v>
      </c>
      <c r="AY131" s="108" t="s">
        <v>113</v>
      </c>
      <c r="BK131" s="114">
        <f>BK132+BK175+BK201</f>
        <v>0</v>
      </c>
    </row>
    <row r="132" spans="2:65" s="106" customFormat="1" ht="20.85" customHeight="1" x14ac:dyDescent="0.2">
      <c r="B132" s="107"/>
      <c r="D132" s="108" t="s">
        <v>69</v>
      </c>
      <c r="E132" s="115" t="s">
        <v>116</v>
      </c>
      <c r="F132" s="115" t="s">
        <v>117</v>
      </c>
      <c r="J132" s="226">
        <f>BK132</f>
        <v>0</v>
      </c>
      <c r="L132" s="107"/>
      <c r="M132" s="110"/>
      <c r="P132" s="111">
        <f>SUM(P133:P174)</f>
        <v>101.39389235</v>
      </c>
      <c r="R132" s="111">
        <f>SUM(R133:R174)</f>
        <v>51.413117600000007</v>
      </c>
      <c r="T132" s="112">
        <f>SUM(T133:T174)</f>
        <v>0</v>
      </c>
      <c r="AR132" s="108" t="s">
        <v>74</v>
      </c>
      <c r="AT132" s="113" t="s">
        <v>69</v>
      </c>
      <c r="AU132" s="113" t="s">
        <v>76</v>
      </c>
      <c r="AY132" s="108" t="s">
        <v>113</v>
      </c>
      <c r="BK132" s="114">
        <f>SUM(BK133:BK174)</f>
        <v>0</v>
      </c>
    </row>
    <row r="133" spans="2:65" s="15" customFormat="1" ht="21.75" customHeight="1" x14ac:dyDescent="0.25">
      <c r="B133" s="116"/>
      <c r="C133" s="117" t="s">
        <v>74</v>
      </c>
      <c r="D133" s="117" t="s">
        <v>118</v>
      </c>
      <c r="E133" s="118" t="s">
        <v>119</v>
      </c>
      <c r="F133" s="119" t="s">
        <v>120</v>
      </c>
      <c r="G133" s="120" t="s">
        <v>121</v>
      </c>
      <c r="H133" s="121">
        <v>39.655000000000001</v>
      </c>
      <c r="I133" s="227">
        <v>0</v>
      </c>
      <c r="J133" s="227">
        <f>ROUND(I133*H133,3)</f>
        <v>0</v>
      </c>
      <c r="K133" s="122"/>
      <c r="L133" s="16"/>
      <c r="M133" s="123" t="s">
        <v>0</v>
      </c>
      <c r="N133" s="124" t="s">
        <v>36</v>
      </c>
      <c r="O133" s="125">
        <v>0</v>
      </c>
      <c r="P133" s="125">
        <f>O133*H133</f>
        <v>0</v>
      </c>
      <c r="Q133" s="125">
        <v>0</v>
      </c>
      <c r="R133" s="125">
        <f>Q133*H133</f>
        <v>0</v>
      </c>
      <c r="S133" s="125">
        <v>0</v>
      </c>
      <c r="T133" s="126">
        <f>S133*H133</f>
        <v>0</v>
      </c>
      <c r="AR133" s="127" t="s">
        <v>122</v>
      </c>
      <c r="AT133" s="127" t="s">
        <v>118</v>
      </c>
      <c r="AU133" s="127" t="s">
        <v>77</v>
      </c>
      <c r="AY133" s="3" t="s">
        <v>113</v>
      </c>
      <c r="BE133" s="128">
        <f>IF(N133="základná",J133,0)</f>
        <v>0</v>
      </c>
      <c r="BF133" s="128">
        <f>IF(N133="znížená",J133,0)</f>
        <v>0</v>
      </c>
      <c r="BG133" s="128">
        <f>IF(N133="zákl. prenesená",J133,0)</f>
        <v>0</v>
      </c>
      <c r="BH133" s="128">
        <f>IF(N133="zníž. prenesená",J133,0)</f>
        <v>0</v>
      </c>
      <c r="BI133" s="128">
        <f>IF(N133="nulová",J133,0)</f>
        <v>0</v>
      </c>
      <c r="BJ133" s="3" t="s">
        <v>76</v>
      </c>
      <c r="BK133" s="129">
        <f>ROUND(I133*H133,3)</f>
        <v>0</v>
      </c>
      <c r="BL133" s="3" t="s">
        <v>122</v>
      </c>
      <c r="BM133" s="127" t="s">
        <v>218</v>
      </c>
    </row>
    <row r="134" spans="2:65" s="130" customFormat="1" x14ac:dyDescent="0.25">
      <c r="B134" s="131"/>
      <c r="D134" s="132" t="s">
        <v>124</v>
      </c>
      <c r="E134" s="133" t="s">
        <v>0</v>
      </c>
      <c r="F134" s="134" t="s">
        <v>219</v>
      </c>
      <c r="H134" s="135">
        <v>25.2</v>
      </c>
      <c r="I134" s="228"/>
      <c r="J134" s="228"/>
      <c r="L134" s="131"/>
      <c r="M134" s="136"/>
      <c r="T134" s="137"/>
      <c r="AT134" s="133" t="s">
        <v>124</v>
      </c>
      <c r="AU134" s="133" t="s">
        <v>77</v>
      </c>
      <c r="AV134" s="130" t="s">
        <v>76</v>
      </c>
      <c r="AW134" s="130" t="s">
        <v>25</v>
      </c>
      <c r="AX134" s="130" t="s">
        <v>70</v>
      </c>
      <c r="AY134" s="133" t="s">
        <v>113</v>
      </c>
    </row>
    <row r="135" spans="2:65" s="130" customFormat="1" x14ac:dyDescent="0.25">
      <c r="B135" s="131"/>
      <c r="D135" s="132" t="s">
        <v>124</v>
      </c>
      <c r="E135" s="133" t="s">
        <v>0</v>
      </c>
      <c r="F135" s="134" t="s">
        <v>220</v>
      </c>
      <c r="H135" s="135">
        <v>14.455</v>
      </c>
      <c r="I135" s="228"/>
      <c r="J135" s="228"/>
      <c r="L135" s="131"/>
      <c r="M135" s="136"/>
      <c r="T135" s="137"/>
      <c r="AT135" s="133" t="s">
        <v>124</v>
      </c>
      <c r="AU135" s="133" t="s">
        <v>77</v>
      </c>
      <c r="AV135" s="130" t="s">
        <v>76</v>
      </c>
      <c r="AW135" s="130" t="s">
        <v>25</v>
      </c>
      <c r="AX135" s="130" t="s">
        <v>70</v>
      </c>
      <c r="AY135" s="133" t="s">
        <v>113</v>
      </c>
    </row>
    <row r="136" spans="2:65" s="138" customFormat="1" x14ac:dyDescent="0.25">
      <c r="B136" s="139"/>
      <c r="D136" s="132" t="s">
        <v>124</v>
      </c>
      <c r="E136" s="140" t="s">
        <v>0</v>
      </c>
      <c r="F136" s="141" t="s">
        <v>127</v>
      </c>
      <c r="H136" s="142">
        <v>39.655000000000001</v>
      </c>
      <c r="I136" s="229"/>
      <c r="J136" s="229"/>
      <c r="L136" s="139"/>
      <c r="M136" s="143"/>
      <c r="T136" s="144"/>
      <c r="AT136" s="140" t="s">
        <v>124</v>
      </c>
      <c r="AU136" s="140" t="s">
        <v>77</v>
      </c>
      <c r="AV136" s="138" t="s">
        <v>122</v>
      </c>
      <c r="AW136" s="138" t="s">
        <v>25</v>
      </c>
      <c r="AX136" s="138" t="s">
        <v>74</v>
      </c>
      <c r="AY136" s="140" t="s">
        <v>113</v>
      </c>
    </row>
    <row r="137" spans="2:65" s="15" customFormat="1" ht="37.9" customHeight="1" x14ac:dyDescent="0.25">
      <c r="B137" s="116"/>
      <c r="C137" s="117" t="s">
        <v>76</v>
      </c>
      <c r="D137" s="117" t="s">
        <v>118</v>
      </c>
      <c r="E137" s="118" t="s">
        <v>128</v>
      </c>
      <c r="F137" s="119" t="s">
        <v>129</v>
      </c>
      <c r="G137" s="120" t="s">
        <v>121</v>
      </c>
      <c r="H137" s="121">
        <v>39.664999999999999</v>
      </c>
      <c r="I137" s="227">
        <v>0</v>
      </c>
      <c r="J137" s="227">
        <f>ROUND(I137*H137,3)</f>
        <v>0</v>
      </c>
      <c r="K137" s="122"/>
      <c r="L137" s="16"/>
      <c r="M137" s="123" t="s">
        <v>0</v>
      </c>
      <c r="N137" s="124" t="s">
        <v>36</v>
      </c>
      <c r="O137" s="125">
        <v>0</v>
      </c>
      <c r="P137" s="125">
        <f>O137*H137</f>
        <v>0</v>
      </c>
      <c r="Q137" s="125">
        <v>0</v>
      </c>
      <c r="R137" s="125">
        <f>Q137*H137</f>
        <v>0</v>
      </c>
      <c r="S137" s="125">
        <v>0</v>
      </c>
      <c r="T137" s="126">
        <f>S137*H137</f>
        <v>0</v>
      </c>
      <c r="AR137" s="127" t="s">
        <v>122</v>
      </c>
      <c r="AT137" s="127" t="s">
        <v>118</v>
      </c>
      <c r="AU137" s="127" t="s">
        <v>77</v>
      </c>
      <c r="AY137" s="3" t="s">
        <v>113</v>
      </c>
      <c r="BE137" s="128">
        <f>IF(N137="základná",J137,0)</f>
        <v>0</v>
      </c>
      <c r="BF137" s="128">
        <f>IF(N137="znížená",J137,0)</f>
        <v>0</v>
      </c>
      <c r="BG137" s="128">
        <f>IF(N137="zákl. prenesená",J137,0)</f>
        <v>0</v>
      </c>
      <c r="BH137" s="128">
        <f>IF(N137="zníž. prenesená",J137,0)</f>
        <v>0</v>
      </c>
      <c r="BI137" s="128">
        <f>IF(N137="nulová",J137,0)</f>
        <v>0</v>
      </c>
      <c r="BJ137" s="3" t="s">
        <v>76</v>
      </c>
      <c r="BK137" s="129">
        <f>ROUND(I137*H137,3)</f>
        <v>0</v>
      </c>
      <c r="BL137" s="3" t="s">
        <v>122</v>
      </c>
      <c r="BM137" s="127" t="s">
        <v>221</v>
      </c>
    </row>
    <row r="138" spans="2:65" s="15" customFormat="1" ht="33" customHeight="1" x14ac:dyDescent="0.25">
      <c r="B138" s="116"/>
      <c r="C138" s="117" t="s">
        <v>77</v>
      </c>
      <c r="D138" s="117" t="s">
        <v>118</v>
      </c>
      <c r="E138" s="118" t="s">
        <v>131</v>
      </c>
      <c r="F138" s="119" t="s">
        <v>132</v>
      </c>
      <c r="G138" s="120" t="s">
        <v>121</v>
      </c>
      <c r="H138" s="121">
        <v>39.664999999999999</v>
      </c>
      <c r="I138" s="227">
        <v>0</v>
      </c>
      <c r="J138" s="227">
        <f>ROUND(I138*H138,3)</f>
        <v>0</v>
      </c>
      <c r="K138" s="122"/>
      <c r="L138" s="16"/>
      <c r="M138" s="123" t="s">
        <v>0</v>
      </c>
      <c r="N138" s="124" t="s">
        <v>36</v>
      </c>
      <c r="O138" s="125">
        <v>7.0999999999999994E-2</v>
      </c>
      <c r="P138" s="125">
        <f>O138*H138</f>
        <v>2.8162149999999997</v>
      </c>
      <c r="Q138" s="125">
        <v>0</v>
      </c>
      <c r="R138" s="125">
        <f>Q138*H138</f>
        <v>0</v>
      </c>
      <c r="S138" s="125">
        <v>0</v>
      </c>
      <c r="T138" s="126">
        <f>S138*H138</f>
        <v>0</v>
      </c>
      <c r="AR138" s="127" t="s">
        <v>122</v>
      </c>
      <c r="AT138" s="127" t="s">
        <v>118</v>
      </c>
      <c r="AU138" s="127" t="s">
        <v>77</v>
      </c>
      <c r="AY138" s="3" t="s">
        <v>113</v>
      </c>
      <c r="BE138" s="128">
        <f>IF(N138="základná",J138,0)</f>
        <v>0</v>
      </c>
      <c r="BF138" s="128">
        <f>IF(N138="znížená",J138,0)</f>
        <v>0</v>
      </c>
      <c r="BG138" s="128">
        <f>IF(N138="zákl. prenesená",J138,0)</f>
        <v>0</v>
      </c>
      <c r="BH138" s="128">
        <f>IF(N138="zníž. prenesená",J138,0)</f>
        <v>0</v>
      </c>
      <c r="BI138" s="128">
        <f>IF(N138="nulová",J138,0)</f>
        <v>0</v>
      </c>
      <c r="BJ138" s="3" t="s">
        <v>76</v>
      </c>
      <c r="BK138" s="129">
        <f>ROUND(I138*H138,3)</f>
        <v>0</v>
      </c>
      <c r="BL138" s="3" t="s">
        <v>122</v>
      </c>
      <c r="BM138" s="127" t="s">
        <v>222</v>
      </c>
    </row>
    <row r="139" spans="2:65" s="15" customFormat="1" ht="37.9" customHeight="1" x14ac:dyDescent="0.25">
      <c r="B139" s="116"/>
      <c r="C139" s="117" t="s">
        <v>122</v>
      </c>
      <c r="D139" s="117" t="s">
        <v>118</v>
      </c>
      <c r="E139" s="118" t="s">
        <v>134</v>
      </c>
      <c r="F139" s="119" t="s">
        <v>135</v>
      </c>
      <c r="G139" s="120" t="s">
        <v>121</v>
      </c>
      <c r="H139" s="121">
        <v>277.65499999999997</v>
      </c>
      <c r="I139" s="227">
        <v>0</v>
      </c>
      <c r="J139" s="227">
        <f>ROUND(I139*H139,3)</f>
        <v>0</v>
      </c>
      <c r="K139" s="122"/>
      <c r="L139" s="16"/>
      <c r="M139" s="123" t="s">
        <v>0</v>
      </c>
      <c r="N139" s="124" t="s">
        <v>36</v>
      </c>
      <c r="O139" s="125">
        <v>7.3699999999999998E-3</v>
      </c>
      <c r="P139" s="125">
        <f>O139*H139</f>
        <v>2.0463173499999998</v>
      </c>
      <c r="Q139" s="125">
        <v>0</v>
      </c>
      <c r="R139" s="125">
        <f>Q139*H139</f>
        <v>0</v>
      </c>
      <c r="S139" s="125">
        <v>0</v>
      </c>
      <c r="T139" s="126">
        <f>S139*H139</f>
        <v>0</v>
      </c>
      <c r="AR139" s="127" t="s">
        <v>122</v>
      </c>
      <c r="AT139" s="127" t="s">
        <v>118</v>
      </c>
      <c r="AU139" s="127" t="s">
        <v>77</v>
      </c>
      <c r="AY139" s="3" t="s">
        <v>113</v>
      </c>
      <c r="BE139" s="128">
        <f>IF(N139="základná",J139,0)</f>
        <v>0</v>
      </c>
      <c r="BF139" s="128">
        <f>IF(N139="znížená",J139,0)</f>
        <v>0</v>
      </c>
      <c r="BG139" s="128">
        <f>IF(N139="zákl. prenesená",J139,0)</f>
        <v>0</v>
      </c>
      <c r="BH139" s="128">
        <f>IF(N139="zníž. prenesená",J139,0)</f>
        <v>0</v>
      </c>
      <c r="BI139" s="128">
        <f>IF(N139="nulová",J139,0)</f>
        <v>0</v>
      </c>
      <c r="BJ139" s="3" t="s">
        <v>76</v>
      </c>
      <c r="BK139" s="129">
        <f>ROUND(I139*H139,3)</f>
        <v>0</v>
      </c>
      <c r="BL139" s="3" t="s">
        <v>122</v>
      </c>
      <c r="BM139" s="127" t="s">
        <v>223</v>
      </c>
    </row>
    <row r="140" spans="2:65" s="130" customFormat="1" x14ac:dyDescent="0.25">
      <c r="B140" s="131"/>
      <c r="D140" s="132" t="s">
        <v>124</v>
      </c>
      <c r="E140" s="133" t="s">
        <v>0</v>
      </c>
      <c r="F140" s="134" t="s">
        <v>224</v>
      </c>
      <c r="H140" s="135">
        <v>277.65499999999997</v>
      </c>
      <c r="I140" s="228"/>
      <c r="J140" s="228"/>
      <c r="L140" s="131"/>
      <c r="M140" s="136"/>
      <c r="T140" s="137"/>
      <c r="AT140" s="133" t="s">
        <v>124</v>
      </c>
      <c r="AU140" s="133" t="s">
        <v>77</v>
      </c>
      <c r="AV140" s="130" t="s">
        <v>76</v>
      </c>
      <c r="AW140" s="130" t="s">
        <v>25</v>
      </c>
      <c r="AX140" s="130" t="s">
        <v>74</v>
      </c>
      <c r="AY140" s="133" t="s">
        <v>113</v>
      </c>
    </row>
    <row r="141" spans="2:65" s="15" customFormat="1" ht="24.2" customHeight="1" x14ac:dyDescent="0.25">
      <c r="B141" s="116"/>
      <c r="C141" s="117" t="s">
        <v>138</v>
      </c>
      <c r="D141" s="117" t="s">
        <v>118</v>
      </c>
      <c r="E141" s="118" t="s">
        <v>225</v>
      </c>
      <c r="F141" s="119" t="s">
        <v>226</v>
      </c>
      <c r="G141" s="120" t="s">
        <v>141</v>
      </c>
      <c r="H141" s="121">
        <v>63.448</v>
      </c>
      <c r="I141" s="227">
        <v>0</v>
      </c>
      <c r="J141" s="227">
        <f>ROUND(I141*H141,3)</f>
        <v>0</v>
      </c>
      <c r="K141" s="122"/>
      <c r="L141" s="16"/>
      <c r="M141" s="123" t="s">
        <v>0</v>
      </c>
      <c r="N141" s="124" t="s">
        <v>36</v>
      </c>
      <c r="O141" s="125">
        <v>0</v>
      </c>
      <c r="P141" s="125">
        <f>O141*H141</f>
        <v>0</v>
      </c>
      <c r="Q141" s="125">
        <v>0</v>
      </c>
      <c r="R141" s="125">
        <f>Q141*H141</f>
        <v>0</v>
      </c>
      <c r="S141" s="125">
        <v>0</v>
      </c>
      <c r="T141" s="126">
        <f>S141*H141</f>
        <v>0</v>
      </c>
      <c r="AR141" s="127" t="s">
        <v>122</v>
      </c>
      <c r="AT141" s="127" t="s">
        <v>118</v>
      </c>
      <c r="AU141" s="127" t="s">
        <v>77</v>
      </c>
      <c r="AY141" s="3" t="s">
        <v>113</v>
      </c>
      <c r="BE141" s="128">
        <f>IF(N141="základná",J141,0)</f>
        <v>0</v>
      </c>
      <c r="BF141" s="128">
        <f>IF(N141="znížená",J141,0)</f>
        <v>0</v>
      </c>
      <c r="BG141" s="128">
        <f>IF(N141="zákl. prenesená",J141,0)</f>
        <v>0</v>
      </c>
      <c r="BH141" s="128">
        <f>IF(N141="zníž. prenesená",J141,0)</f>
        <v>0</v>
      </c>
      <c r="BI141" s="128">
        <f>IF(N141="nulová",J141,0)</f>
        <v>0</v>
      </c>
      <c r="BJ141" s="3" t="s">
        <v>76</v>
      </c>
      <c r="BK141" s="129">
        <f>ROUND(I141*H141,3)</f>
        <v>0</v>
      </c>
      <c r="BL141" s="3" t="s">
        <v>122</v>
      </c>
      <c r="BM141" s="127" t="s">
        <v>227</v>
      </c>
    </row>
    <row r="142" spans="2:65" s="130" customFormat="1" x14ac:dyDescent="0.25">
      <c r="B142" s="131"/>
      <c r="D142" s="132" t="s">
        <v>124</v>
      </c>
      <c r="E142" s="133" t="s">
        <v>0</v>
      </c>
      <c r="F142" s="134" t="s">
        <v>228</v>
      </c>
      <c r="H142" s="135">
        <v>63.448</v>
      </c>
      <c r="I142" s="228"/>
      <c r="J142" s="228"/>
      <c r="L142" s="131"/>
      <c r="M142" s="136"/>
      <c r="T142" s="137"/>
      <c r="AT142" s="133" t="s">
        <v>124</v>
      </c>
      <c r="AU142" s="133" t="s">
        <v>77</v>
      </c>
      <c r="AV142" s="130" t="s">
        <v>76</v>
      </c>
      <c r="AW142" s="130" t="s">
        <v>25</v>
      </c>
      <c r="AX142" s="130" t="s">
        <v>74</v>
      </c>
      <c r="AY142" s="133" t="s">
        <v>113</v>
      </c>
    </row>
    <row r="143" spans="2:65" s="15" customFormat="1" ht="24.2" customHeight="1" x14ac:dyDescent="0.25">
      <c r="B143" s="116"/>
      <c r="C143" s="117" t="s">
        <v>144</v>
      </c>
      <c r="D143" s="117" t="s">
        <v>118</v>
      </c>
      <c r="E143" s="118" t="s">
        <v>145</v>
      </c>
      <c r="F143" s="119" t="s">
        <v>146</v>
      </c>
      <c r="G143" s="120" t="s">
        <v>147</v>
      </c>
      <c r="H143" s="121">
        <v>118</v>
      </c>
      <c r="I143" s="227">
        <v>0</v>
      </c>
      <c r="J143" s="227">
        <f>ROUND(I143*H143,3)</f>
        <v>0</v>
      </c>
      <c r="K143" s="122"/>
      <c r="L143" s="16"/>
      <c r="M143" s="123" t="s">
        <v>0</v>
      </c>
      <c r="N143" s="124" t="s">
        <v>36</v>
      </c>
      <c r="O143" s="125">
        <v>0.13400000000000001</v>
      </c>
      <c r="P143" s="125">
        <f>O143*H143</f>
        <v>15.812000000000001</v>
      </c>
      <c r="Q143" s="125">
        <v>9.9250000000000005E-2</v>
      </c>
      <c r="R143" s="125">
        <f>Q143*H143</f>
        <v>11.711500000000001</v>
      </c>
      <c r="S143" s="125">
        <v>0</v>
      </c>
      <c r="T143" s="126">
        <f>S143*H143</f>
        <v>0</v>
      </c>
      <c r="AR143" s="127" t="s">
        <v>122</v>
      </c>
      <c r="AT143" s="127" t="s">
        <v>118</v>
      </c>
      <c r="AU143" s="127" t="s">
        <v>77</v>
      </c>
      <c r="AY143" s="3" t="s">
        <v>113</v>
      </c>
      <c r="BE143" s="128">
        <f>IF(N143="základná",J143,0)</f>
        <v>0</v>
      </c>
      <c r="BF143" s="128">
        <f>IF(N143="znížená",J143,0)</f>
        <v>0</v>
      </c>
      <c r="BG143" s="128">
        <f>IF(N143="zákl. prenesená",J143,0)</f>
        <v>0</v>
      </c>
      <c r="BH143" s="128">
        <f>IF(N143="zníž. prenesená",J143,0)</f>
        <v>0</v>
      </c>
      <c r="BI143" s="128">
        <f>IF(N143="nulová",J143,0)</f>
        <v>0</v>
      </c>
      <c r="BJ143" s="3" t="s">
        <v>76</v>
      </c>
      <c r="BK143" s="129">
        <f>ROUND(I143*H143,3)</f>
        <v>0</v>
      </c>
      <c r="BL143" s="3" t="s">
        <v>122</v>
      </c>
      <c r="BM143" s="127" t="s">
        <v>229</v>
      </c>
    </row>
    <row r="144" spans="2:65" s="15" customFormat="1" ht="16.5" customHeight="1" x14ac:dyDescent="0.25">
      <c r="B144" s="116"/>
      <c r="C144" s="145" t="s">
        <v>149</v>
      </c>
      <c r="D144" s="145" t="s">
        <v>150</v>
      </c>
      <c r="E144" s="146" t="s">
        <v>151</v>
      </c>
      <c r="F144" s="147" t="s">
        <v>152</v>
      </c>
      <c r="G144" s="148" t="s">
        <v>153</v>
      </c>
      <c r="H144" s="149">
        <v>405.21199999999999</v>
      </c>
      <c r="I144" s="230">
        <v>0</v>
      </c>
      <c r="J144" s="230">
        <f>ROUND(I144*H144,3)</f>
        <v>0</v>
      </c>
      <c r="K144" s="150"/>
      <c r="L144" s="151"/>
      <c r="M144" s="152" t="s">
        <v>0</v>
      </c>
      <c r="N144" s="153" t="s">
        <v>36</v>
      </c>
      <c r="O144" s="125">
        <v>0</v>
      </c>
      <c r="P144" s="125">
        <f>O144*H144</f>
        <v>0</v>
      </c>
      <c r="Q144" s="125">
        <v>1.5800000000000002E-2</v>
      </c>
      <c r="R144" s="125">
        <f>Q144*H144</f>
        <v>6.4023496000000009</v>
      </c>
      <c r="S144" s="125">
        <v>0</v>
      </c>
      <c r="T144" s="126">
        <f>S144*H144</f>
        <v>0</v>
      </c>
      <c r="AR144" s="127" t="s">
        <v>154</v>
      </c>
      <c r="AT144" s="127" t="s">
        <v>150</v>
      </c>
      <c r="AU144" s="127" t="s">
        <v>77</v>
      </c>
      <c r="AY144" s="3" t="s">
        <v>113</v>
      </c>
      <c r="BE144" s="128">
        <f>IF(N144="základná",J144,0)</f>
        <v>0</v>
      </c>
      <c r="BF144" s="128">
        <f>IF(N144="znížená",J144,0)</f>
        <v>0</v>
      </c>
      <c r="BG144" s="128">
        <f>IF(N144="zákl. prenesená",J144,0)</f>
        <v>0</v>
      </c>
      <c r="BH144" s="128">
        <f>IF(N144="zníž. prenesená",J144,0)</f>
        <v>0</v>
      </c>
      <c r="BI144" s="128">
        <f>IF(N144="nulová",J144,0)</f>
        <v>0</v>
      </c>
      <c r="BJ144" s="3" t="s">
        <v>76</v>
      </c>
      <c r="BK144" s="129">
        <f>ROUND(I144*H144,3)</f>
        <v>0</v>
      </c>
      <c r="BL144" s="3" t="s">
        <v>122</v>
      </c>
      <c r="BM144" s="127" t="s">
        <v>230</v>
      </c>
    </row>
    <row r="145" spans="2:65" s="130" customFormat="1" x14ac:dyDescent="0.25">
      <c r="B145" s="131"/>
      <c r="D145" s="132" t="s">
        <v>124</v>
      </c>
      <c r="E145" s="133" t="s">
        <v>0</v>
      </c>
      <c r="F145" s="134" t="s">
        <v>231</v>
      </c>
      <c r="H145" s="135">
        <v>401.2</v>
      </c>
      <c r="I145" s="228"/>
      <c r="J145" s="228"/>
      <c r="L145" s="131"/>
      <c r="M145" s="136"/>
      <c r="T145" s="137"/>
      <c r="AT145" s="133" t="s">
        <v>124</v>
      </c>
      <c r="AU145" s="133" t="s">
        <v>77</v>
      </c>
      <c r="AV145" s="130" t="s">
        <v>76</v>
      </c>
      <c r="AW145" s="130" t="s">
        <v>25</v>
      </c>
      <c r="AX145" s="130" t="s">
        <v>74</v>
      </c>
      <c r="AY145" s="133" t="s">
        <v>113</v>
      </c>
    </row>
    <row r="146" spans="2:65" s="130" customFormat="1" x14ac:dyDescent="0.25">
      <c r="B146" s="131"/>
      <c r="D146" s="132" t="s">
        <v>124</v>
      </c>
      <c r="F146" s="134" t="s">
        <v>232</v>
      </c>
      <c r="H146" s="135">
        <v>405.21199999999999</v>
      </c>
      <c r="I146" s="228"/>
      <c r="J146" s="228"/>
      <c r="L146" s="131"/>
      <c r="M146" s="136"/>
      <c r="T146" s="137"/>
      <c r="AT146" s="133" t="s">
        <v>124</v>
      </c>
      <c r="AU146" s="133" t="s">
        <v>77</v>
      </c>
      <c r="AV146" s="130" t="s">
        <v>76</v>
      </c>
      <c r="AW146" s="130" t="s">
        <v>2</v>
      </c>
      <c r="AX146" s="130" t="s">
        <v>74</v>
      </c>
      <c r="AY146" s="133" t="s">
        <v>113</v>
      </c>
    </row>
    <row r="147" spans="2:65" s="15" customFormat="1" ht="24.2" customHeight="1" x14ac:dyDescent="0.25">
      <c r="B147" s="116"/>
      <c r="C147" s="117" t="s">
        <v>154</v>
      </c>
      <c r="D147" s="117" t="s">
        <v>118</v>
      </c>
      <c r="E147" s="118" t="s">
        <v>158</v>
      </c>
      <c r="F147" s="119" t="s">
        <v>159</v>
      </c>
      <c r="G147" s="120" t="s">
        <v>160</v>
      </c>
      <c r="H147" s="121">
        <v>84</v>
      </c>
      <c r="I147" s="227">
        <v>0</v>
      </c>
      <c r="J147" s="227">
        <f>ROUND(I147*H147,3)</f>
        <v>0</v>
      </c>
      <c r="K147" s="122"/>
      <c r="L147" s="16"/>
      <c r="M147" s="123" t="s">
        <v>0</v>
      </c>
      <c r="N147" s="124" t="s">
        <v>36</v>
      </c>
      <c r="O147" s="125">
        <v>0.112</v>
      </c>
      <c r="P147" s="125">
        <f>O147*H147</f>
        <v>9.4079999999999995</v>
      </c>
      <c r="Q147" s="125">
        <v>2.0000000000000001E-4</v>
      </c>
      <c r="R147" s="125">
        <f>Q147*H147</f>
        <v>1.6800000000000002E-2</v>
      </c>
      <c r="S147" s="125">
        <v>0</v>
      </c>
      <c r="T147" s="126">
        <f>S147*H147</f>
        <v>0</v>
      </c>
      <c r="AR147" s="127" t="s">
        <v>122</v>
      </c>
      <c r="AT147" s="127" t="s">
        <v>118</v>
      </c>
      <c r="AU147" s="127" t="s">
        <v>77</v>
      </c>
      <c r="AY147" s="3" t="s">
        <v>113</v>
      </c>
      <c r="BE147" s="128">
        <f>IF(N147="základná",J147,0)</f>
        <v>0</v>
      </c>
      <c r="BF147" s="128">
        <f>IF(N147="znížená",J147,0)</f>
        <v>0</v>
      </c>
      <c r="BG147" s="128">
        <f>IF(N147="zákl. prenesená",J147,0)</f>
        <v>0</v>
      </c>
      <c r="BH147" s="128">
        <f>IF(N147="zníž. prenesená",J147,0)</f>
        <v>0</v>
      </c>
      <c r="BI147" s="128">
        <f>IF(N147="nulová",J147,0)</f>
        <v>0</v>
      </c>
      <c r="BJ147" s="3" t="s">
        <v>76</v>
      </c>
      <c r="BK147" s="129">
        <f>ROUND(I147*H147,3)</f>
        <v>0</v>
      </c>
      <c r="BL147" s="3" t="s">
        <v>122</v>
      </c>
      <c r="BM147" s="127" t="s">
        <v>233</v>
      </c>
    </row>
    <row r="148" spans="2:65" s="15" customFormat="1" ht="16.5" customHeight="1" x14ac:dyDescent="0.25">
      <c r="B148" s="116"/>
      <c r="C148" s="145" t="s">
        <v>162</v>
      </c>
      <c r="D148" s="145" t="s">
        <v>150</v>
      </c>
      <c r="E148" s="146" t="s">
        <v>163</v>
      </c>
      <c r="F148" s="147" t="s">
        <v>164</v>
      </c>
      <c r="G148" s="148" t="s">
        <v>160</v>
      </c>
      <c r="H148" s="149">
        <v>92.4</v>
      </c>
      <c r="I148" s="230">
        <v>0</v>
      </c>
      <c r="J148" s="230">
        <f>ROUND(I148*H148,3)</f>
        <v>0</v>
      </c>
      <c r="K148" s="150"/>
      <c r="L148" s="151"/>
      <c r="M148" s="152" t="s">
        <v>0</v>
      </c>
      <c r="N148" s="153" t="s">
        <v>36</v>
      </c>
      <c r="O148" s="125">
        <v>0</v>
      </c>
      <c r="P148" s="125">
        <f>O148*H148</f>
        <v>0</v>
      </c>
      <c r="Q148" s="125">
        <v>6.9999999999999994E-5</v>
      </c>
      <c r="R148" s="125">
        <f>Q148*H148</f>
        <v>6.4679999999999998E-3</v>
      </c>
      <c r="S148" s="125">
        <v>0</v>
      </c>
      <c r="T148" s="126">
        <f>S148*H148</f>
        <v>0</v>
      </c>
      <c r="AR148" s="127" t="s">
        <v>154</v>
      </c>
      <c r="AT148" s="127" t="s">
        <v>150</v>
      </c>
      <c r="AU148" s="127" t="s">
        <v>77</v>
      </c>
      <c r="AY148" s="3" t="s">
        <v>113</v>
      </c>
      <c r="BE148" s="128">
        <f>IF(N148="základná",J148,0)</f>
        <v>0</v>
      </c>
      <c r="BF148" s="128">
        <f>IF(N148="znížená",J148,0)</f>
        <v>0</v>
      </c>
      <c r="BG148" s="128">
        <f>IF(N148="zákl. prenesená",J148,0)</f>
        <v>0</v>
      </c>
      <c r="BH148" s="128">
        <f>IF(N148="zníž. prenesená",J148,0)</f>
        <v>0</v>
      </c>
      <c r="BI148" s="128">
        <f>IF(N148="nulová",J148,0)</f>
        <v>0</v>
      </c>
      <c r="BJ148" s="3" t="s">
        <v>76</v>
      </c>
      <c r="BK148" s="129">
        <f>ROUND(I148*H148,3)</f>
        <v>0</v>
      </c>
      <c r="BL148" s="3" t="s">
        <v>122</v>
      </c>
      <c r="BM148" s="127" t="s">
        <v>234</v>
      </c>
    </row>
    <row r="149" spans="2:65" s="130" customFormat="1" x14ac:dyDescent="0.25">
      <c r="B149" s="131"/>
      <c r="D149" s="132" t="s">
        <v>124</v>
      </c>
      <c r="F149" s="134" t="s">
        <v>235</v>
      </c>
      <c r="H149" s="135">
        <v>92.4</v>
      </c>
      <c r="I149" s="228"/>
      <c r="J149" s="228"/>
      <c r="L149" s="131"/>
      <c r="M149" s="136"/>
      <c r="T149" s="137"/>
      <c r="AT149" s="133" t="s">
        <v>124</v>
      </c>
      <c r="AU149" s="133" t="s">
        <v>77</v>
      </c>
      <c r="AV149" s="130" t="s">
        <v>76</v>
      </c>
      <c r="AW149" s="130" t="s">
        <v>2</v>
      </c>
      <c r="AX149" s="130" t="s">
        <v>74</v>
      </c>
      <c r="AY149" s="133" t="s">
        <v>113</v>
      </c>
    </row>
    <row r="150" spans="2:65" s="15" customFormat="1" ht="16.5" customHeight="1" x14ac:dyDescent="0.25">
      <c r="B150" s="116"/>
      <c r="C150" s="145" t="s">
        <v>167</v>
      </c>
      <c r="D150" s="145" t="s">
        <v>150</v>
      </c>
      <c r="E150" s="146" t="s">
        <v>168</v>
      </c>
      <c r="F150" s="147" t="s">
        <v>169</v>
      </c>
      <c r="G150" s="148" t="s">
        <v>153</v>
      </c>
      <c r="H150" s="149">
        <v>120</v>
      </c>
      <c r="I150" s="230">
        <v>0</v>
      </c>
      <c r="J150" s="230">
        <f>ROUND(I150*H150,3)</f>
        <v>0</v>
      </c>
      <c r="K150" s="150"/>
      <c r="L150" s="151"/>
      <c r="M150" s="152" t="s">
        <v>0</v>
      </c>
      <c r="N150" s="153" t="s">
        <v>36</v>
      </c>
      <c r="O150" s="125">
        <v>0</v>
      </c>
      <c r="P150" s="125">
        <f>O150*H150</f>
        <v>0</v>
      </c>
      <c r="Q150" s="125">
        <v>1E-4</v>
      </c>
      <c r="R150" s="125">
        <f>Q150*H150</f>
        <v>1.2E-2</v>
      </c>
      <c r="S150" s="125">
        <v>0</v>
      </c>
      <c r="T150" s="126">
        <f>S150*H150</f>
        <v>0</v>
      </c>
      <c r="AR150" s="127" t="s">
        <v>154</v>
      </c>
      <c r="AT150" s="127" t="s">
        <v>150</v>
      </c>
      <c r="AU150" s="127" t="s">
        <v>77</v>
      </c>
      <c r="AY150" s="3" t="s">
        <v>113</v>
      </c>
      <c r="BE150" s="128">
        <f>IF(N150="základná",J150,0)</f>
        <v>0</v>
      </c>
      <c r="BF150" s="128">
        <f>IF(N150="znížená",J150,0)</f>
        <v>0</v>
      </c>
      <c r="BG150" s="128">
        <f>IF(N150="zákl. prenesená",J150,0)</f>
        <v>0</v>
      </c>
      <c r="BH150" s="128">
        <f>IF(N150="zníž. prenesená",J150,0)</f>
        <v>0</v>
      </c>
      <c r="BI150" s="128">
        <f>IF(N150="nulová",J150,0)</f>
        <v>0</v>
      </c>
      <c r="BJ150" s="3" t="s">
        <v>76</v>
      </c>
      <c r="BK150" s="129">
        <f>ROUND(I150*H150,3)</f>
        <v>0</v>
      </c>
      <c r="BL150" s="3" t="s">
        <v>122</v>
      </c>
      <c r="BM150" s="127" t="s">
        <v>236</v>
      </c>
    </row>
    <row r="151" spans="2:65" s="15" customFormat="1" ht="33" customHeight="1" x14ac:dyDescent="0.25">
      <c r="B151" s="116"/>
      <c r="C151" s="117" t="s">
        <v>171</v>
      </c>
      <c r="D151" s="117" t="s">
        <v>118</v>
      </c>
      <c r="E151" s="118" t="s">
        <v>172</v>
      </c>
      <c r="F151" s="119" t="s">
        <v>173</v>
      </c>
      <c r="G151" s="120" t="s">
        <v>160</v>
      </c>
      <c r="H151" s="121">
        <v>84</v>
      </c>
      <c r="I151" s="227">
        <v>0</v>
      </c>
      <c r="J151" s="227">
        <f>ROUND(I151*H151,3)</f>
        <v>0</v>
      </c>
      <c r="K151" s="122"/>
      <c r="L151" s="16"/>
      <c r="M151" s="123" t="s">
        <v>0</v>
      </c>
      <c r="N151" s="124" t="s">
        <v>36</v>
      </c>
      <c r="O151" s="125">
        <v>0</v>
      </c>
      <c r="P151" s="125">
        <f>O151*H151</f>
        <v>0</v>
      </c>
      <c r="Q151" s="125">
        <v>0</v>
      </c>
      <c r="R151" s="125">
        <f>Q151*H151</f>
        <v>0</v>
      </c>
      <c r="S151" s="125">
        <v>0</v>
      </c>
      <c r="T151" s="126">
        <f>S151*H151</f>
        <v>0</v>
      </c>
      <c r="AR151" s="127" t="s">
        <v>122</v>
      </c>
      <c r="AT151" s="127" t="s">
        <v>118</v>
      </c>
      <c r="AU151" s="127" t="s">
        <v>77</v>
      </c>
      <c r="AY151" s="3" t="s">
        <v>113</v>
      </c>
      <c r="BE151" s="128">
        <f>IF(N151="základná",J151,0)</f>
        <v>0</v>
      </c>
      <c r="BF151" s="128">
        <f>IF(N151="znížená",J151,0)</f>
        <v>0</v>
      </c>
      <c r="BG151" s="128">
        <f>IF(N151="zákl. prenesená",J151,0)</f>
        <v>0</v>
      </c>
      <c r="BH151" s="128">
        <f>IF(N151="zníž. prenesená",J151,0)</f>
        <v>0</v>
      </c>
      <c r="BI151" s="128">
        <f>IF(N151="nulová",J151,0)</f>
        <v>0</v>
      </c>
      <c r="BJ151" s="3" t="s">
        <v>76</v>
      </c>
      <c r="BK151" s="129">
        <f>ROUND(I151*H151,3)</f>
        <v>0</v>
      </c>
      <c r="BL151" s="3" t="s">
        <v>122</v>
      </c>
      <c r="BM151" s="127" t="s">
        <v>237</v>
      </c>
    </row>
    <row r="152" spans="2:65" s="15" customFormat="1" ht="24.2" customHeight="1" x14ac:dyDescent="0.25">
      <c r="B152" s="116"/>
      <c r="C152" s="145" t="s">
        <v>175</v>
      </c>
      <c r="D152" s="145" t="s">
        <v>150</v>
      </c>
      <c r="E152" s="146" t="s">
        <v>176</v>
      </c>
      <c r="F152" s="147" t="s">
        <v>177</v>
      </c>
      <c r="G152" s="148" t="s">
        <v>141</v>
      </c>
      <c r="H152" s="149">
        <v>20.79</v>
      </c>
      <c r="I152" s="230">
        <v>0</v>
      </c>
      <c r="J152" s="230">
        <f>ROUND(I152*H152,3)</f>
        <v>0</v>
      </c>
      <c r="K152" s="150"/>
      <c r="L152" s="151"/>
      <c r="M152" s="152" t="s">
        <v>0</v>
      </c>
      <c r="N152" s="153" t="s">
        <v>36</v>
      </c>
      <c r="O152" s="125">
        <v>0</v>
      </c>
      <c r="P152" s="125">
        <f>O152*H152</f>
        <v>0</v>
      </c>
      <c r="Q152" s="125">
        <v>1.6</v>
      </c>
      <c r="R152" s="125">
        <f>Q152*H152</f>
        <v>33.264000000000003</v>
      </c>
      <c r="S152" s="125">
        <v>0</v>
      </c>
      <c r="T152" s="126">
        <f>S152*H152</f>
        <v>0</v>
      </c>
      <c r="AR152" s="127" t="s">
        <v>154</v>
      </c>
      <c r="AT152" s="127" t="s">
        <v>150</v>
      </c>
      <c r="AU152" s="127" t="s">
        <v>77</v>
      </c>
      <c r="AY152" s="3" t="s">
        <v>113</v>
      </c>
      <c r="BE152" s="128">
        <f>IF(N152="základná",J152,0)</f>
        <v>0</v>
      </c>
      <c r="BF152" s="128">
        <f>IF(N152="znížená",J152,0)</f>
        <v>0</v>
      </c>
      <c r="BG152" s="128">
        <f>IF(N152="zákl. prenesená",J152,0)</f>
        <v>0</v>
      </c>
      <c r="BH152" s="128">
        <f>IF(N152="zníž. prenesená",J152,0)</f>
        <v>0</v>
      </c>
      <c r="BI152" s="128">
        <f>IF(N152="nulová",J152,0)</f>
        <v>0</v>
      </c>
      <c r="BJ152" s="3" t="s">
        <v>76</v>
      </c>
      <c r="BK152" s="129">
        <f>ROUND(I152*H152,3)</f>
        <v>0</v>
      </c>
      <c r="BL152" s="3" t="s">
        <v>122</v>
      </c>
      <c r="BM152" s="127" t="s">
        <v>238</v>
      </c>
    </row>
    <row r="153" spans="2:65" s="130" customFormat="1" x14ac:dyDescent="0.25">
      <c r="B153" s="131"/>
      <c r="D153" s="132" t="s">
        <v>124</v>
      </c>
      <c r="E153" s="133" t="s">
        <v>0</v>
      </c>
      <c r="F153" s="134" t="s">
        <v>239</v>
      </c>
      <c r="H153" s="135">
        <v>20.79</v>
      </c>
      <c r="I153" s="228"/>
      <c r="J153" s="228"/>
      <c r="L153" s="131"/>
      <c r="M153" s="136"/>
      <c r="T153" s="137"/>
      <c r="AT153" s="133" t="s">
        <v>124</v>
      </c>
      <c r="AU153" s="133" t="s">
        <v>77</v>
      </c>
      <c r="AV153" s="130" t="s">
        <v>76</v>
      </c>
      <c r="AW153" s="130" t="s">
        <v>25</v>
      </c>
      <c r="AX153" s="130" t="s">
        <v>74</v>
      </c>
      <c r="AY153" s="133" t="s">
        <v>113</v>
      </c>
    </row>
    <row r="154" spans="2:65" s="15" customFormat="1" ht="24.2" customHeight="1" x14ac:dyDescent="0.25">
      <c r="B154" s="116"/>
      <c r="C154" s="117" t="s">
        <v>180</v>
      </c>
      <c r="D154" s="117" t="s">
        <v>118</v>
      </c>
      <c r="E154" s="118" t="s">
        <v>181</v>
      </c>
      <c r="F154" s="119" t="s">
        <v>182</v>
      </c>
      <c r="G154" s="120" t="s">
        <v>160</v>
      </c>
      <c r="H154" s="121">
        <v>97</v>
      </c>
      <c r="I154" s="227">
        <v>0</v>
      </c>
      <c r="J154" s="227">
        <f>ROUND(I154*H154,3)</f>
        <v>0</v>
      </c>
      <c r="K154" s="122"/>
      <c r="L154" s="16"/>
      <c r="M154" s="123" t="s">
        <v>0</v>
      </c>
      <c r="N154" s="124" t="s">
        <v>36</v>
      </c>
      <c r="O154" s="125">
        <v>1E-3</v>
      </c>
      <c r="P154" s="125">
        <f>O154*H154</f>
        <v>9.7000000000000003E-2</v>
      </c>
      <c r="Q154" s="125">
        <v>0</v>
      </c>
      <c r="R154" s="125">
        <f>Q154*H154</f>
        <v>0</v>
      </c>
      <c r="S154" s="125">
        <v>0</v>
      </c>
      <c r="T154" s="126">
        <f>S154*H154</f>
        <v>0</v>
      </c>
      <c r="AR154" s="127" t="s">
        <v>122</v>
      </c>
      <c r="AT154" s="127" t="s">
        <v>118</v>
      </c>
      <c r="AU154" s="127" t="s">
        <v>77</v>
      </c>
      <c r="AY154" s="3" t="s">
        <v>113</v>
      </c>
      <c r="BE154" s="128">
        <f>IF(N154="základná",J154,0)</f>
        <v>0</v>
      </c>
      <c r="BF154" s="128">
        <f>IF(N154="znížená",J154,0)</f>
        <v>0</v>
      </c>
      <c r="BG154" s="128">
        <f>IF(N154="zákl. prenesená",J154,0)</f>
        <v>0</v>
      </c>
      <c r="BH154" s="128">
        <f>IF(N154="zníž. prenesená",J154,0)</f>
        <v>0</v>
      </c>
      <c r="BI154" s="128">
        <f>IF(N154="nulová",J154,0)</f>
        <v>0</v>
      </c>
      <c r="BJ154" s="3" t="s">
        <v>76</v>
      </c>
      <c r="BK154" s="129">
        <f>ROUND(I154*H154,3)</f>
        <v>0</v>
      </c>
      <c r="BL154" s="3" t="s">
        <v>122</v>
      </c>
      <c r="BM154" s="127" t="s">
        <v>240</v>
      </c>
    </row>
    <row r="155" spans="2:65" s="130" customFormat="1" x14ac:dyDescent="0.25">
      <c r="B155" s="131"/>
      <c r="D155" s="132" t="s">
        <v>124</v>
      </c>
      <c r="E155" s="133" t="s">
        <v>0</v>
      </c>
      <c r="F155" s="134" t="s">
        <v>241</v>
      </c>
      <c r="H155" s="135">
        <v>97</v>
      </c>
      <c r="I155" s="228"/>
      <c r="J155" s="228"/>
      <c r="L155" s="131"/>
      <c r="M155" s="136"/>
      <c r="T155" s="137"/>
      <c r="AT155" s="133" t="s">
        <v>124</v>
      </c>
      <c r="AU155" s="133" t="s">
        <v>77</v>
      </c>
      <c r="AV155" s="130" t="s">
        <v>76</v>
      </c>
      <c r="AW155" s="130" t="s">
        <v>25</v>
      </c>
      <c r="AX155" s="130" t="s">
        <v>74</v>
      </c>
      <c r="AY155" s="133" t="s">
        <v>113</v>
      </c>
    </row>
    <row r="156" spans="2:65" s="15" customFormat="1" ht="24.2" customHeight="1" x14ac:dyDescent="0.25">
      <c r="B156" s="116"/>
      <c r="C156" s="117" t="s">
        <v>185</v>
      </c>
      <c r="D156" s="117" t="s">
        <v>118</v>
      </c>
      <c r="E156" s="118" t="s">
        <v>186</v>
      </c>
      <c r="F156" s="119" t="s">
        <v>187</v>
      </c>
      <c r="G156" s="120" t="s">
        <v>160</v>
      </c>
      <c r="H156" s="121">
        <v>97</v>
      </c>
      <c r="I156" s="227">
        <v>0</v>
      </c>
      <c r="J156" s="227">
        <f t="shared" ref="J156:J171" si="0">ROUND(I156*H156,3)</f>
        <v>0</v>
      </c>
      <c r="K156" s="122"/>
      <c r="L156" s="16"/>
      <c r="M156" s="123" t="s">
        <v>0</v>
      </c>
      <c r="N156" s="124" t="s">
        <v>36</v>
      </c>
      <c r="O156" s="125">
        <v>1.4999999999999999E-2</v>
      </c>
      <c r="P156" s="125">
        <f t="shared" ref="P156:P171" si="1">O156*H156</f>
        <v>1.4549999999999998</v>
      </c>
      <c r="Q156" s="125">
        <v>0</v>
      </c>
      <c r="R156" s="125">
        <f t="shared" ref="R156:R171" si="2">Q156*H156</f>
        <v>0</v>
      </c>
      <c r="S156" s="125">
        <v>0</v>
      </c>
      <c r="T156" s="126">
        <f t="shared" ref="T156:T171" si="3">S156*H156</f>
        <v>0</v>
      </c>
      <c r="AR156" s="127" t="s">
        <v>122</v>
      </c>
      <c r="AT156" s="127" t="s">
        <v>118</v>
      </c>
      <c r="AU156" s="127" t="s">
        <v>77</v>
      </c>
      <c r="AY156" s="3" t="s">
        <v>113</v>
      </c>
      <c r="BE156" s="128">
        <f t="shared" ref="BE156:BE171" si="4">IF(N156="základná",J156,0)</f>
        <v>0</v>
      </c>
      <c r="BF156" s="128">
        <f t="shared" ref="BF156:BF171" si="5">IF(N156="znížená",J156,0)</f>
        <v>0</v>
      </c>
      <c r="BG156" s="128">
        <f t="shared" ref="BG156:BG171" si="6">IF(N156="zákl. prenesená",J156,0)</f>
        <v>0</v>
      </c>
      <c r="BH156" s="128">
        <f t="shared" ref="BH156:BH171" si="7">IF(N156="zníž. prenesená",J156,0)</f>
        <v>0</v>
      </c>
      <c r="BI156" s="128">
        <f t="shared" ref="BI156:BI171" si="8">IF(N156="nulová",J156,0)</f>
        <v>0</v>
      </c>
      <c r="BJ156" s="3" t="s">
        <v>76</v>
      </c>
      <c r="BK156" s="129">
        <f t="shared" ref="BK156:BK171" si="9">ROUND(I156*H156,3)</f>
        <v>0</v>
      </c>
      <c r="BL156" s="3" t="s">
        <v>122</v>
      </c>
      <c r="BM156" s="127" t="s">
        <v>242</v>
      </c>
    </row>
    <row r="157" spans="2:65" s="15" customFormat="1" ht="24.2" customHeight="1" x14ac:dyDescent="0.25">
      <c r="B157" s="116"/>
      <c r="C157" s="117" t="s">
        <v>189</v>
      </c>
      <c r="D157" s="117" t="s">
        <v>118</v>
      </c>
      <c r="E157" s="118" t="s">
        <v>190</v>
      </c>
      <c r="F157" s="119" t="s">
        <v>191</v>
      </c>
      <c r="G157" s="120" t="s">
        <v>160</v>
      </c>
      <c r="H157" s="121">
        <v>97</v>
      </c>
      <c r="I157" s="227">
        <v>0</v>
      </c>
      <c r="J157" s="227">
        <f t="shared" si="0"/>
        <v>0</v>
      </c>
      <c r="K157" s="122"/>
      <c r="L157" s="16"/>
      <c r="M157" s="123" t="s">
        <v>0</v>
      </c>
      <c r="N157" s="124" t="s">
        <v>36</v>
      </c>
      <c r="O157" s="125">
        <v>0.05</v>
      </c>
      <c r="P157" s="125">
        <f t="shared" si="1"/>
        <v>4.8500000000000005</v>
      </c>
      <c r="Q157" s="125">
        <v>0</v>
      </c>
      <c r="R157" s="125">
        <f t="shared" si="2"/>
        <v>0</v>
      </c>
      <c r="S157" s="125">
        <v>0</v>
      </c>
      <c r="T157" s="126">
        <f t="shared" si="3"/>
        <v>0</v>
      </c>
      <c r="AR157" s="127" t="s">
        <v>122</v>
      </c>
      <c r="AT157" s="127" t="s">
        <v>118</v>
      </c>
      <c r="AU157" s="127" t="s">
        <v>77</v>
      </c>
      <c r="AY157" s="3" t="s">
        <v>113</v>
      </c>
      <c r="BE157" s="128">
        <f t="shared" si="4"/>
        <v>0</v>
      </c>
      <c r="BF157" s="128">
        <f t="shared" si="5"/>
        <v>0</v>
      </c>
      <c r="BG157" s="128">
        <f t="shared" si="6"/>
        <v>0</v>
      </c>
      <c r="BH157" s="128">
        <f t="shared" si="7"/>
        <v>0</v>
      </c>
      <c r="BI157" s="128">
        <f t="shared" si="8"/>
        <v>0</v>
      </c>
      <c r="BJ157" s="3" t="s">
        <v>76</v>
      </c>
      <c r="BK157" s="129">
        <f t="shared" si="9"/>
        <v>0</v>
      </c>
      <c r="BL157" s="3" t="s">
        <v>122</v>
      </c>
      <c r="BM157" s="127" t="s">
        <v>243</v>
      </c>
    </row>
    <row r="158" spans="2:65" s="15" customFormat="1" ht="24.2" customHeight="1" x14ac:dyDescent="0.25">
      <c r="B158" s="116"/>
      <c r="C158" s="117" t="s">
        <v>193</v>
      </c>
      <c r="D158" s="117" t="s">
        <v>118</v>
      </c>
      <c r="E158" s="118" t="s">
        <v>244</v>
      </c>
      <c r="F158" s="119" t="s">
        <v>245</v>
      </c>
      <c r="G158" s="120" t="s">
        <v>153</v>
      </c>
      <c r="H158" s="121">
        <v>13</v>
      </c>
      <c r="I158" s="227">
        <v>0</v>
      </c>
      <c r="J158" s="227">
        <f t="shared" si="0"/>
        <v>0</v>
      </c>
      <c r="K158" s="122"/>
      <c r="L158" s="16"/>
      <c r="M158" s="123" t="s">
        <v>0</v>
      </c>
      <c r="N158" s="124" t="s">
        <v>36</v>
      </c>
      <c r="O158" s="125">
        <v>0.26800000000000002</v>
      </c>
      <c r="P158" s="125">
        <f t="shared" si="1"/>
        <v>3.484</v>
      </c>
      <c r="Q158" s="125">
        <v>0</v>
      </c>
      <c r="R158" s="125">
        <f t="shared" si="2"/>
        <v>0</v>
      </c>
      <c r="S158" s="125">
        <v>0</v>
      </c>
      <c r="T158" s="126">
        <f t="shared" si="3"/>
        <v>0</v>
      </c>
      <c r="AR158" s="127" t="s">
        <v>122</v>
      </c>
      <c r="AT158" s="127" t="s">
        <v>118</v>
      </c>
      <c r="AU158" s="127" t="s">
        <v>77</v>
      </c>
      <c r="AY158" s="3" t="s">
        <v>113</v>
      </c>
      <c r="BE158" s="128">
        <f t="shared" si="4"/>
        <v>0</v>
      </c>
      <c r="BF158" s="128">
        <f t="shared" si="5"/>
        <v>0</v>
      </c>
      <c r="BG158" s="128">
        <f t="shared" si="6"/>
        <v>0</v>
      </c>
      <c r="BH158" s="128">
        <f t="shared" si="7"/>
        <v>0</v>
      </c>
      <c r="BI158" s="128">
        <f t="shared" si="8"/>
        <v>0</v>
      </c>
      <c r="BJ158" s="3" t="s">
        <v>76</v>
      </c>
      <c r="BK158" s="129">
        <f t="shared" si="9"/>
        <v>0</v>
      </c>
      <c r="BL158" s="3" t="s">
        <v>122</v>
      </c>
      <c r="BM158" s="127" t="s">
        <v>246</v>
      </c>
    </row>
    <row r="159" spans="2:65" s="15" customFormat="1" ht="33" customHeight="1" x14ac:dyDescent="0.25">
      <c r="B159" s="116"/>
      <c r="C159" s="117" t="s">
        <v>197</v>
      </c>
      <c r="D159" s="117" t="s">
        <v>118</v>
      </c>
      <c r="E159" s="118" t="s">
        <v>247</v>
      </c>
      <c r="F159" s="119" t="s">
        <v>248</v>
      </c>
      <c r="G159" s="120" t="s">
        <v>153</v>
      </c>
      <c r="H159" s="121">
        <v>13</v>
      </c>
      <c r="I159" s="227">
        <v>0</v>
      </c>
      <c r="J159" s="227">
        <f t="shared" si="0"/>
        <v>0</v>
      </c>
      <c r="K159" s="122"/>
      <c r="L159" s="16"/>
      <c r="M159" s="123" t="s">
        <v>0</v>
      </c>
      <c r="N159" s="124" t="s">
        <v>36</v>
      </c>
      <c r="O159" s="125">
        <v>0.38912000000000002</v>
      </c>
      <c r="P159" s="125">
        <f t="shared" si="1"/>
        <v>5.0585599999999999</v>
      </c>
      <c r="Q159" s="125">
        <v>0</v>
      </c>
      <c r="R159" s="125">
        <f t="shared" si="2"/>
        <v>0</v>
      </c>
      <c r="S159" s="125">
        <v>0</v>
      </c>
      <c r="T159" s="126">
        <f t="shared" si="3"/>
        <v>0</v>
      </c>
      <c r="AR159" s="127" t="s">
        <v>122</v>
      </c>
      <c r="AT159" s="127" t="s">
        <v>118</v>
      </c>
      <c r="AU159" s="127" t="s">
        <v>77</v>
      </c>
      <c r="AY159" s="3" t="s">
        <v>113</v>
      </c>
      <c r="BE159" s="128">
        <f t="shared" si="4"/>
        <v>0</v>
      </c>
      <c r="BF159" s="128">
        <f t="shared" si="5"/>
        <v>0</v>
      </c>
      <c r="BG159" s="128">
        <f t="shared" si="6"/>
        <v>0</v>
      </c>
      <c r="BH159" s="128">
        <f t="shared" si="7"/>
        <v>0</v>
      </c>
      <c r="BI159" s="128">
        <f t="shared" si="8"/>
        <v>0</v>
      </c>
      <c r="BJ159" s="3" t="s">
        <v>76</v>
      </c>
      <c r="BK159" s="129">
        <f t="shared" si="9"/>
        <v>0</v>
      </c>
      <c r="BL159" s="3" t="s">
        <v>122</v>
      </c>
      <c r="BM159" s="127" t="s">
        <v>249</v>
      </c>
    </row>
    <row r="160" spans="2:65" s="15" customFormat="1" ht="21.75" customHeight="1" x14ac:dyDescent="0.25">
      <c r="B160" s="116"/>
      <c r="C160" s="145" t="s">
        <v>201</v>
      </c>
      <c r="D160" s="145" t="s">
        <v>150</v>
      </c>
      <c r="E160" s="146" t="s">
        <v>250</v>
      </c>
      <c r="F160" s="147" t="s">
        <v>251</v>
      </c>
      <c r="G160" s="148" t="s">
        <v>153</v>
      </c>
      <c r="H160" s="149">
        <v>4</v>
      </c>
      <c r="I160" s="230">
        <v>0</v>
      </c>
      <c r="J160" s="230">
        <f t="shared" si="0"/>
        <v>0</v>
      </c>
      <c r="K160" s="150"/>
      <c r="L160" s="151"/>
      <c r="M160" s="152" t="s">
        <v>0</v>
      </c>
      <c r="N160" s="153" t="s">
        <v>36</v>
      </c>
      <c r="O160" s="125">
        <v>0</v>
      </c>
      <c r="P160" s="125">
        <f t="shared" si="1"/>
        <v>0</v>
      </c>
      <c r="Q160" s="125">
        <v>0</v>
      </c>
      <c r="R160" s="125">
        <f t="shared" si="2"/>
        <v>0</v>
      </c>
      <c r="S160" s="125">
        <v>0</v>
      </c>
      <c r="T160" s="126">
        <f t="shared" si="3"/>
        <v>0</v>
      </c>
      <c r="AR160" s="127" t="s">
        <v>154</v>
      </c>
      <c r="AT160" s="127" t="s">
        <v>150</v>
      </c>
      <c r="AU160" s="127" t="s">
        <v>77</v>
      </c>
      <c r="AY160" s="3" t="s">
        <v>113</v>
      </c>
      <c r="BE160" s="128">
        <f t="shared" si="4"/>
        <v>0</v>
      </c>
      <c r="BF160" s="128">
        <f t="shared" si="5"/>
        <v>0</v>
      </c>
      <c r="BG160" s="128">
        <f t="shared" si="6"/>
        <v>0</v>
      </c>
      <c r="BH160" s="128">
        <f t="shared" si="7"/>
        <v>0</v>
      </c>
      <c r="BI160" s="128">
        <f t="shared" si="8"/>
        <v>0</v>
      </c>
      <c r="BJ160" s="3" t="s">
        <v>76</v>
      </c>
      <c r="BK160" s="129">
        <f t="shared" si="9"/>
        <v>0</v>
      </c>
      <c r="BL160" s="3" t="s">
        <v>122</v>
      </c>
      <c r="BM160" s="127" t="s">
        <v>252</v>
      </c>
    </row>
    <row r="161" spans="2:65" s="15" customFormat="1" ht="16.5" customHeight="1" x14ac:dyDescent="0.25">
      <c r="B161" s="116"/>
      <c r="C161" s="145" t="s">
        <v>205</v>
      </c>
      <c r="D161" s="145" t="s">
        <v>150</v>
      </c>
      <c r="E161" s="146" t="s">
        <v>253</v>
      </c>
      <c r="F161" s="147" t="s">
        <v>254</v>
      </c>
      <c r="G161" s="148" t="s">
        <v>153</v>
      </c>
      <c r="H161" s="149">
        <v>3</v>
      </c>
      <c r="I161" s="230">
        <v>0</v>
      </c>
      <c r="J161" s="230">
        <f t="shared" si="0"/>
        <v>0</v>
      </c>
      <c r="K161" s="150"/>
      <c r="L161" s="151"/>
      <c r="M161" s="152" t="s">
        <v>0</v>
      </c>
      <c r="N161" s="153" t="s">
        <v>36</v>
      </c>
      <c r="O161" s="125">
        <v>0</v>
      </c>
      <c r="P161" s="125">
        <f t="shared" si="1"/>
        <v>0</v>
      </c>
      <c r="Q161" s="125">
        <v>0</v>
      </c>
      <c r="R161" s="125">
        <f t="shared" si="2"/>
        <v>0</v>
      </c>
      <c r="S161" s="125">
        <v>0</v>
      </c>
      <c r="T161" s="126">
        <f t="shared" si="3"/>
        <v>0</v>
      </c>
      <c r="AR161" s="127" t="s">
        <v>154</v>
      </c>
      <c r="AT161" s="127" t="s">
        <v>150</v>
      </c>
      <c r="AU161" s="127" t="s">
        <v>77</v>
      </c>
      <c r="AY161" s="3" t="s">
        <v>113</v>
      </c>
      <c r="BE161" s="128">
        <f t="shared" si="4"/>
        <v>0</v>
      </c>
      <c r="BF161" s="128">
        <f t="shared" si="5"/>
        <v>0</v>
      </c>
      <c r="BG161" s="128">
        <f t="shared" si="6"/>
        <v>0</v>
      </c>
      <c r="BH161" s="128">
        <f t="shared" si="7"/>
        <v>0</v>
      </c>
      <c r="BI161" s="128">
        <f t="shared" si="8"/>
        <v>0</v>
      </c>
      <c r="BJ161" s="3" t="s">
        <v>76</v>
      </c>
      <c r="BK161" s="129">
        <f t="shared" si="9"/>
        <v>0</v>
      </c>
      <c r="BL161" s="3" t="s">
        <v>122</v>
      </c>
      <c r="BM161" s="127" t="s">
        <v>255</v>
      </c>
    </row>
    <row r="162" spans="2:65" s="15" customFormat="1" ht="16.5" customHeight="1" x14ac:dyDescent="0.25">
      <c r="B162" s="116"/>
      <c r="C162" s="145" t="s">
        <v>211</v>
      </c>
      <c r="D162" s="145" t="s">
        <v>150</v>
      </c>
      <c r="E162" s="146" t="s">
        <v>256</v>
      </c>
      <c r="F162" s="147" t="s">
        <v>257</v>
      </c>
      <c r="G162" s="148" t="s">
        <v>153</v>
      </c>
      <c r="H162" s="149">
        <v>3</v>
      </c>
      <c r="I162" s="230">
        <v>0</v>
      </c>
      <c r="J162" s="230">
        <f t="shared" si="0"/>
        <v>0</v>
      </c>
      <c r="K162" s="150"/>
      <c r="L162" s="151"/>
      <c r="M162" s="152" t="s">
        <v>0</v>
      </c>
      <c r="N162" s="153" t="s">
        <v>36</v>
      </c>
      <c r="O162" s="125">
        <v>0</v>
      </c>
      <c r="P162" s="125">
        <f t="shared" si="1"/>
        <v>0</v>
      </c>
      <c r="Q162" s="125">
        <v>0</v>
      </c>
      <c r="R162" s="125">
        <f t="shared" si="2"/>
        <v>0</v>
      </c>
      <c r="S162" s="125">
        <v>0</v>
      </c>
      <c r="T162" s="126">
        <f t="shared" si="3"/>
        <v>0</v>
      </c>
      <c r="AR162" s="127" t="s">
        <v>154</v>
      </c>
      <c r="AT162" s="127" t="s">
        <v>150</v>
      </c>
      <c r="AU162" s="127" t="s">
        <v>77</v>
      </c>
      <c r="AY162" s="3" t="s">
        <v>113</v>
      </c>
      <c r="BE162" s="128">
        <f t="shared" si="4"/>
        <v>0</v>
      </c>
      <c r="BF162" s="128">
        <f t="shared" si="5"/>
        <v>0</v>
      </c>
      <c r="BG162" s="128">
        <f t="shared" si="6"/>
        <v>0</v>
      </c>
      <c r="BH162" s="128">
        <f t="shared" si="7"/>
        <v>0</v>
      </c>
      <c r="BI162" s="128">
        <f t="shared" si="8"/>
        <v>0</v>
      </c>
      <c r="BJ162" s="3" t="s">
        <v>76</v>
      </c>
      <c r="BK162" s="129">
        <f t="shared" si="9"/>
        <v>0</v>
      </c>
      <c r="BL162" s="3" t="s">
        <v>122</v>
      </c>
      <c r="BM162" s="127" t="s">
        <v>258</v>
      </c>
    </row>
    <row r="163" spans="2:65" s="15" customFormat="1" ht="16.5" customHeight="1" x14ac:dyDescent="0.25">
      <c r="B163" s="116"/>
      <c r="C163" s="145" t="s">
        <v>259</v>
      </c>
      <c r="D163" s="145" t="s">
        <v>150</v>
      </c>
      <c r="E163" s="146" t="s">
        <v>260</v>
      </c>
      <c r="F163" s="147" t="s">
        <v>261</v>
      </c>
      <c r="G163" s="148" t="s">
        <v>153</v>
      </c>
      <c r="H163" s="149">
        <v>3</v>
      </c>
      <c r="I163" s="230">
        <v>0</v>
      </c>
      <c r="J163" s="230">
        <f t="shared" si="0"/>
        <v>0</v>
      </c>
      <c r="K163" s="150"/>
      <c r="L163" s="151"/>
      <c r="M163" s="152" t="s">
        <v>0</v>
      </c>
      <c r="N163" s="153" t="s">
        <v>36</v>
      </c>
      <c r="O163" s="125">
        <v>0</v>
      </c>
      <c r="P163" s="125">
        <f t="shared" si="1"/>
        <v>0</v>
      </c>
      <c r="Q163" s="125">
        <v>0</v>
      </c>
      <c r="R163" s="125">
        <f t="shared" si="2"/>
        <v>0</v>
      </c>
      <c r="S163" s="125">
        <v>0</v>
      </c>
      <c r="T163" s="126">
        <f t="shared" si="3"/>
        <v>0</v>
      </c>
      <c r="AR163" s="127" t="s">
        <v>154</v>
      </c>
      <c r="AT163" s="127" t="s">
        <v>150</v>
      </c>
      <c r="AU163" s="127" t="s">
        <v>77</v>
      </c>
      <c r="AY163" s="3" t="s">
        <v>113</v>
      </c>
      <c r="BE163" s="128">
        <f t="shared" si="4"/>
        <v>0</v>
      </c>
      <c r="BF163" s="128">
        <f t="shared" si="5"/>
        <v>0</v>
      </c>
      <c r="BG163" s="128">
        <f t="shared" si="6"/>
        <v>0</v>
      </c>
      <c r="BH163" s="128">
        <f t="shared" si="7"/>
        <v>0</v>
      </c>
      <c r="BI163" s="128">
        <f t="shared" si="8"/>
        <v>0</v>
      </c>
      <c r="BJ163" s="3" t="s">
        <v>76</v>
      </c>
      <c r="BK163" s="129">
        <f t="shared" si="9"/>
        <v>0</v>
      </c>
      <c r="BL163" s="3" t="s">
        <v>122</v>
      </c>
      <c r="BM163" s="127" t="s">
        <v>262</v>
      </c>
    </row>
    <row r="164" spans="2:65" s="15" customFormat="1" ht="24.2" customHeight="1" x14ac:dyDescent="0.25">
      <c r="B164" s="116"/>
      <c r="C164" s="117" t="s">
        <v>263</v>
      </c>
      <c r="D164" s="117" t="s">
        <v>118</v>
      </c>
      <c r="E164" s="118" t="s">
        <v>194</v>
      </c>
      <c r="F164" s="119" t="s">
        <v>195</v>
      </c>
      <c r="G164" s="120" t="s">
        <v>153</v>
      </c>
      <c r="H164" s="121">
        <v>588</v>
      </c>
      <c r="I164" s="227">
        <v>0</v>
      </c>
      <c r="J164" s="227">
        <f t="shared" si="0"/>
        <v>0</v>
      </c>
      <c r="K164" s="122"/>
      <c r="L164" s="16"/>
      <c r="M164" s="123" t="s">
        <v>0</v>
      </c>
      <c r="N164" s="124" t="s">
        <v>36</v>
      </c>
      <c r="O164" s="125">
        <v>4.7E-2</v>
      </c>
      <c r="P164" s="125">
        <f t="shared" si="1"/>
        <v>27.635999999999999</v>
      </c>
      <c r="Q164" s="125">
        <v>0</v>
      </c>
      <c r="R164" s="125">
        <f t="shared" si="2"/>
        <v>0</v>
      </c>
      <c r="S164" s="125">
        <v>0</v>
      </c>
      <c r="T164" s="126">
        <f t="shared" si="3"/>
        <v>0</v>
      </c>
      <c r="AR164" s="127" t="s">
        <v>122</v>
      </c>
      <c r="AT164" s="127" t="s">
        <v>118</v>
      </c>
      <c r="AU164" s="127" t="s">
        <v>77</v>
      </c>
      <c r="AY164" s="3" t="s">
        <v>113</v>
      </c>
      <c r="BE164" s="128">
        <f t="shared" si="4"/>
        <v>0</v>
      </c>
      <c r="BF164" s="128">
        <f t="shared" si="5"/>
        <v>0</v>
      </c>
      <c r="BG164" s="128">
        <f t="shared" si="6"/>
        <v>0</v>
      </c>
      <c r="BH164" s="128">
        <f t="shared" si="7"/>
        <v>0</v>
      </c>
      <c r="BI164" s="128">
        <f t="shared" si="8"/>
        <v>0</v>
      </c>
      <c r="BJ164" s="3" t="s">
        <v>76</v>
      </c>
      <c r="BK164" s="129">
        <f t="shared" si="9"/>
        <v>0</v>
      </c>
      <c r="BL164" s="3" t="s">
        <v>122</v>
      </c>
      <c r="BM164" s="127" t="s">
        <v>264</v>
      </c>
    </row>
    <row r="165" spans="2:65" s="15" customFormat="1" ht="24.2" customHeight="1" x14ac:dyDescent="0.25">
      <c r="B165" s="116"/>
      <c r="C165" s="117" t="s">
        <v>6</v>
      </c>
      <c r="D165" s="117" t="s">
        <v>118</v>
      </c>
      <c r="E165" s="118" t="s">
        <v>198</v>
      </c>
      <c r="F165" s="119" t="s">
        <v>199</v>
      </c>
      <c r="G165" s="120" t="s">
        <v>153</v>
      </c>
      <c r="H165" s="121">
        <v>588</v>
      </c>
      <c r="I165" s="227">
        <v>0</v>
      </c>
      <c r="J165" s="227">
        <f t="shared" si="0"/>
        <v>0</v>
      </c>
      <c r="K165" s="122"/>
      <c r="L165" s="16"/>
      <c r="M165" s="123" t="s">
        <v>0</v>
      </c>
      <c r="N165" s="124" t="s">
        <v>36</v>
      </c>
      <c r="O165" s="125">
        <v>1.4999999999999999E-2</v>
      </c>
      <c r="P165" s="125">
        <f t="shared" si="1"/>
        <v>8.82</v>
      </c>
      <c r="Q165" s="125">
        <v>0</v>
      </c>
      <c r="R165" s="125">
        <f t="shared" si="2"/>
        <v>0</v>
      </c>
      <c r="S165" s="125">
        <v>0</v>
      </c>
      <c r="T165" s="126">
        <f t="shared" si="3"/>
        <v>0</v>
      </c>
      <c r="AR165" s="127" t="s">
        <v>122</v>
      </c>
      <c r="AT165" s="127" t="s">
        <v>118</v>
      </c>
      <c r="AU165" s="127" t="s">
        <v>77</v>
      </c>
      <c r="AY165" s="3" t="s">
        <v>113</v>
      </c>
      <c r="BE165" s="128">
        <f t="shared" si="4"/>
        <v>0</v>
      </c>
      <c r="BF165" s="128">
        <f t="shared" si="5"/>
        <v>0</v>
      </c>
      <c r="BG165" s="128">
        <f t="shared" si="6"/>
        <v>0</v>
      </c>
      <c r="BH165" s="128">
        <f t="shared" si="7"/>
        <v>0</v>
      </c>
      <c r="BI165" s="128">
        <f t="shared" si="8"/>
        <v>0</v>
      </c>
      <c r="BJ165" s="3" t="s">
        <v>76</v>
      </c>
      <c r="BK165" s="129">
        <f t="shared" si="9"/>
        <v>0</v>
      </c>
      <c r="BL165" s="3" t="s">
        <v>122</v>
      </c>
      <c r="BM165" s="127" t="s">
        <v>265</v>
      </c>
    </row>
    <row r="166" spans="2:65" s="15" customFormat="1" ht="16.5" customHeight="1" x14ac:dyDescent="0.25">
      <c r="B166" s="116"/>
      <c r="C166" s="145" t="s">
        <v>266</v>
      </c>
      <c r="D166" s="145" t="s">
        <v>150</v>
      </c>
      <c r="E166" s="146" t="s">
        <v>202</v>
      </c>
      <c r="F166" s="147" t="s">
        <v>203</v>
      </c>
      <c r="G166" s="148" t="s">
        <v>153</v>
      </c>
      <c r="H166" s="149">
        <v>588</v>
      </c>
      <c r="I166" s="230">
        <v>0</v>
      </c>
      <c r="J166" s="230">
        <f t="shared" si="0"/>
        <v>0</v>
      </c>
      <c r="K166" s="150"/>
      <c r="L166" s="151"/>
      <c r="M166" s="152" t="s">
        <v>0</v>
      </c>
      <c r="N166" s="153" t="s">
        <v>36</v>
      </c>
      <c r="O166" s="125">
        <v>0</v>
      </c>
      <c r="P166" s="125">
        <f t="shared" si="1"/>
        <v>0</v>
      </c>
      <c r="Q166" s="125">
        <v>0</v>
      </c>
      <c r="R166" s="125">
        <f t="shared" si="2"/>
        <v>0</v>
      </c>
      <c r="S166" s="125">
        <v>0</v>
      </c>
      <c r="T166" s="126">
        <f t="shared" si="3"/>
        <v>0</v>
      </c>
      <c r="AR166" s="127" t="s">
        <v>154</v>
      </c>
      <c r="AT166" s="127" t="s">
        <v>150</v>
      </c>
      <c r="AU166" s="127" t="s">
        <v>77</v>
      </c>
      <c r="AY166" s="3" t="s">
        <v>113</v>
      </c>
      <c r="BE166" s="128">
        <f t="shared" si="4"/>
        <v>0</v>
      </c>
      <c r="BF166" s="128">
        <f t="shared" si="5"/>
        <v>0</v>
      </c>
      <c r="BG166" s="128">
        <f t="shared" si="6"/>
        <v>0</v>
      </c>
      <c r="BH166" s="128">
        <f t="shared" si="7"/>
        <v>0</v>
      </c>
      <c r="BI166" s="128">
        <f t="shared" si="8"/>
        <v>0</v>
      </c>
      <c r="BJ166" s="3" t="s">
        <v>76</v>
      </c>
      <c r="BK166" s="129">
        <f t="shared" si="9"/>
        <v>0</v>
      </c>
      <c r="BL166" s="3" t="s">
        <v>122</v>
      </c>
      <c r="BM166" s="127" t="s">
        <v>267</v>
      </c>
    </row>
    <row r="167" spans="2:65" s="15" customFormat="1" ht="24.2" customHeight="1" x14ac:dyDescent="0.25">
      <c r="B167" s="116"/>
      <c r="C167" s="117" t="s">
        <v>268</v>
      </c>
      <c r="D167" s="117" t="s">
        <v>118</v>
      </c>
      <c r="E167" s="118" t="s">
        <v>269</v>
      </c>
      <c r="F167" s="119" t="s">
        <v>270</v>
      </c>
      <c r="G167" s="120" t="s">
        <v>153</v>
      </c>
      <c r="H167" s="121">
        <v>1120</v>
      </c>
      <c r="I167" s="227">
        <v>0</v>
      </c>
      <c r="J167" s="227">
        <f t="shared" si="0"/>
        <v>0</v>
      </c>
      <c r="K167" s="122"/>
      <c r="L167" s="16"/>
      <c r="M167" s="123" t="s">
        <v>0</v>
      </c>
      <c r="N167" s="124" t="s">
        <v>36</v>
      </c>
      <c r="O167" s="125">
        <v>1.2999999999999999E-2</v>
      </c>
      <c r="P167" s="125">
        <f t="shared" si="1"/>
        <v>14.559999999999999</v>
      </c>
      <c r="Q167" s="125">
        <v>0</v>
      </c>
      <c r="R167" s="125">
        <f t="shared" si="2"/>
        <v>0</v>
      </c>
      <c r="S167" s="125">
        <v>0</v>
      </c>
      <c r="T167" s="126">
        <f t="shared" si="3"/>
        <v>0</v>
      </c>
      <c r="AR167" s="127" t="s">
        <v>122</v>
      </c>
      <c r="AT167" s="127" t="s">
        <v>118</v>
      </c>
      <c r="AU167" s="127" t="s">
        <v>77</v>
      </c>
      <c r="AY167" s="3" t="s">
        <v>113</v>
      </c>
      <c r="BE167" s="128">
        <f t="shared" si="4"/>
        <v>0</v>
      </c>
      <c r="BF167" s="128">
        <f t="shared" si="5"/>
        <v>0</v>
      </c>
      <c r="BG167" s="128">
        <f t="shared" si="6"/>
        <v>0</v>
      </c>
      <c r="BH167" s="128">
        <f t="shared" si="7"/>
        <v>0</v>
      </c>
      <c r="BI167" s="128">
        <f t="shared" si="8"/>
        <v>0</v>
      </c>
      <c r="BJ167" s="3" t="s">
        <v>76</v>
      </c>
      <c r="BK167" s="129">
        <f t="shared" si="9"/>
        <v>0</v>
      </c>
      <c r="BL167" s="3" t="s">
        <v>122</v>
      </c>
      <c r="BM167" s="127" t="s">
        <v>271</v>
      </c>
    </row>
    <row r="168" spans="2:65" s="15" customFormat="1" ht="16.5" customHeight="1" x14ac:dyDescent="0.25">
      <c r="B168" s="116"/>
      <c r="C168" s="145" t="s">
        <v>272</v>
      </c>
      <c r="D168" s="145" t="s">
        <v>150</v>
      </c>
      <c r="E168" s="146" t="s">
        <v>273</v>
      </c>
      <c r="F168" s="147" t="s">
        <v>274</v>
      </c>
      <c r="G168" s="148" t="s">
        <v>153</v>
      </c>
      <c r="H168" s="149">
        <v>170</v>
      </c>
      <c r="I168" s="230">
        <v>0</v>
      </c>
      <c r="J168" s="230">
        <f t="shared" si="0"/>
        <v>0</v>
      </c>
      <c r="K168" s="150"/>
      <c r="L168" s="151"/>
      <c r="M168" s="152" t="s">
        <v>0</v>
      </c>
      <c r="N168" s="153" t="s">
        <v>36</v>
      </c>
      <c r="O168" s="125">
        <v>0</v>
      </c>
      <c r="P168" s="125">
        <f t="shared" si="1"/>
        <v>0</v>
      </c>
      <c r="Q168" s="125">
        <v>0</v>
      </c>
      <c r="R168" s="125">
        <f t="shared" si="2"/>
        <v>0</v>
      </c>
      <c r="S168" s="125">
        <v>0</v>
      </c>
      <c r="T168" s="126">
        <f t="shared" si="3"/>
        <v>0</v>
      </c>
      <c r="AR168" s="127" t="s">
        <v>154</v>
      </c>
      <c r="AT168" s="127" t="s">
        <v>150</v>
      </c>
      <c r="AU168" s="127" t="s">
        <v>77</v>
      </c>
      <c r="AY168" s="3" t="s">
        <v>113</v>
      </c>
      <c r="BE168" s="128">
        <f t="shared" si="4"/>
        <v>0</v>
      </c>
      <c r="BF168" s="128">
        <f t="shared" si="5"/>
        <v>0</v>
      </c>
      <c r="BG168" s="128">
        <f t="shared" si="6"/>
        <v>0</v>
      </c>
      <c r="BH168" s="128">
        <f t="shared" si="7"/>
        <v>0</v>
      </c>
      <c r="BI168" s="128">
        <f t="shared" si="8"/>
        <v>0</v>
      </c>
      <c r="BJ168" s="3" t="s">
        <v>76</v>
      </c>
      <c r="BK168" s="129">
        <f t="shared" si="9"/>
        <v>0</v>
      </c>
      <c r="BL168" s="3" t="s">
        <v>122</v>
      </c>
      <c r="BM168" s="127" t="s">
        <v>275</v>
      </c>
    </row>
    <row r="169" spans="2:65" s="15" customFormat="1" ht="16.5" customHeight="1" x14ac:dyDescent="0.25">
      <c r="B169" s="116"/>
      <c r="C169" s="145" t="s">
        <v>276</v>
      </c>
      <c r="D169" s="145" t="s">
        <v>150</v>
      </c>
      <c r="E169" s="146" t="s">
        <v>277</v>
      </c>
      <c r="F169" s="147" t="s">
        <v>278</v>
      </c>
      <c r="G169" s="148" t="s">
        <v>153</v>
      </c>
      <c r="H169" s="149">
        <v>500</v>
      </c>
      <c r="I169" s="230">
        <v>0</v>
      </c>
      <c r="J169" s="230">
        <f t="shared" si="0"/>
        <v>0</v>
      </c>
      <c r="K169" s="150"/>
      <c r="L169" s="151"/>
      <c r="M169" s="152" t="s">
        <v>0</v>
      </c>
      <c r="N169" s="153" t="s">
        <v>36</v>
      </c>
      <c r="O169" s="125">
        <v>0</v>
      </c>
      <c r="P169" s="125">
        <f t="shared" si="1"/>
        <v>0</v>
      </c>
      <c r="Q169" s="125">
        <v>0</v>
      </c>
      <c r="R169" s="125">
        <f t="shared" si="2"/>
        <v>0</v>
      </c>
      <c r="S169" s="125">
        <v>0</v>
      </c>
      <c r="T169" s="126">
        <f t="shared" si="3"/>
        <v>0</v>
      </c>
      <c r="AR169" s="127" t="s">
        <v>154</v>
      </c>
      <c r="AT169" s="127" t="s">
        <v>150</v>
      </c>
      <c r="AU169" s="127" t="s">
        <v>77</v>
      </c>
      <c r="AY169" s="3" t="s">
        <v>113</v>
      </c>
      <c r="BE169" s="128">
        <f t="shared" si="4"/>
        <v>0</v>
      </c>
      <c r="BF169" s="128">
        <f t="shared" si="5"/>
        <v>0</v>
      </c>
      <c r="BG169" s="128">
        <f t="shared" si="6"/>
        <v>0</v>
      </c>
      <c r="BH169" s="128">
        <f t="shared" si="7"/>
        <v>0</v>
      </c>
      <c r="BI169" s="128">
        <f t="shared" si="8"/>
        <v>0</v>
      </c>
      <c r="BJ169" s="3" t="s">
        <v>76</v>
      </c>
      <c r="BK169" s="129">
        <f t="shared" si="9"/>
        <v>0</v>
      </c>
      <c r="BL169" s="3" t="s">
        <v>122</v>
      </c>
      <c r="BM169" s="127" t="s">
        <v>279</v>
      </c>
    </row>
    <row r="170" spans="2:65" s="15" customFormat="1" ht="16.5" customHeight="1" x14ac:dyDescent="0.25">
      <c r="B170" s="116"/>
      <c r="C170" s="145" t="s">
        <v>280</v>
      </c>
      <c r="D170" s="145" t="s">
        <v>150</v>
      </c>
      <c r="E170" s="146" t="s">
        <v>281</v>
      </c>
      <c r="F170" s="147" t="s">
        <v>282</v>
      </c>
      <c r="G170" s="148" t="s">
        <v>153</v>
      </c>
      <c r="H170" s="149">
        <v>450</v>
      </c>
      <c r="I170" s="230">
        <v>0</v>
      </c>
      <c r="J170" s="230">
        <f t="shared" si="0"/>
        <v>0</v>
      </c>
      <c r="K170" s="150"/>
      <c r="L170" s="151"/>
      <c r="M170" s="152" t="s">
        <v>0</v>
      </c>
      <c r="N170" s="153" t="s">
        <v>36</v>
      </c>
      <c r="O170" s="125">
        <v>0</v>
      </c>
      <c r="P170" s="125">
        <f t="shared" si="1"/>
        <v>0</v>
      </c>
      <c r="Q170" s="125">
        <v>0</v>
      </c>
      <c r="R170" s="125">
        <f t="shared" si="2"/>
        <v>0</v>
      </c>
      <c r="S170" s="125">
        <v>0</v>
      </c>
      <c r="T170" s="126">
        <f t="shared" si="3"/>
        <v>0</v>
      </c>
      <c r="AR170" s="127" t="s">
        <v>154</v>
      </c>
      <c r="AT170" s="127" t="s">
        <v>150</v>
      </c>
      <c r="AU170" s="127" t="s">
        <v>77</v>
      </c>
      <c r="AY170" s="3" t="s">
        <v>113</v>
      </c>
      <c r="BE170" s="128">
        <f t="shared" si="4"/>
        <v>0</v>
      </c>
      <c r="BF170" s="128">
        <f t="shared" si="5"/>
        <v>0</v>
      </c>
      <c r="BG170" s="128">
        <f t="shared" si="6"/>
        <v>0</v>
      </c>
      <c r="BH170" s="128">
        <f t="shared" si="7"/>
        <v>0</v>
      </c>
      <c r="BI170" s="128">
        <f t="shared" si="8"/>
        <v>0</v>
      </c>
      <c r="BJ170" s="3" t="s">
        <v>76</v>
      </c>
      <c r="BK170" s="129">
        <f t="shared" si="9"/>
        <v>0</v>
      </c>
      <c r="BL170" s="3" t="s">
        <v>122</v>
      </c>
      <c r="BM170" s="127" t="s">
        <v>283</v>
      </c>
    </row>
    <row r="171" spans="2:65" s="15" customFormat="1" ht="21.75" customHeight="1" x14ac:dyDescent="0.25">
      <c r="B171" s="116"/>
      <c r="C171" s="117" t="s">
        <v>284</v>
      </c>
      <c r="D171" s="117" t="s">
        <v>118</v>
      </c>
      <c r="E171" s="118" t="s">
        <v>206</v>
      </c>
      <c r="F171" s="119" t="s">
        <v>207</v>
      </c>
      <c r="G171" s="120" t="s">
        <v>121</v>
      </c>
      <c r="H171" s="121">
        <v>5.88</v>
      </c>
      <c r="I171" s="227">
        <v>0</v>
      </c>
      <c r="J171" s="227">
        <f t="shared" si="0"/>
        <v>0</v>
      </c>
      <c r="K171" s="122"/>
      <c r="L171" s="16"/>
      <c r="M171" s="123" t="s">
        <v>0</v>
      </c>
      <c r="N171" s="124" t="s">
        <v>36</v>
      </c>
      <c r="O171" s="125">
        <v>0</v>
      </c>
      <c r="P171" s="125">
        <f t="shared" si="1"/>
        <v>0</v>
      </c>
      <c r="Q171" s="125">
        <v>0</v>
      </c>
      <c r="R171" s="125">
        <f t="shared" si="2"/>
        <v>0</v>
      </c>
      <c r="S171" s="125">
        <v>0</v>
      </c>
      <c r="T171" s="126">
        <f t="shared" si="3"/>
        <v>0</v>
      </c>
      <c r="AR171" s="127" t="s">
        <v>122</v>
      </c>
      <c r="AT171" s="127" t="s">
        <v>118</v>
      </c>
      <c r="AU171" s="127" t="s">
        <v>77</v>
      </c>
      <c r="AY171" s="3" t="s">
        <v>113</v>
      </c>
      <c r="BE171" s="128">
        <f t="shared" si="4"/>
        <v>0</v>
      </c>
      <c r="BF171" s="128">
        <f t="shared" si="5"/>
        <v>0</v>
      </c>
      <c r="BG171" s="128">
        <f t="shared" si="6"/>
        <v>0</v>
      </c>
      <c r="BH171" s="128">
        <f t="shared" si="7"/>
        <v>0</v>
      </c>
      <c r="BI171" s="128">
        <f t="shared" si="8"/>
        <v>0</v>
      </c>
      <c r="BJ171" s="3" t="s">
        <v>76</v>
      </c>
      <c r="BK171" s="129">
        <f t="shared" si="9"/>
        <v>0</v>
      </c>
      <c r="BL171" s="3" t="s">
        <v>122</v>
      </c>
      <c r="BM171" s="127" t="s">
        <v>285</v>
      </c>
    </row>
    <row r="172" spans="2:65" s="130" customFormat="1" x14ac:dyDescent="0.25">
      <c r="B172" s="131"/>
      <c r="D172" s="132" t="s">
        <v>124</v>
      </c>
      <c r="E172" s="133" t="s">
        <v>0</v>
      </c>
      <c r="F172" s="134" t="s">
        <v>286</v>
      </c>
      <c r="H172" s="135">
        <v>5.88</v>
      </c>
      <c r="I172" s="228"/>
      <c r="J172" s="228"/>
      <c r="L172" s="131"/>
      <c r="M172" s="136"/>
      <c r="T172" s="137"/>
      <c r="AT172" s="133" t="s">
        <v>124</v>
      </c>
      <c r="AU172" s="133" t="s">
        <v>77</v>
      </c>
      <c r="AV172" s="130" t="s">
        <v>76</v>
      </c>
      <c r="AW172" s="130" t="s">
        <v>25</v>
      </c>
      <c r="AX172" s="130" t="s">
        <v>70</v>
      </c>
      <c r="AY172" s="133" t="s">
        <v>113</v>
      </c>
    </row>
    <row r="173" spans="2:65" s="138" customFormat="1" x14ac:dyDescent="0.25">
      <c r="B173" s="139"/>
      <c r="D173" s="132" t="s">
        <v>124</v>
      </c>
      <c r="E173" s="140" t="s">
        <v>0</v>
      </c>
      <c r="F173" s="141" t="s">
        <v>210</v>
      </c>
      <c r="H173" s="142">
        <v>5.88</v>
      </c>
      <c r="I173" s="229"/>
      <c r="J173" s="229"/>
      <c r="L173" s="139"/>
      <c r="M173" s="143"/>
      <c r="T173" s="144"/>
      <c r="AT173" s="140" t="s">
        <v>124</v>
      </c>
      <c r="AU173" s="140" t="s">
        <v>77</v>
      </c>
      <c r="AV173" s="138" t="s">
        <v>122</v>
      </c>
      <c r="AW173" s="138" t="s">
        <v>25</v>
      </c>
      <c r="AX173" s="138" t="s">
        <v>74</v>
      </c>
      <c r="AY173" s="140" t="s">
        <v>113</v>
      </c>
    </row>
    <row r="174" spans="2:65" s="15" customFormat="1" ht="24.2" customHeight="1" x14ac:dyDescent="0.25">
      <c r="B174" s="116"/>
      <c r="C174" s="117" t="s">
        <v>287</v>
      </c>
      <c r="D174" s="117" t="s">
        <v>118</v>
      </c>
      <c r="E174" s="118" t="s">
        <v>212</v>
      </c>
      <c r="F174" s="119" t="s">
        <v>213</v>
      </c>
      <c r="G174" s="120" t="s">
        <v>121</v>
      </c>
      <c r="H174" s="121">
        <v>5.88</v>
      </c>
      <c r="I174" s="227">
        <v>0</v>
      </c>
      <c r="J174" s="227">
        <f>ROUND(I174*H174,3)</f>
        <v>0</v>
      </c>
      <c r="K174" s="122"/>
      <c r="L174" s="16"/>
      <c r="M174" s="123" t="s">
        <v>0</v>
      </c>
      <c r="N174" s="124" t="s">
        <v>36</v>
      </c>
      <c r="O174" s="125">
        <v>0.91</v>
      </c>
      <c r="P174" s="125">
        <f>O174*H174</f>
        <v>5.3508000000000004</v>
      </c>
      <c r="Q174" s="125">
        <v>0</v>
      </c>
      <c r="R174" s="125">
        <f>Q174*H174</f>
        <v>0</v>
      </c>
      <c r="S174" s="125">
        <v>0</v>
      </c>
      <c r="T174" s="126">
        <f>S174*H174</f>
        <v>0</v>
      </c>
      <c r="AR174" s="127" t="s">
        <v>122</v>
      </c>
      <c r="AT174" s="127" t="s">
        <v>118</v>
      </c>
      <c r="AU174" s="127" t="s">
        <v>77</v>
      </c>
      <c r="AY174" s="3" t="s">
        <v>113</v>
      </c>
      <c r="BE174" s="128">
        <f>IF(N174="základná",J174,0)</f>
        <v>0</v>
      </c>
      <c r="BF174" s="128">
        <f>IF(N174="znížená",J174,0)</f>
        <v>0</v>
      </c>
      <c r="BG174" s="128">
        <f>IF(N174="zákl. prenesená",J174,0)</f>
        <v>0</v>
      </c>
      <c r="BH174" s="128">
        <f>IF(N174="zníž. prenesená",J174,0)</f>
        <v>0</v>
      </c>
      <c r="BI174" s="128">
        <f>IF(N174="nulová",J174,0)</f>
        <v>0</v>
      </c>
      <c r="BJ174" s="3" t="s">
        <v>76</v>
      </c>
      <c r="BK174" s="129">
        <f>ROUND(I174*H174,3)</f>
        <v>0</v>
      </c>
      <c r="BL174" s="3" t="s">
        <v>122</v>
      </c>
      <c r="BM174" s="127" t="s">
        <v>288</v>
      </c>
    </row>
    <row r="175" spans="2:65" s="106" customFormat="1" ht="20.85" customHeight="1" x14ac:dyDescent="0.2">
      <c r="B175" s="107"/>
      <c r="D175" s="108" t="s">
        <v>69</v>
      </c>
      <c r="E175" s="115" t="s">
        <v>289</v>
      </c>
      <c r="F175" s="115" t="s">
        <v>290</v>
      </c>
      <c r="I175" s="231"/>
      <c r="J175" s="226">
        <f>BK175</f>
        <v>0</v>
      </c>
      <c r="L175" s="107"/>
      <c r="M175" s="110"/>
      <c r="P175" s="111">
        <f>SUM(P176:P200)</f>
        <v>603.51904000000002</v>
      </c>
      <c r="R175" s="111">
        <f>SUM(R176:R200)</f>
        <v>336.86143999999996</v>
      </c>
      <c r="T175" s="112">
        <f>SUM(T176:T200)</f>
        <v>0</v>
      </c>
      <c r="AR175" s="108" t="s">
        <v>74</v>
      </c>
      <c r="AT175" s="113" t="s">
        <v>69</v>
      </c>
      <c r="AU175" s="113" t="s">
        <v>76</v>
      </c>
      <c r="AY175" s="108" t="s">
        <v>113</v>
      </c>
      <c r="BK175" s="114">
        <f>SUM(BK176:BK200)</f>
        <v>0</v>
      </c>
    </row>
    <row r="176" spans="2:65" s="15" customFormat="1" ht="16.5" customHeight="1" x14ac:dyDescent="0.25">
      <c r="B176" s="116"/>
      <c r="C176" s="117" t="s">
        <v>291</v>
      </c>
      <c r="D176" s="117" t="s">
        <v>118</v>
      </c>
      <c r="E176" s="118" t="s">
        <v>292</v>
      </c>
      <c r="F176" s="119" t="s">
        <v>293</v>
      </c>
      <c r="G176" s="120" t="s">
        <v>121</v>
      </c>
      <c r="H176" s="121">
        <v>256</v>
      </c>
      <c r="I176" s="227">
        <v>0</v>
      </c>
      <c r="J176" s="227">
        <f>ROUND(I176*H176,3)</f>
        <v>0</v>
      </c>
      <c r="K176" s="122"/>
      <c r="L176" s="16"/>
      <c r="M176" s="123" t="s">
        <v>0</v>
      </c>
      <c r="N176" s="124" t="s">
        <v>36</v>
      </c>
      <c r="O176" s="125">
        <v>1.5089999999999999</v>
      </c>
      <c r="P176" s="125">
        <f>O176*H176</f>
        <v>386.30399999999997</v>
      </c>
      <c r="Q176" s="125">
        <v>0</v>
      </c>
      <c r="R176" s="125">
        <f>Q176*H176</f>
        <v>0</v>
      </c>
      <c r="S176" s="125">
        <v>0</v>
      </c>
      <c r="T176" s="126">
        <f>S176*H176</f>
        <v>0</v>
      </c>
      <c r="AR176" s="127" t="s">
        <v>122</v>
      </c>
      <c r="AT176" s="127" t="s">
        <v>118</v>
      </c>
      <c r="AU176" s="127" t="s">
        <v>77</v>
      </c>
      <c r="AY176" s="3" t="s">
        <v>113</v>
      </c>
      <c r="BE176" s="128">
        <f>IF(N176="základná",J176,0)</f>
        <v>0</v>
      </c>
      <c r="BF176" s="128">
        <f>IF(N176="znížená",J176,0)</f>
        <v>0</v>
      </c>
      <c r="BG176" s="128">
        <f>IF(N176="zákl. prenesená",J176,0)</f>
        <v>0</v>
      </c>
      <c r="BH176" s="128">
        <f>IF(N176="zníž. prenesená",J176,0)</f>
        <v>0</v>
      </c>
      <c r="BI176" s="128">
        <f>IF(N176="nulová",J176,0)</f>
        <v>0</v>
      </c>
      <c r="BJ176" s="3" t="s">
        <v>76</v>
      </c>
      <c r="BK176" s="129">
        <f>ROUND(I176*H176,3)</f>
        <v>0</v>
      </c>
      <c r="BL176" s="3" t="s">
        <v>122</v>
      </c>
      <c r="BM176" s="127" t="s">
        <v>294</v>
      </c>
    </row>
    <row r="177" spans="2:65" s="130" customFormat="1" x14ac:dyDescent="0.25">
      <c r="B177" s="131"/>
      <c r="D177" s="132" t="s">
        <v>124</v>
      </c>
      <c r="E177" s="133" t="s">
        <v>0</v>
      </c>
      <c r="F177" s="134" t="s">
        <v>295</v>
      </c>
      <c r="H177" s="135">
        <v>256</v>
      </c>
      <c r="I177" s="228"/>
      <c r="J177" s="228"/>
      <c r="L177" s="131"/>
      <c r="M177" s="136"/>
      <c r="T177" s="137"/>
      <c r="AT177" s="133" t="s">
        <v>124</v>
      </c>
      <c r="AU177" s="133" t="s">
        <v>77</v>
      </c>
      <c r="AV177" s="130" t="s">
        <v>76</v>
      </c>
      <c r="AW177" s="130" t="s">
        <v>25</v>
      </c>
      <c r="AX177" s="130" t="s">
        <v>74</v>
      </c>
      <c r="AY177" s="133" t="s">
        <v>113</v>
      </c>
    </row>
    <row r="178" spans="2:65" s="15" customFormat="1" ht="37.9" customHeight="1" x14ac:dyDescent="0.25">
      <c r="B178" s="116"/>
      <c r="C178" s="117" t="s">
        <v>296</v>
      </c>
      <c r="D178" s="117" t="s">
        <v>118</v>
      </c>
      <c r="E178" s="118" t="s">
        <v>297</v>
      </c>
      <c r="F178" s="119" t="s">
        <v>298</v>
      </c>
      <c r="G178" s="120" t="s">
        <v>121</v>
      </c>
      <c r="H178" s="121">
        <v>256</v>
      </c>
      <c r="I178" s="227">
        <v>0</v>
      </c>
      <c r="J178" s="227">
        <f>ROUND(I178*H178,3)</f>
        <v>0</v>
      </c>
      <c r="K178" s="122"/>
      <c r="L178" s="16"/>
      <c r="M178" s="123" t="s">
        <v>0</v>
      </c>
      <c r="N178" s="124" t="s">
        <v>36</v>
      </c>
      <c r="O178" s="125">
        <v>0.502</v>
      </c>
      <c r="P178" s="125">
        <f>O178*H178</f>
        <v>128.512</v>
      </c>
      <c r="Q178" s="125">
        <v>0</v>
      </c>
      <c r="R178" s="125">
        <f>Q178*H178</f>
        <v>0</v>
      </c>
      <c r="S178" s="125">
        <v>0</v>
      </c>
      <c r="T178" s="126">
        <f>S178*H178</f>
        <v>0</v>
      </c>
      <c r="AR178" s="127" t="s">
        <v>122</v>
      </c>
      <c r="AT178" s="127" t="s">
        <v>118</v>
      </c>
      <c r="AU178" s="127" t="s">
        <v>77</v>
      </c>
      <c r="AY178" s="3" t="s">
        <v>113</v>
      </c>
      <c r="BE178" s="128">
        <f>IF(N178="základná",J178,0)</f>
        <v>0</v>
      </c>
      <c r="BF178" s="128">
        <f>IF(N178="znížená",J178,0)</f>
        <v>0</v>
      </c>
      <c r="BG178" s="128">
        <f>IF(N178="zákl. prenesená",J178,0)</f>
        <v>0</v>
      </c>
      <c r="BH178" s="128">
        <f>IF(N178="zníž. prenesená",J178,0)</f>
        <v>0</v>
      </c>
      <c r="BI178" s="128">
        <f>IF(N178="nulová",J178,0)</f>
        <v>0</v>
      </c>
      <c r="BJ178" s="3" t="s">
        <v>76</v>
      </c>
      <c r="BK178" s="129">
        <f>ROUND(I178*H178,3)</f>
        <v>0</v>
      </c>
      <c r="BL178" s="3" t="s">
        <v>122</v>
      </c>
      <c r="BM178" s="127" t="s">
        <v>299</v>
      </c>
    </row>
    <row r="179" spans="2:65" s="15" customFormat="1" ht="33" customHeight="1" x14ac:dyDescent="0.25">
      <c r="B179" s="116"/>
      <c r="C179" s="117" t="s">
        <v>300</v>
      </c>
      <c r="D179" s="117" t="s">
        <v>118</v>
      </c>
      <c r="E179" s="118" t="s">
        <v>131</v>
      </c>
      <c r="F179" s="119" t="s">
        <v>132</v>
      </c>
      <c r="G179" s="120" t="s">
        <v>121</v>
      </c>
      <c r="H179" s="121">
        <v>256</v>
      </c>
      <c r="I179" s="227">
        <v>0</v>
      </c>
      <c r="J179" s="227">
        <f>ROUND(I179*H179,3)</f>
        <v>0</v>
      </c>
      <c r="K179" s="122"/>
      <c r="L179" s="16"/>
      <c r="M179" s="123" t="s">
        <v>0</v>
      </c>
      <c r="N179" s="124" t="s">
        <v>36</v>
      </c>
      <c r="O179" s="125">
        <v>7.0999999999999994E-2</v>
      </c>
      <c r="P179" s="125">
        <f>O179*H179</f>
        <v>18.175999999999998</v>
      </c>
      <c r="Q179" s="125">
        <v>0</v>
      </c>
      <c r="R179" s="125">
        <f>Q179*H179</f>
        <v>0</v>
      </c>
      <c r="S179" s="125">
        <v>0</v>
      </c>
      <c r="T179" s="126">
        <f>S179*H179</f>
        <v>0</v>
      </c>
      <c r="AR179" s="127" t="s">
        <v>122</v>
      </c>
      <c r="AT179" s="127" t="s">
        <v>118</v>
      </c>
      <c r="AU179" s="127" t="s">
        <v>77</v>
      </c>
      <c r="AY179" s="3" t="s">
        <v>113</v>
      </c>
      <c r="BE179" s="128">
        <f>IF(N179="základná",J179,0)</f>
        <v>0</v>
      </c>
      <c r="BF179" s="128">
        <f>IF(N179="znížená",J179,0)</f>
        <v>0</v>
      </c>
      <c r="BG179" s="128">
        <f>IF(N179="zákl. prenesená",J179,0)</f>
        <v>0</v>
      </c>
      <c r="BH179" s="128">
        <f>IF(N179="zníž. prenesená",J179,0)</f>
        <v>0</v>
      </c>
      <c r="BI179" s="128">
        <f>IF(N179="nulová",J179,0)</f>
        <v>0</v>
      </c>
      <c r="BJ179" s="3" t="s">
        <v>76</v>
      </c>
      <c r="BK179" s="129">
        <f>ROUND(I179*H179,3)</f>
        <v>0</v>
      </c>
      <c r="BL179" s="3" t="s">
        <v>122</v>
      </c>
      <c r="BM179" s="127" t="s">
        <v>301</v>
      </c>
    </row>
    <row r="180" spans="2:65" s="15" customFormat="1" ht="37.9" customHeight="1" x14ac:dyDescent="0.25">
      <c r="B180" s="116"/>
      <c r="C180" s="117" t="s">
        <v>302</v>
      </c>
      <c r="D180" s="117" t="s">
        <v>118</v>
      </c>
      <c r="E180" s="118" t="s">
        <v>134</v>
      </c>
      <c r="F180" s="119" t="s">
        <v>135</v>
      </c>
      <c r="G180" s="120" t="s">
        <v>121</v>
      </c>
      <c r="H180" s="121">
        <v>1792</v>
      </c>
      <c r="I180" s="227">
        <v>0</v>
      </c>
      <c r="J180" s="227">
        <f>ROUND(I180*H180,3)</f>
        <v>0</v>
      </c>
      <c r="K180" s="122"/>
      <c r="L180" s="16"/>
      <c r="M180" s="123" t="s">
        <v>0</v>
      </c>
      <c r="N180" s="124" t="s">
        <v>36</v>
      </c>
      <c r="O180" s="125">
        <v>7.3699999999999998E-3</v>
      </c>
      <c r="P180" s="125">
        <f>O180*H180</f>
        <v>13.207039999999999</v>
      </c>
      <c r="Q180" s="125">
        <v>0</v>
      </c>
      <c r="R180" s="125">
        <f>Q180*H180</f>
        <v>0</v>
      </c>
      <c r="S180" s="125">
        <v>0</v>
      </c>
      <c r="T180" s="126">
        <f>S180*H180</f>
        <v>0</v>
      </c>
      <c r="AR180" s="127" t="s">
        <v>122</v>
      </c>
      <c r="AT180" s="127" t="s">
        <v>118</v>
      </c>
      <c r="AU180" s="127" t="s">
        <v>77</v>
      </c>
      <c r="AY180" s="3" t="s">
        <v>113</v>
      </c>
      <c r="BE180" s="128">
        <f>IF(N180="základná",J180,0)</f>
        <v>0</v>
      </c>
      <c r="BF180" s="128">
        <f>IF(N180="znížená",J180,0)</f>
        <v>0</v>
      </c>
      <c r="BG180" s="128">
        <f>IF(N180="zákl. prenesená",J180,0)</f>
        <v>0</v>
      </c>
      <c r="BH180" s="128">
        <f>IF(N180="zníž. prenesená",J180,0)</f>
        <v>0</v>
      </c>
      <c r="BI180" s="128">
        <f>IF(N180="nulová",J180,0)</f>
        <v>0</v>
      </c>
      <c r="BJ180" s="3" t="s">
        <v>76</v>
      </c>
      <c r="BK180" s="129">
        <f>ROUND(I180*H180,3)</f>
        <v>0</v>
      </c>
      <c r="BL180" s="3" t="s">
        <v>122</v>
      </c>
      <c r="BM180" s="127" t="s">
        <v>303</v>
      </c>
    </row>
    <row r="181" spans="2:65" s="130" customFormat="1" x14ac:dyDescent="0.25">
      <c r="B181" s="131"/>
      <c r="D181" s="132" t="s">
        <v>124</v>
      </c>
      <c r="E181" s="133" t="s">
        <v>0</v>
      </c>
      <c r="F181" s="134" t="s">
        <v>304</v>
      </c>
      <c r="H181" s="135">
        <v>1792</v>
      </c>
      <c r="I181" s="228"/>
      <c r="J181" s="228"/>
      <c r="L181" s="131"/>
      <c r="M181" s="136"/>
      <c r="T181" s="137"/>
      <c r="AT181" s="133" t="s">
        <v>124</v>
      </c>
      <c r="AU181" s="133" t="s">
        <v>77</v>
      </c>
      <c r="AV181" s="130" t="s">
        <v>76</v>
      </c>
      <c r="AW181" s="130" t="s">
        <v>25</v>
      </c>
      <c r="AX181" s="130" t="s">
        <v>74</v>
      </c>
      <c r="AY181" s="133" t="s">
        <v>113</v>
      </c>
    </row>
    <row r="182" spans="2:65" s="15" customFormat="1" ht="24.2" customHeight="1" x14ac:dyDescent="0.25">
      <c r="B182" s="116"/>
      <c r="C182" s="117" t="s">
        <v>305</v>
      </c>
      <c r="D182" s="117" t="s">
        <v>118</v>
      </c>
      <c r="E182" s="118" t="s">
        <v>225</v>
      </c>
      <c r="F182" s="119" t="s">
        <v>226</v>
      </c>
      <c r="G182" s="120" t="s">
        <v>141</v>
      </c>
      <c r="H182" s="121">
        <v>409.6</v>
      </c>
      <c r="I182" s="227">
        <v>0</v>
      </c>
      <c r="J182" s="227">
        <f>ROUND(I182*H182,3)</f>
        <v>0</v>
      </c>
      <c r="K182" s="122"/>
      <c r="L182" s="16"/>
      <c r="M182" s="123" t="s">
        <v>0</v>
      </c>
      <c r="N182" s="124" t="s">
        <v>36</v>
      </c>
      <c r="O182" s="125">
        <v>0</v>
      </c>
      <c r="P182" s="125">
        <f>O182*H182</f>
        <v>0</v>
      </c>
      <c r="Q182" s="125">
        <v>0</v>
      </c>
      <c r="R182" s="125">
        <f>Q182*H182</f>
        <v>0</v>
      </c>
      <c r="S182" s="125">
        <v>0</v>
      </c>
      <c r="T182" s="126">
        <f>S182*H182</f>
        <v>0</v>
      </c>
      <c r="AR182" s="127" t="s">
        <v>122</v>
      </c>
      <c r="AT182" s="127" t="s">
        <v>118</v>
      </c>
      <c r="AU182" s="127" t="s">
        <v>77</v>
      </c>
      <c r="AY182" s="3" t="s">
        <v>113</v>
      </c>
      <c r="BE182" s="128">
        <f>IF(N182="základná",J182,0)</f>
        <v>0</v>
      </c>
      <c r="BF182" s="128">
        <f>IF(N182="znížená",J182,0)</f>
        <v>0</v>
      </c>
      <c r="BG182" s="128">
        <f>IF(N182="zákl. prenesená",J182,0)</f>
        <v>0</v>
      </c>
      <c r="BH182" s="128">
        <f>IF(N182="zníž. prenesená",J182,0)</f>
        <v>0</v>
      </c>
      <c r="BI182" s="128">
        <f>IF(N182="nulová",J182,0)</f>
        <v>0</v>
      </c>
      <c r="BJ182" s="3" t="s">
        <v>76</v>
      </c>
      <c r="BK182" s="129">
        <f>ROUND(I182*H182,3)</f>
        <v>0</v>
      </c>
      <c r="BL182" s="3" t="s">
        <v>122</v>
      </c>
      <c r="BM182" s="127" t="s">
        <v>306</v>
      </c>
    </row>
    <row r="183" spans="2:65" s="130" customFormat="1" x14ac:dyDescent="0.25">
      <c r="B183" s="131"/>
      <c r="D183" s="132" t="s">
        <v>124</v>
      </c>
      <c r="E183" s="133" t="s">
        <v>0</v>
      </c>
      <c r="F183" s="134" t="s">
        <v>307</v>
      </c>
      <c r="H183" s="135">
        <v>409.6</v>
      </c>
      <c r="I183" s="228"/>
      <c r="J183" s="228"/>
      <c r="L183" s="131"/>
      <c r="M183" s="136"/>
      <c r="T183" s="137"/>
      <c r="AT183" s="133" t="s">
        <v>124</v>
      </c>
      <c r="AU183" s="133" t="s">
        <v>77</v>
      </c>
      <c r="AV183" s="130" t="s">
        <v>76</v>
      </c>
      <c r="AW183" s="130" t="s">
        <v>25</v>
      </c>
      <c r="AX183" s="130" t="s">
        <v>74</v>
      </c>
      <c r="AY183" s="133" t="s">
        <v>113</v>
      </c>
    </row>
    <row r="184" spans="2:65" s="15" customFormat="1" ht="21.75" customHeight="1" x14ac:dyDescent="0.25">
      <c r="B184" s="116"/>
      <c r="C184" s="117" t="s">
        <v>308</v>
      </c>
      <c r="D184" s="117" t="s">
        <v>118</v>
      </c>
      <c r="E184" s="118" t="s">
        <v>309</v>
      </c>
      <c r="F184" s="119" t="s">
        <v>310</v>
      </c>
      <c r="G184" s="120" t="s">
        <v>160</v>
      </c>
      <c r="H184" s="121">
        <v>256</v>
      </c>
      <c r="I184" s="227">
        <v>0</v>
      </c>
      <c r="J184" s="227">
        <f>ROUND(I184*H184,3)</f>
        <v>0</v>
      </c>
      <c r="K184" s="122"/>
      <c r="L184" s="16"/>
      <c r="M184" s="123" t="s">
        <v>0</v>
      </c>
      <c r="N184" s="124" t="s">
        <v>36</v>
      </c>
      <c r="O184" s="125">
        <v>1.2E-2</v>
      </c>
      <c r="P184" s="125">
        <f>O184*H184</f>
        <v>3.0720000000000001</v>
      </c>
      <c r="Q184" s="125">
        <v>0</v>
      </c>
      <c r="R184" s="125">
        <f>Q184*H184</f>
        <v>0</v>
      </c>
      <c r="S184" s="125">
        <v>0</v>
      </c>
      <c r="T184" s="126">
        <f>S184*H184</f>
        <v>0</v>
      </c>
      <c r="AR184" s="127" t="s">
        <v>122</v>
      </c>
      <c r="AT184" s="127" t="s">
        <v>118</v>
      </c>
      <c r="AU184" s="127" t="s">
        <v>77</v>
      </c>
      <c r="AY184" s="3" t="s">
        <v>113</v>
      </c>
      <c r="BE184" s="128">
        <f>IF(N184="základná",J184,0)</f>
        <v>0</v>
      </c>
      <c r="BF184" s="128">
        <f>IF(N184="znížená",J184,0)</f>
        <v>0</v>
      </c>
      <c r="BG184" s="128">
        <f>IF(N184="zákl. prenesená",J184,0)</f>
        <v>0</v>
      </c>
      <c r="BH184" s="128">
        <f>IF(N184="zníž. prenesená",J184,0)</f>
        <v>0</v>
      </c>
      <c r="BI184" s="128">
        <f>IF(N184="nulová",J184,0)</f>
        <v>0</v>
      </c>
      <c r="BJ184" s="3" t="s">
        <v>76</v>
      </c>
      <c r="BK184" s="129">
        <f>ROUND(I184*H184,3)</f>
        <v>0</v>
      </c>
      <c r="BL184" s="3" t="s">
        <v>122</v>
      </c>
      <c r="BM184" s="127" t="s">
        <v>311</v>
      </c>
    </row>
    <row r="185" spans="2:65" s="15" customFormat="1" ht="24.2" customHeight="1" x14ac:dyDescent="0.25">
      <c r="B185" s="116"/>
      <c r="C185" s="117" t="s">
        <v>312</v>
      </c>
      <c r="D185" s="117" t="s">
        <v>118</v>
      </c>
      <c r="E185" s="118" t="s">
        <v>313</v>
      </c>
      <c r="F185" s="119" t="s">
        <v>314</v>
      </c>
      <c r="G185" s="120" t="s">
        <v>160</v>
      </c>
      <c r="H185" s="121">
        <v>256</v>
      </c>
      <c r="I185" s="227">
        <v>0</v>
      </c>
      <c r="J185" s="227">
        <f>ROUND(I185*H185,3)</f>
        <v>0</v>
      </c>
      <c r="K185" s="122"/>
      <c r="L185" s="16"/>
      <c r="M185" s="123" t="s">
        <v>0</v>
      </c>
      <c r="N185" s="124" t="s">
        <v>36</v>
      </c>
      <c r="O185" s="125">
        <v>0.128</v>
      </c>
      <c r="P185" s="125">
        <f>O185*H185</f>
        <v>32.768000000000001</v>
      </c>
      <c r="Q185" s="125">
        <v>0</v>
      </c>
      <c r="R185" s="125">
        <f>Q185*H185</f>
        <v>0</v>
      </c>
      <c r="S185" s="125">
        <v>0</v>
      </c>
      <c r="T185" s="126">
        <f>S185*H185</f>
        <v>0</v>
      </c>
      <c r="AR185" s="127" t="s">
        <v>122</v>
      </c>
      <c r="AT185" s="127" t="s">
        <v>118</v>
      </c>
      <c r="AU185" s="127" t="s">
        <v>77</v>
      </c>
      <c r="AY185" s="3" t="s">
        <v>113</v>
      </c>
      <c r="BE185" s="128">
        <f>IF(N185="základná",J185,0)</f>
        <v>0</v>
      </c>
      <c r="BF185" s="128">
        <f>IF(N185="znížená",J185,0)</f>
        <v>0</v>
      </c>
      <c r="BG185" s="128">
        <f>IF(N185="zákl. prenesená",J185,0)</f>
        <v>0</v>
      </c>
      <c r="BH185" s="128">
        <f>IF(N185="zníž. prenesená",J185,0)</f>
        <v>0</v>
      </c>
      <c r="BI185" s="128">
        <f>IF(N185="nulová",J185,0)</f>
        <v>0</v>
      </c>
      <c r="BJ185" s="3" t="s">
        <v>76</v>
      </c>
      <c r="BK185" s="129">
        <f>ROUND(I185*H185,3)</f>
        <v>0</v>
      </c>
      <c r="BL185" s="3" t="s">
        <v>122</v>
      </c>
      <c r="BM185" s="127" t="s">
        <v>315</v>
      </c>
    </row>
    <row r="186" spans="2:65" s="15" customFormat="1" ht="37.9" customHeight="1" x14ac:dyDescent="0.25">
      <c r="B186" s="116"/>
      <c r="C186" s="117" t="s">
        <v>316</v>
      </c>
      <c r="D186" s="117" t="s">
        <v>118</v>
      </c>
      <c r="E186" s="118" t="s">
        <v>317</v>
      </c>
      <c r="F186" s="119" t="s">
        <v>318</v>
      </c>
      <c r="G186" s="120" t="s">
        <v>121</v>
      </c>
      <c r="H186" s="121">
        <v>230.4</v>
      </c>
      <c r="I186" s="227">
        <v>0</v>
      </c>
      <c r="J186" s="227">
        <f>ROUND(I186*H186,3)</f>
        <v>0</v>
      </c>
      <c r="K186" s="122"/>
      <c r="L186" s="16"/>
      <c r="M186" s="123" t="s">
        <v>0</v>
      </c>
      <c r="N186" s="124" t="s">
        <v>36</v>
      </c>
      <c r="O186" s="125">
        <v>0</v>
      </c>
      <c r="P186" s="125">
        <f>O186*H186</f>
        <v>0</v>
      </c>
      <c r="Q186" s="125">
        <v>0.112</v>
      </c>
      <c r="R186" s="125">
        <f>Q186*H186</f>
        <v>25.8048</v>
      </c>
      <c r="S186" s="125">
        <v>0</v>
      </c>
      <c r="T186" s="126">
        <f>S186*H186</f>
        <v>0</v>
      </c>
      <c r="AR186" s="127" t="s">
        <v>122</v>
      </c>
      <c r="AT186" s="127" t="s">
        <v>118</v>
      </c>
      <c r="AU186" s="127" t="s">
        <v>77</v>
      </c>
      <c r="AY186" s="3" t="s">
        <v>113</v>
      </c>
      <c r="BE186" s="128">
        <f>IF(N186="základná",J186,0)</f>
        <v>0</v>
      </c>
      <c r="BF186" s="128">
        <f>IF(N186="znížená",J186,0)</f>
        <v>0</v>
      </c>
      <c r="BG186" s="128">
        <f>IF(N186="zákl. prenesená",J186,0)</f>
        <v>0</v>
      </c>
      <c r="BH186" s="128">
        <f>IF(N186="zníž. prenesená",J186,0)</f>
        <v>0</v>
      </c>
      <c r="BI186" s="128">
        <f>IF(N186="nulová",J186,0)</f>
        <v>0</v>
      </c>
      <c r="BJ186" s="3" t="s">
        <v>76</v>
      </c>
      <c r="BK186" s="129">
        <f>ROUND(I186*H186,3)</f>
        <v>0</v>
      </c>
      <c r="BL186" s="3" t="s">
        <v>122</v>
      </c>
      <c r="BM186" s="127" t="s">
        <v>319</v>
      </c>
    </row>
    <row r="187" spans="2:65" s="130" customFormat="1" x14ac:dyDescent="0.25">
      <c r="B187" s="131"/>
      <c r="D187" s="132" t="s">
        <v>124</v>
      </c>
      <c r="E187" s="133" t="s">
        <v>0</v>
      </c>
      <c r="F187" s="134" t="s">
        <v>320</v>
      </c>
      <c r="H187" s="135">
        <v>230.4</v>
      </c>
      <c r="I187" s="228"/>
      <c r="J187" s="228"/>
      <c r="L187" s="131"/>
      <c r="M187" s="136"/>
      <c r="T187" s="137"/>
      <c r="AT187" s="133" t="s">
        <v>124</v>
      </c>
      <c r="AU187" s="133" t="s">
        <v>77</v>
      </c>
      <c r="AV187" s="130" t="s">
        <v>76</v>
      </c>
      <c r="AW187" s="130" t="s">
        <v>25</v>
      </c>
      <c r="AX187" s="130" t="s">
        <v>74</v>
      </c>
      <c r="AY187" s="133" t="s">
        <v>113</v>
      </c>
    </row>
    <row r="188" spans="2:65" s="15" customFormat="1" ht="16.5" customHeight="1" x14ac:dyDescent="0.25">
      <c r="B188" s="116"/>
      <c r="C188" s="145" t="s">
        <v>321</v>
      </c>
      <c r="D188" s="145" t="s">
        <v>150</v>
      </c>
      <c r="E188" s="146" t="s">
        <v>322</v>
      </c>
      <c r="F188" s="147" t="s">
        <v>323</v>
      </c>
      <c r="G188" s="148" t="s">
        <v>141</v>
      </c>
      <c r="H188" s="149">
        <v>126.72</v>
      </c>
      <c r="I188" s="230">
        <v>0</v>
      </c>
      <c r="J188" s="230">
        <f>ROUND(I188*H188,3)</f>
        <v>0</v>
      </c>
      <c r="K188" s="150"/>
      <c r="L188" s="151"/>
      <c r="M188" s="152" t="s">
        <v>0</v>
      </c>
      <c r="N188" s="153" t="s">
        <v>36</v>
      </c>
      <c r="O188" s="125">
        <v>0</v>
      </c>
      <c r="P188" s="125">
        <f>O188*H188</f>
        <v>0</v>
      </c>
      <c r="Q188" s="125">
        <v>1</v>
      </c>
      <c r="R188" s="125">
        <f>Q188*H188</f>
        <v>126.72</v>
      </c>
      <c r="S188" s="125">
        <v>0</v>
      </c>
      <c r="T188" s="126">
        <f>S188*H188</f>
        <v>0</v>
      </c>
      <c r="AR188" s="127" t="s">
        <v>154</v>
      </c>
      <c r="AT188" s="127" t="s">
        <v>150</v>
      </c>
      <c r="AU188" s="127" t="s">
        <v>77</v>
      </c>
      <c r="AY188" s="3" t="s">
        <v>113</v>
      </c>
      <c r="BE188" s="128">
        <f>IF(N188="základná",J188,0)</f>
        <v>0</v>
      </c>
      <c r="BF188" s="128">
        <f>IF(N188="znížená",J188,0)</f>
        <v>0</v>
      </c>
      <c r="BG188" s="128">
        <f>IF(N188="zákl. prenesená",J188,0)</f>
        <v>0</v>
      </c>
      <c r="BH188" s="128">
        <f>IF(N188="zníž. prenesená",J188,0)</f>
        <v>0</v>
      </c>
      <c r="BI188" s="128">
        <f>IF(N188="nulová",J188,0)</f>
        <v>0</v>
      </c>
      <c r="BJ188" s="3" t="s">
        <v>76</v>
      </c>
      <c r="BK188" s="129">
        <f>ROUND(I188*H188,3)</f>
        <v>0</v>
      </c>
      <c r="BL188" s="3" t="s">
        <v>122</v>
      </c>
      <c r="BM188" s="127" t="s">
        <v>324</v>
      </c>
    </row>
    <row r="189" spans="2:65" s="130" customFormat="1" x14ac:dyDescent="0.25">
      <c r="B189" s="131"/>
      <c r="D189" s="132" t="s">
        <v>124</v>
      </c>
      <c r="E189" s="133" t="s">
        <v>0</v>
      </c>
      <c r="F189" s="134" t="s">
        <v>325</v>
      </c>
      <c r="H189" s="135">
        <v>126.72</v>
      </c>
      <c r="I189" s="228"/>
      <c r="J189" s="228"/>
      <c r="L189" s="131"/>
      <c r="M189" s="136"/>
      <c r="T189" s="137"/>
      <c r="AT189" s="133" t="s">
        <v>124</v>
      </c>
      <c r="AU189" s="133" t="s">
        <v>77</v>
      </c>
      <c r="AV189" s="130" t="s">
        <v>76</v>
      </c>
      <c r="AW189" s="130" t="s">
        <v>25</v>
      </c>
      <c r="AX189" s="130" t="s">
        <v>74</v>
      </c>
      <c r="AY189" s="133" t="s">
        <v>113</v>
      </c>
    </row>
    <row r="190" spans="2:65" s="15" customFormat="1" ht="16.5" customHeight="1" x14ac:dyDescent="0.25">
      <c r="B190" s="116"/>
      <c r="C190" s="145" t="s">
        <v>326</v>
      </c>
      <c r="D190" s="145" t="s">
        <v>150</v>
      </c>
      <c r="E190" s="146" t="s">
        <v>327</v>
      </c>
      <c r="F190" s="147" t="s">
        <v>177</v>
      </c>
      <c r="G190" s="148" t="s">
        <v>141</v>
      </c>
      <c r="H190" s="149">
        <v>184.32</v>
      </c>
      <c r="I190" s="230">
        <v>0</v>
      </c>
      <c r="J190" s="230">
        <f>ROUND(I190*H190,3)</f>
        <v>0</v>
      </c>
      <c r="K190" s="150"/>
      <c r="L190" s="151"/>
      <c r="M190" s="152" t="s">
        <v>0</v>
      </c>
      <c r="N190" s="153" t="s">
        <v>36</v>
      </c>
      <c r="O190" s="125">
        <v>0</v>
      </c>
      <c r="P190" s="125">
        <f>O190*H190</f>
        <v>0</v>
      </c>
      <c r="Q190" s="125">
        <v>1</v>
      </c>
      <c r="R190" s="125">
        <f>Q190*H190</f>
        <v>184.32</v>
      </c>
      <c r="S190" s="125">
        <v>0</v>
      </c>
      <c r="T190" s="126">
        <f>S190*H190</f>
        <v>0</v>
      </c>
      <c r="AR190" s="127" t="s">
        <v>154</v>
      </c>
      <c r="AT190" s="127" t="s">
        <v>150</v>
      </c>
      <c r="AU190" s="127" t="s">
        <v>77</v>
      </c>
      <c r="AY190" s="3" t="s">
        <v>113</v>
      </c>
      <c r="BE190" s="128">
        <f>IF(N190="základná",J190,0)</f>
        <v>0</v>
      </c>
      <c r="BF190" s="128">
        <f>IF(N190="znížená",J190,0)</f>
        <v>0</v>
      </c>
      <c r="BG190" s="128">
        <f>IF(N190="zákl. prenesená",J190,0)</f>
        <v>0</v>
      </c>
      <c r="BH190" s="128">
        <f>IF(N190="zníž. prenesená",J190,0)</f>
        <v>0</v>
      </c>
      <c r="BI190" s="128">
        <f>IF(N190="nulová",J190,0)</f>
        <v>0</v>
      </c>
      <c r="BJ190" s="3" t="s">
        <v>76</v>
      </c>
      <c r="BK190" s="129">
        <f>ROUND(I190*H190,3)</f>
        <v>0</v>
      </c>
      <c r="BL190" s="3" t="s">
        <v>122</v>
      </c>
      <c r="BM190" s="127" t="s">
        <v>328</v>
      </c>
    </row>
    <row r="191" spans="2:65" s="130" customFormat="1" x14ac:dyDescent="0.25">
      <c r="B191" s="131"/>
      <c r="D191" s="132" t="s">
        <v>124</v>
      </c>
      <c r="E191" s="133" t="s">
        <v>0</v>
      </c>
      <c r="F191" s="134" t="s">
        <v>329</v>
      </c>
      <c r="H191" s="135">
        <v>184.32</v>
      </c>
      <c r="I191" s="228"/>
      <c r="J191" s="228"/>
      <c r="L191" s="131"/>
      <c r="M191" s="136"/>
      <c r="T191" s="137"/>
      <c r="AT191" s="133" t="s">
        <v>124</v>
      </c>
      <c r="AU191" s="133" t="s">
        <v>77</v>
      </c>
      <c r="AV191" s="130" t="s">
        <v>76</v>
      </c>
      <c r="AW191" s="130" t="s">
        <v>25</v>
      </c>
      <c r="AX191" s="130" t="s">
        <v>74</v>
      </c>
      <c r="AY191" s="133" t="s">
        <v>113</v>
      </c>
    </row>
    <row r="192" spans="2:65" s="15" customFormat="1" ht="21.75" customHeight="1" x14ac:dyDescent="0.25">
      <c r="B192" s="116"/>
      <c r="C192" s="117" t="s">
        <v>330</v>
      </c>
      <c r="D192" s="117" t="s">
        <v>118</v>
      </c>
      <c r="E192" s="118" t="s">
        <v>331</v>
      </c>
      <c r="F192" s="119" t="s">
        <v>332</v>
      </c>
      <c r="G192" s="120" t="s">
        <v>160</v>
      </c>
      <c r="H192" s="121">
        <v>114</v>
      </c>
      <c r="I192" s="227">
        <v>0</v>
      </c>
      <c r="J192" s="227">
        <f>ROUND(I192*H192,3)</f>
        <v>0</v>
      </c>
      <c r="K192" s="122"/>
      <c r="L192" s="16"/>
      <c r="M192" s="123" t="s">
        <v>0</v>
      </c>
      <c r="N192" s="124" t="s">
        <v>36</v>
      </c>
      <c r="O192" s="125">
        <v>0.02</v>
      </c>
      <c r="P192" s="125">
        <f>O192*H192</f>
        <v>2.2800000000000002</v>
      </c>
      <c r="Q192" s="125">
        <v>0</v>
      </c>
      <c r="R192" s="125">
        <f>Q192*H192</f>
        <v>0</v>
      </c>
      <c r="S192" s="125">
        <v>0</v>
      </c>
      <c r="T192" s="126">
        <f>S192*H192</f>
        <v>0</v>
      </c>
      <c r="AR192" s="127" t="s">
        <v>122</v>
      </c>
      <c r="AT192" s="127" t="s">
        <v>118</v>
      </c>
      <c r="AU192" s="127" t="s">
        <v>77</v>
      </c>
      <c r="AY192" s="3" t="s">
        <v>113</v>
      </c>
      <c r="BE192" s="128">
        <f>IF(N192="základná",J192,0)</f>
        <v>0</v>
      </c>
      <c r="BF192" s="128">
        <f>IF(N192="znížená",J192,0)</f>
        <v>0</v>
      </c>
      <c r="BG192" s="128">
        <f>IF(N192="zákl. prenesená",J192,0)</f>
        <v>0</v>
      </c>
      <c r="BH192" s="128">
        <f>IF(N192="zníž. prenesená",J192,0)</f>
        <v>0</v>
      </c>
      <c r="BI192" s="128">
        <f>IF(N192="nulová",J192,0)</f>
        <v>0</v>
      </c>
      <c r="BJ192" s="3" t="s">
        <v>76</v>
      </c>
      <c r="BK192" s="129">
        <f>ROUND(I192*H192,3)</f>
        <v>0</v>
      </c>
      <c r="BL192" s="3" t="s">
        <v>122</v>
      </c>
      <c r="BM192" s="127" t="s">
        <v>333</v>
      </c>
    </row>
    <row r="193" spans="2:65" s="130" customFormat="1" x14ac:dyDescent="0.25">
      <c r="B193" s="131"/>
      <c r="D193" s="132" t="s">
        <v>124</v>
      </c>
      <c r="E193" s="133" t="s">
        <v>0</v>
      </c>
      <c r="F193" s="134" t="s">
        <v>334</v>
      </c>
      <c r="H193" s="135">
        <v>114</v>
      </c>
      <c r="I193" s="228"/>
      <c r="J193" s="228"/>
      <c r="L193" s="131"/>
      <c r="M193" s="136"/>
      <c r="T193" s="137"/>
      <c r="AT193" s="133" t="s">
        <v>124</v>
      </c>
      <c r="AU193" s="133" t="s">
        <v>77</v>
      </c>
      <c r="AV193" s="130" t="s">
        <v>76</v>
      </c>
      <c r="AW193" s="130" t="s">
        <v>25</v>
      </c>
      <c r="AX193" s="130" t="s">
        <v>74</v>
      </c>
      <c r="AY193" s="133" t="s">
        <v>113</v>
      </c>
    </row>
    <row r="194" spans="2:65" s="15" customFormat="1" ht="21.75" customHeight="1" x14ac:dyDescent="0.25">
      <c r="B194" s="116"/>
      <c r="C194" s="117" t="s">
        <v>335</v>
      </c>
      <c r="D194" s="117" t="s">
        <v>118</v>
      </c>
      <c r="E194" s="118" t="s">
        <v>336</v>
      </c>
      <c r="F194" s="119" t="s">
        <v>337</v>
      </c>
      <c r="G194" s="120" t="s">
        <v>160</v>
      </c>
      <c r="H194" s="121">
        <v>256</v>
      </c>
      <c r="I194" s="227">
        <v>0</v>
      </c>
      <c r="J194" s="227">
        <f>ROUND(I194*H194,3)</f>
        <v>0</v>
      </c>
      <c r="K194" s="122"/>
      <c r="L194" s="16"/>
      <c r="M194" s="123" t="s">
        <v>0</v>
      </c>
      <c r="N194" s="124" t="s">
        <v>36</v>
      </c>
      <c r="O194" s="125">
        <v>6.0999999999999999E-2</v>
      </c>
      <c r="P194" s="125">
        <f>O194*H194</f>
        <v>15.616</v>
      </c>
      <c r="Q194" s="125">
        <v>0</v>
      </c>
      <c r="R194" s="125">
        <f>Q194*H194</f>
        <v>0</v>
      </c>
      <c r="S194" s="125">
        <v>0</v>
      </c>
      <c r="T194" s="126">
        <f>S194*H194</f>
        <v>0</v>
      </c>
      <c r="AR194" s="127" t="s">
        <v>122</v>
      </c>
      <c r="AT194" s="127" t="s">
        <v>118</v>
      </c>
      <c r="AU194" s="127" t="s">
        <v>77</v>
      </c>
      <c r="AY194" s="3" t="s">
        <v>113</v>
      </c>
      <c r="BE194" s="128">
        <f>IF(N194="základná",J194,0)</f>
        <v>0</v>
      </c>
      <c r="BF194" s="128">
        <f>IF(N194="znížená",J194,0)</f>
        <v>0</v>
      </c>
      <c r="BG194" s="128">
        <f>IF(N194="zákl. prenesená",J194,0)</f>
        <v>0</v>
      </c>
      <c r="BH194" s="128">
        <f>IF(N194="zníž. prenesená",J194,0)</f>
        <v>0</v>
      </c>
      <c r="BI194" s="128">
        <f>IF(N194="nulová",J194,0)</f>
        <v>0</v>
      </c>
      <c r="BJ194" s="3" t="s">
        <v>76</v>
      </c>
      <c r="BK194" s="129">
        <f>ROUND(I194*H194,3)</f>
        <v>0</v>
      </c>
      <c r="BL194" s="3" t="s">
        <v>122</v>
      </c>
      <c r="BM194" s="127" t="s">
        <v>338</v>
      </c>
    </row>
    <row r="195" spans="2:65" s="15" customFormat="1" ht="16.5" customHeight="1" x14ac:dyDescent="0.25">
      <c r="B195" s="116"/>
      <c r="C195" s="145" t="s">
        <v>339</v>
      </c>
      <c r="D195" s="145" t="s">
        <v>150</v>
      </c>
      <c r="E195" s="146" t="s">
        <v>340</v>
      </c>
      <c r="F195" s="147" t="s">
        <v>341</v>
      </c>
      <c r="G195" s="148" t="s">
        <v>342</v>
      </c>
      <c r="H195" s="149">
        <v>10.24</v>
      </c>
      <c r="I195" s="230">
        <v>0</v>
      </c>
      <c r="J195" s="230">
        <f>ROUND(I195*H195,3)</f>
        <v>0</v>
      </c>
      <c r="K195" s="150"/>
      <c r="L195" s="151"/>
      <c r="M195" s="152" t="s">
        <v>0</v>
      </c>
      <c r="N195" s="153" t="s">
        <v>36</v>
      </c>
      <c r="O195" s="125">
        <v>0</v>
      </c>
      <c r="P195" s="125">
        <f>O195*H195</f>
        <v>0</v>
      </c>
      <c r="Q195" s="125">
        <v>1E-3</v>
      </c>
      <c r="R195" s="125">
        <f>Q195*H195</f>
        <v>1.0240000000000001E-2</v>
      </c>
      <c r="S195" s="125">
        <v>0</v>
      </c>
      <c r="T195" s="126">
        <f>S195*H195</f>
        <v>0</v>
      </c>
      <c r="AR195" s="127" t="s">
        <v>154</v>
      </c>
      <c r="AT195" s="127" t="s">
        <v>150</v>
      </c>
      <c r="AU195" s="127" t="s">
        <v>77</v>
      </c>
      <c r="AY195" s="3" t="s">
        <v>113</v>
      </c>
      <c r="BE195" s="128">
        <f>IF(N195="základná",J195,0)</f>
        <v>0</v>
      </c>
      <c r="BF195" s="128">
        <f>IF(N195="znížená",J195,0)</f>
        <v>0</v>
      </c>
      <c r="BG195" s="128">
        <f>IF(N195="zákl. prenesená",J195,0)</f>
        <v>0</v>
      </c>
      <c r="BH195" s="128">
        <f>IF(N195="zníž. prenesená",J195,0)</f>
        <v>0</v>
      </c>
      <c r="BI195" s="128">
        <f>IF(N195="nulová",J195,0)</f>
        <v>0</v>
      </c>
      <c r="BJ195" s="3" t="s">
        <v>76</v>
      </c>
      <c r="BK195" s="129">
        <f>ROUND(I195*H195,3)</f>
        <v>0</v>
      </c>
      <c r="BL195" s="3" t="s">
        <v>122</v>
      </c>
      <c r="BM195" s="127" t="s">
        <v>343</v>
      </c>
    </row>
    <row r="196" spans="2:65" s="130" customFormat="1" x14ac:dyDescent="0.25">
      <c r="B196" s="131"/>
      <c r="D196" s="132" t="s">
        <v>124</v>
      </c>
      <c r="F196" s="134" t="s">
        <v>344</v>
      </c>
      <c r="H196" s="135">
        <v>10.24</v>
      </c>
      <c r="I196" s="228"/>
      <c r="J196" s="228"/>
      <c r="L196" s="131"/>
      <c r="M196" s="136"/>
      <c r="T196" s="137"/>
      <c r="AT196" s="133" t="s">
        <v>124</v>
      </c>
      <c r="AU196" s="133" t="s">
        <v>77</v>
      </c>
      <c r="AV196" s="130" t="s">
        <v>76</v>
      </c>
      <c r="AW196" s="130" t="s">
        <v>2</v>
      </c>
      <c r="AX196" s="130" t="s">
        <v>74</v>
      </c>
      <c r="AY196" s="133" t="s">
        <v>113</v>
      </c>
    </row>
    <row r="197" spans="2:65" s="15" customFormat="1" ht="24.2" customHeight="1" x14ac:dyDescent="0.25">
      <c r="B197" s="116"/>
      <c r="C197" s="117" t="s">
        <v>345</v>
      </c>
      <c r="D197" s="117" t="s">
        <v>118</v>
      </c>
      <c r="E197" s="118" t="s">
        <v>346</v>
      </c>
      <c r="F197" s="119" t="s">
        <v>347</v>
      </c>
      <c r="G197" s="120" t="s">
        <v>160</v>
      </c>
      <c r="H197" s="121">
        <v>256</v>
      </c>
      <c r="I197" s="227">
        <v>0</v>
      </c>
      <c r="J197" s="227">
        <f>ROUND(I197*H197,3)</f>
        <v>0</v>
      </c>
      <c r="K197" s="122"/>
      <c r="L197" s="16"/>
      <c r="M197" s="123" t="s">
        <v>0</v>
      </c>
      <c r="N197" s="124" t="s">
        <v>36</v>
      </c>
      <c r="O197" s="125">
        <v>1E-3</v>
      </c>
      <c r="P197" s="125">
        <f>O197*H197</f>
        <v>0.25600000000000001</v>
      </c>
      <c r="Q197" s="125">
        <v>0</v>
      </c>
      <c r="R197" s="125">
        <f>Q197*H197</f>
        <v>0</v>
      </c>
      <c r="S197" s="125">
        <v>0</v>
      </c>
      <c r="T197" s="126">
        <f>S197*H197</f>
        <v>0</v>
      </c>
      <c r="AR197" s="127" t="s">
        <v>122</v>
      </c>
      <c r="AT197" s="127" t="s">
        <v>118</v>
      </c>
      <c r="AU197" s="127" t="s">
        <v>77</v>
      </c>
      <c r="AY197" s="3" t="s">
        <v>113</v>
      </c>
      <c r="BE197" s="128">
        <f>IF(N197="základná",J197,0)</f>
        <v>0</v>
      </c>
      <c r="BF197" s="128">
        <f>IF(N197="znížená",J197,0)</f>
        <v>0</v>
      </c>
      <c r="BG197" s="128">
        <f>IF(N197="zákl. prenesená",J197,0)</f>
        <v>0</v>
      </c>
      <c r="BH197" s="128">
        <f>IF(N197="zníž. prenesená",J197,0)</f>
        <v>0</v>
      </c>
      <c r="BI197" s="128">
        <f>IF(N197="nulová",J197,0)</f>
        <v>0</v>
      </c>
      <c r="BJ197" s="3" t="s">
        <v>76</v>
      </c>
      <c r="BK197" s="129">
        <f>ROUND(I197*H197,3)</f>
        <v>0</v>
      </c>
      <c r="BL197" s="3" t="s">
        <v>122</v>
      </c>
      <c r="BM197" s="127" t="s">
        <v>348</v>
      </c>
    </row>
    <row r="198" spans="2:65" s="15" customFormat="1" ht="24.2" customHeight="1" x14ac:dyDescent="0.25">
      <c r="B198" s="116"/>
      <c r="C198" s="117" t="s">
        <v>349</v>
      </c>
      <c r="D198" s="117" t="s">
        <v>118</v>
      </c>
      <c r="E198" s="118" t="s">
        <v>350</v>
      </c>
      <c r="F198" s="119" t="s">
        <v>351</v>
      </c>
      <c r="G198" s="120" t="s">
        <v>160</v>
      </c>
      <c r="H198" s="121">
        <v>256</v>
      </c>
      <c r="I198" s="227">
        <v>0</v>
      </c>
      <c r="J198" s="227">
        <f>ROUND(I198*H198,3)</f>
        <v>0</v>
      </c>
      <c r="K198" s="122"/>
      <c r="L198" s="16"/>
      <c r="M198" s="123" t="s">
        <v>0</v>
      </c>
      <c r="N198" s="124" t="s">
        <v>36</v>
      </c>
      <c r="O198" s="125">
        <v>1.2999999999999999E-2</v>
      </c>
      <c r="P198" s="125">
        <f>O198*H198</f>
        <v>3.3279999999999998</v>
      </c>
      <c r="Q198" s="125">
        <v>0</v>
      </c>
      <c r="R198" s="125">
        <f>Q198*H198</f>
        <v>0</v>
      </c>
      <c r="S198" s="125">
        <v>0</v>
      </c>
      <c r="T198" s="126">
        <f>S198*H198</f>
        <v>0</v>
      </c>
      <c r="AR198" s="127" t="s">
        <v>122</v>
      </c>
      <c r="AT198" s="127" t="s">
        <v>118</v>
      </c>
      <c r="AU198" s="127" t="s">
        <v>77</v>
      </c>
      <c r="AY198" s="3" t="s">
        <v>113</v>
      </c>
      <c r="BE198" s="128">
        <f>IF(N198="základná",J198,0)</f>
        <v>0</v>
      </c>
      <c r="BF198" s="128">
        <f>IF(N198="znížená",J198,0)</f>
        <v>0</v>
      </c>
      <c r="BG198" s="128">
        <f>IF(N198="zákl. prenesená",J198,0)</f>
        <v>0</v>
      </c>
      <c r="BH198" s="128">
        <f>IF(N198="zníž. prenesená",J198,0)</f>
        <v>0</v>
      </c>
      <c r="BI198" s="128">
        <f>IF(N198="nulová",J198,0)</f>
        <v>0</v>
      </c>
      <c r="BJ198" s="3" t="s">
        <v>76</v>
      </c>
      <c r="BK198" s="129">
        <f>ROUND(I198*H198,3)</f>
        <v>0</v>
      </c>
      <c r="BL198" s="3" t="s">
        <v>122</v>
      </c>
      <c r="BM198" s="127" t="s">
        <v>352</v>
      </c>
    </row>
    <row r="199" spans="2:65" s="15" customFormat="1" ht="16.5" customHeight="1" x14ac:dyDescent="0.25">
      <c r="B199" s="116"/>
      <c r="C199" s="145" t="s">
        <v>353</v>
      </c>
      <c r="D199" s="145" t="s">
        <v>150</v>
      </c>
      <c r="E199" s="146" t="s">
        <v>354</v>
      </c>
      <c r="F199" s="147" t="s">
        <v>355</v>
      </c>
      <c r="G199" s="148" t="s">
        <v>342</v>
      </c>
      <c r="H199" s="149">
        <v>6.4</v>
      </c>
      <c r="I199" s="230">
        <v>0</v>
      </c>
      <c r="J199" s="230">
        <f>ROUND(I199*H199,3)</f>
        <v>0</v>
      </c>
      <c r="K199" s="150"/>
      <c r="L199" s="151"/>
      <c r="M199" s="152" t="s">
        <v>0</v>
      </c>
      <c r="N199" s="153" t="s">
        <v>36</v>
      </c>
      <c r="O199" s="125">
        <v>0</v>
      </c>
      <c r="P199" s="125">
        <f>O199*H199</f>
        <v>0</v>
      </c>
      <c r="Q199" s="125">
        <v>1E-3</v>
      </c>
      <c r="R199" s="125">
        <f>Q199*H199</f>
        <v>6.4000000000000003E-3</v>
      </c>
      <c r="S199" s="125">
        <v>0</v>
      </c>
      <c r="T199" s="126">
        <f>S199*H199</f>
        <v>0</v>
      </c>
      <c r="AR199" s="127" t="s">
        <v>154</v>
      </c>
      <c r="AT199" s="127" t="s">
        <v>150</v>
      </c>
      <c r="AU199" s="127" t="s">
        <v>77</v>
      </c>
      <c r="AY199" s="3" t="s">
        <v>113</v>
      </c>
      <c r="BE199" s="128">
        <f>IF(N199="základná",J199,0)</f>
        <v>0</v>
      </c>
      <c r="BF199" s="128">
        <f>IF(N199="znížená",J199,0)</f>
        <v>0</v>
      </c>
      <c r="BG199" s="128">
        <f>IF(N199="zákl. prenesená",J199,0)</f>
        <v>0</v>
      </c>
      <c r="BH199" s="128">
        <f>IF(N199="zníž. prenesená",J199,0)</f>
        <v>0</v>
      </c>
      <c r="BI199" s="128">
        <f>IF(N199="nulová",J199,0)</f>
        <v>0</v>
      </c>
      <c r="BJ199" s="3" t="s">
        <v>76</v>
      </c>
      <c r="BK199" s="129">
        <f>ROUND(I199*H199,3)</f>
        <v>0</v>
      </c>
      <c r="BL199" s="3" t="s">
        <v>122</v>
      </c>
      <c r="BM199" s="127" t="s">
        <v>356</v>
      </c>
    </row>
    <row r="200" spans="2:65" s="130" customFormat="1" x14ac:dyDescent="0.25">
      <c r="B200" s="131"/>
      <c r="D200" s="132" t="s">
        <v>124</v>
      </c>
      <c r="F200" s="134" t="s">
        <v>357</v>
      </c>
      <c r="H200" s="135">
        <v>6.4</v>
      </c>
      <c r="I200" s="228"/>
      <c r="J200" s="228"/>
      <c r="L200" s="131"/>
      <c r="M200" s="136"/>
      <c r="T200" s="137"/>
      <c r="AT200" s="133" t="s">
        <v>124</v>
      </c>
      <c r="AU200" s="133" t="s">
        <v>77</v>
      </c>
      <c r="AV200" s="130" t="s">
        <v>76</v>
      </c>
      <c r="AW200" s="130" t="s">
        <v>2</v>
      </c>
      <c r="AX200" s="130" t="s">
        <v>74</v>
      </c>
      <c r="AY200" s="133" t="s">
        <v>113</v>
      </c>
    </row>
    <row r="201" spans="2:65" s="106" customFormat="1" ht="20.85" customHeight="1" x14ac:dyDescent="0.2">
      <c r="B201" s="107"/>
      <c r="D201" s="108" t="s">
        <v>69</v>
      </c>
      <c r="E201" s="115" t="s">
        <v>358</v>
      </c>
      <c r="F201" s="115" t="s">
        <v>359</v>
      </c>
      <c r="I201" s="231"/>
      <c r="J201" s="226">
        <f>BK201</f>
        <v>0</v>
      </c>
      <c r="L201" s="107"/>
      <c r="M201" s="110"/>
      <c r="P201" s="111">
        <f>SUM(P202:P233)</f>
        <v>160.87450499999997</v>
      </c>
      <c r="R201" s="111">
        <f>SUM(R202:R233)</f>
        <v>40.238428999999996</v>
      </c>
      <c r="T201" s="112">
        <f>SUM(T202:T233)</f>
        <v>0</v>
      </c>
      <c r="AR201" s="108" t="s">
        <v>74</v>
      </c>
      <c r="AT201" s="113" t="s">
        <v>69</v>
      </c>
      <c r="AU201" s="113" t="s">
        <v>76</v>
      </c>
      <c r="AY201" s="108" t="s">
        <v>113</v>
      </c>
      <c r="BK201" s="114">
        <f>SUM(BK202:BK233)</f>
        <v>0</v>
      </c>
    </row>
    <row r="202" spans="2:65" s="15" customFormat="1" ht="16.5" customHeight="1" x14ac:dyDescent="0.25">
      <c r="B202" s="116"/>
      <c r="C202" s="117" t="s">
        <v>360</v>
      </c>
      <c r="D202" s="117" t="s">
        <v>118</v>
      </c>
      <c r="E202" s="118" t="s">
        <v>292</v>
      </c>
      <c r="F202" s="119" t="s">
        <v>293</v>
      </c>
      <c r="G202" s="120" t="s">
        <v>121</v>
      </c>
      <c r="H202" s="121">
        <v>57</v>
      </c>
      <c r="I202" s="227">
        <v>0</v>
      </c>
      <c r="J202" s="227">
        <f>ROUND(I202*H202,3)</f>
        <v>0</v>
      </c>
      <c r="K202" s="122"/>
      <c r="L202" s="16"/>
      <c r="M202" s="123" t="s">
        <v>0</v>
      </c>
      <c r="N202" s="124" t="s">
        <v>36</v>
      </c>
      <c r="O202" s="125">
        <v>1.5089999999999999</v>
      </c>
      <c r="P202" s="125">
        <f>O202*H202</f>
        <v>86.012999999999991</v>
      </c>
      <c r="Q202" s="125">
        <v>0</v>
      </c>
      <c r="R202" s="125">
        <f>Q202*H202</f>
        <v>0</v>
      </c>
      <c r="S202" s="125">
        <v>0</v>
      </c>
      <c r="T202" s="126">
        <f>S202*H202</f>
        <v>0</v>
      </c>
      <c r="AR202" s="127" t="s">
        <v>122</v>
      </c>
      <c r="AT202" s="127" t="s">
        <v>118</v>
      </c>
      <c r="AU202" s="127" t="s">
        <v>77</v>
      </c>
      <c r="AY202" s="3" t="s">
        <v>113</v>
      </c>
      <c r="BE202" s="128">
        <f>IF(N202="základná",J202,0)</f>
        <v>0</v>
      </c>
      <c r="BF202" s="128">
        <f>IF(N202="znížená",J202,0)</f>
        <v>0</v>
      </c>
      <c r="BG202" s="128">
        <f>IF(N202="zákl. prenesená",J202,0)</f>
        <v>0</v>
      </c>
      <c r="BH202" s="128">
        <f>IF(N202="zníž. prenesená",J202,0)</f>
        <v>0</v>
      </c>
      <c r="BI202" s="128">
        <f>IF(N202="nulová",J202,0)</f>
        <v>0</v>
      </c>
      <c r="BJ202" s="3" t="s">
        <v>76</v>
      </c>
      <c r="BK202" s="129">
        <f>ROUND(I202*H202,3)</f>
        <v>0</v>
      </c>
      <c r="BL202" s="3" t="s">
        <v>122</v>
      </c>
      <c r="BM202" s="127" t="s">
        <v>361</v>
      </c>
    </row>
    <row r="203" spans="2:65" s="130" customFormat="1" x14ac:dyDescent="0.25">
      <c r="B203" s="131"/>
      <c r="D203" s="132" t="s">
        <v>124</v>
      </c>
      <c r="E203" s="133" t="s">
        <v>0</v>
      </c>
      <c r="F203" s="134" t="s">
        <v>362</v>
      </c>
      <c r="H203" s="135">
        <v>57</v>
      </c>
      <c r="I203" s="228"/>
      <c r="J203" s="228"/>
      <c r="L203" s="131"/>
      <c r="M203" s="136"/>
      <c r="T203" s="137"/>
      <c r="AT203" s="133" t="s">
        <v>124</v>
      </c>
      <c r="AU203" s="133" t="s">
        <v>77</v>
      </c>
      <c r="AV203" s="130" t="s">
        <v>76</v>
      </c>
      <c r="AW203" s="130" t="s">
        <v>25</v>
      </c>
      <c r="AX203" s="130" t="s">
        <v>74</v>
      </c>
      <c r="AY203" s="133" t="s">
        <v>113</v>
      </c>
    </row>
    <row r="204" spans="2:65" s="15" customFormat="1" ht="37.9" customHeight="1" x14ac:dyDescent="0.25">
      <c r="B204" s="116"/>
      <c r="C204" s="117" t="s">
        <v>363</v>
      </c>
      <c r="D204" s="117" t="s">
        <v>118</v>
      </c>
      <c r="E204" s="118" t="s">
        <v>297</v>
      </c>
      <c r="F204" s="119" t="s">
        <v>298</v>
      </c>
      <c r="G204" s="120" t="s">
        <v>121</v>
      </c>
      <c r="H204" s="121">
        <v>57</v>
      </c>
      <c r="I204" s="227">
        <v>0</v>
      </c>
      <c r="J204" s="227">
        <f>ROUND(I204*H204,3)</f>
        <v>0</v>
      </c>
      <c r="K204" s="122"/>
      <c r="L204" s="16"/>
      <c r="M204" s="123" t="s">
        <v>0</v>
      </c>
      <c r="N204" s="124" t="s">
        <v>36</v>
      </c>
      <c r="O204" s="125">
        <v>0.502</v>
      </c>
      <c r="P204" s="125">
        <f>O204*H204</f>
        <v>28.614000000000001</v>
      </c>
      <c r="Q204" s="125">
        <v>0</v>
      </c>
      <c r="R204" s="125">
        <f>Q204*H204</f>
        <v>0</v>
      </c>
      <c r="S204" s="125">
        <v>0</v>
      </c>
      <c r="T204" s="126">
        <f>S204*H204</f>
        <v>0</v>
      </c>
      <c r="AR204" s="127" t="s">
        <v>122</v>
      </c>
      <c r="AT204" s="127" t="s">
        <v>118</v>
      </c>
      <c r="AU204" s="127" t="s">
        <v>77</v>
      </c>
      <c r="AY204" s="3" t="s">
        <v>113</v>
      </c>
      <c r="BE204" s="128">
        <f>IF(N204="základná",J204,0)</f>
        <v>0</v>
      </c>
      <c r="BF204" s="128">
        <f>IF(N204="znížená",J204,0)</f>
        <v>0</v>
      </c>
      <c r="BG204" s="128">
        <f>IF(N204="zákl. prenesená",J204,0)</f>
        <v>0</v>
      </c>
      <c r="BH204" s="128">
        <f>IF(N204="zníž. prenesená",J204,0)</f>
        <v>0</v>
      </c>
      <c r="BI204" s="128">
        <f>IF(N204="nulová",J204,0)</f>
        <v>0</v>
      </c>
      <c r="BJ204" s="3" t="s">
        <v>76</v>
      </c>
      <c r="BK204" s="129">
        <f>ROUND(I204*H204,3)</f>
        <v>0</v>
      </c>
      <c r="BL204" s="3" t="s">
        <v>122</v>
      </c>
      <c r="BM204" s="127" t="s">
        <v>364</v>
      </c>
    </row>
    <row r="205" spans="2:65" s="15" customFormat="1" ht="33" customHeight="1" x14ac:dyDescent="0.25">
      <c r="B205" s="116"/>
      <c r="C205" s="117" t="s">
        <v>365</v>
      </c>
      <c r="D205" s="117" t="s">
        <v>118</v>
      </c>
      <c r="E205" s="118" t="s">
        <v>131</v>
      </c>
      <c r="F205" s="119" t="s">
        <v>132</v>
      </c>
      <c r="G205" s="120" t="s">
        <v>121</v>
      </c>
      <c r="H205" s="121">
        <v>91.2</v>
      </c>
      <c r="I205" s="227">
        <v>0</v>
      </c>
      <c r="J205" s="227">
        <f>ROUND(I205*H205,3)</f>
        <v>0</v>
      </c>
      <c r="K205" s="122"/>
      <c r="L205" s="16"/>
      <c r="M205" s="123" t="s">
        <v>0</v>
      </c>
      <c r="N205" s="124" t="s">
        <v>36</v>
      </c>
      <c r="O205" s="125">
        <v>7.0999999999999994E-2</v>
      </c>
      <c r="P205" s="125">
        <f>O205*H205</f>
        <v>6.4752000000000001</v>
      </c>
      <c r="Q205" s="125">
        <v>0</v>
      </c>
      <c r="R205" s="125">
        <f>Q205*H205</f>
        <v>0</v>
      </c>
      <c r="S205" s="125">
        <v>0</v>
      </c>
      <c r="T205" s="126">
        <f>S205*H205</f>
        <v>0</v>
      </c>
      <c r="AR205" s="127" t="s">
        <v>122</v>
      </c>
      <c r="AT205" s="127" t="s">
        <v>118</v>
      </c>
      <c r="AU205" s="127" t="s">
        <v>77</v>
      </c>
      <c r="AY205" s="3" t="s">
        <v>113</v>
      </c>
      <c r="BE205" s="128">
        <f>IF(N205="základná",J205,0)</f>
        <v>0</v>
      </c>
      <c r="BF205" s="128">
        <f>IF(N205="znížená",J205,0)</f>
        <v>0</v>
      </c>
      <c r="BG205" s="128">
        <f>IF(N205="zákl. prenesená",J205,0)</f>
        <v>0</v>
      </c>
      <c r="BH205" s="128">
        <f>IF(N205="zníž. prenesená",J205,0)</f>
        <v>0</v>
      </c>
      <c r="BI205" s="128">
        <f>IF(N205="nulová",J205,0)</f>
        <v>0</v>
      </c>
      <c r="BJ205" s="3" t="s">
        <v>76</v>
      </c>
      <c r="BK205" s="129">
        <f>ROUND(I205*H205,3)</f>
        <v>0</v>
      </c>
      <c r="BL205" s="3" t="s">
        <v>122</v>
      </c>
      <c r="BM205" s="127" t="s">
        <v>366</v>
      </c>
    </row>
    <row r="206" spans="2:65" s="130" customFormat="1" x14ac:dyDescent="0.25">
      <c r="B206" s="131"/>
      <c r="D206" s="132" t="s">
        <v>124</v>
      </c>
      <c r="E206" s="133" t="s">
        <v>0</v>
      </c>
      <c r="F206" s="134" t="s">
        <v>367</v>
      </c>
      <c r="H206" s="135">
        <v>91.2</v>
      </c>
      <c r="I206" s="228"/>
      <c r="J206" s="228"/>
      <c r="L206" s="131"/>
      <c r="M206" s="136"/>
      <c r="T206" s="137"/>
      <c r="AT206" s="133" t="s">
        <v>124</v>
      </c>
      <c r="AU206" s="133" t="s">
        <v>77</v>
      </c>
      <c r="AV206" s="130" t="s">
        <v>76</v>
      </c>
      <c r="AW206" s="130" t="s">
        <v>25</v>
      </c>
      <c r="AX206" s="130" t="s">
        <v>74</v>
      </c>
      <c r="AY206" s="133" t="s">
        <v>113</v>
      </c>
    </row>
    <row r="207" spans="2:65" s="15" customFormat="1" ht="24.2" customHeight="1" x14ac:dyDescent="0.25">
      <c r="B207" s="116"/>
      <c r="C207" s="117" t="s">
        <v>368</v>
      </c>
      <c r="D207" s="117" t="s">
        <v>118</v>
      </c>
      <c r="E207" s="118" t="s">
        <v>225</v>
      </c>
      <c r="F207" s="119" t="s">
        <v>226</v>
      </c>
      <c r="G207" s="120" t="s">
        <v>141</v>
      </c>
      <c r="H207" s="121">
        <v>91.2</v>
      </c>
      <c r="I207" s="227">
        <v>0</v>
      </c>
      <c r="J207" s="227">
        <f>ROUND(I207*H207,3)</f>
        <v>0</v>
      </c>
      <c r="K207" s="122"/>
      <c r="L207" s="16"/>
      <c r="M207" s="123" t="s">
        <v>0</v>
      </c>
      <c r="N207" s="124" t="s">
        <v>36</v>
      </c>
      <c r="O207" s="125">
        <v>0</v>
      </c>
      <c r="P207" s="125">
        <f>O207*H207</f>
        <v>0</v>
      </c>
      <c r="Q207" s="125">
        <v>0</v>
      </c>
      <c r="R207" s="125">
        <f>Q207*H207</f>
        <v>0</v>
      </c>
      <c r="S207" s="125">
        <v>0</v>
      </c>
      <c r="T207" s="126">
        <f>S207*H207</f>
        <v>0</v>
      </c>
      <c r="AR207" s="127" t="s">
        <v>122</v>
      </c>
      <c r="AT207" s="127" t="s">
        <v>118</v>
      </c>
      <c r="AU207" s="127" t="s">
        <v>77</v>
      </c>
      <c r="AY207" s="3" t="s">
        <v>113</v>
      </c>
      <c r="BE207" s="128">
        <f>IF(N207="základná",J207,0)</f>
        <v>0</v>
      </c>
      <c r="BF207" s="128">
        <f>IF(N207="znížená",J207,0)</f>
        <v>0</v>
      </c>
      <c r="BG207" s="128">
        <f>IF(N207="zákl. prenesená",J207,0)</f>
        <v>0</v>
      </c>
      <c r="BH207" s="128">
        <f>IF(N207="zníž. prenesená",J207,0)</f>
        <v>0</v>
      </c>
      <c r="BI207" s="128">
        <f>IF(N207="nulová",J207,0)</f>
        <v>0</v>
      </c>
      <c r="BJ207" s="3" t="s">
        <v>76</v>
      </c>
      <c r="BK207" s="129">
        <f>ROUND(I207*H207,3)</f>
        <v>0</v>
      </c>
      <c r="BL207" s="3" t="s">
        <v>122</v>
      </c>
      <c r="BM207" s="127" t="s">
        <v>369</v>
      </c>
    </row>
    <row r="208" spans="2:65" s="130" customFormat="1" x14ac:dyDescent="0.25">
      <c r="B208" s="131"/>
      <c r="D208" s="132" t="s">
        <v>124</v>
      </c>
      <c r="E208" s="133" t="s">
        <v>0</v>
      </c>
      <c r="F208" s="134" t="s">
        <v>367</v>
      </c>
      <c r="H208" s="135">
        <v>91.2</v>
      </c>
      <c r="I208" s="228"/>
      <c r="J208" s="228"/>
      <c r="L208" s="131"/>
      <c r="M208" s="136"/>
      <c r="T208" s="137"/>
      <c r="AT208" s="133" t="s">
        <v>124</v>
      </c>
      <c r="AU208" s="133" t="s">
        <v>77</v>
      </c>
      <c r="AV208" s="130" t="s">
        <v>76</v>
      </c>
      <c r="AW208" s="130" t="s">
        <v>25</v>
      </c>
      <c r="AX208" s="130" t="s">
        <v>74</v>
      </c>
      <c r="AY208" s="133" t="s">
        <v>113</v>
      </c>
    </row>
    <row r="209" spans="2:65" s="15" customFormat="1" ht="24.2" customHeight="1" x14ac:dyDescent="0.25">
      <c r="B209" s="116"/>
      <c r="C209" s="117" t="s">
        <v>370</v>
      </c>
      <c r="D209" s="117" t="s">
        <v>118</v>
      </c>
      <c r="E209" s="118" t="s">
        <v>313</v>
      </c>
      <c r="F209" s="119" t="s">
        <v>314</v>
      </c>
      <c r="G209" s="120" t="s">
        <v>160</v>
      </c>
      <c r="H209" s="121">
        <v>28.5</v>
      </c>
      <c r="I209" s="227">
        <v>0</v>
      </c>
      <c r="J209" s="227">
        <f>ROUND(I209*H209,3)</f>
        <v>0</v>
      </c>
      <c r="K209" s="122"/>
      <c r="L209" s="16"/>
      <c r="M209" s="123" t="s">
        <v>0</v>
      </c>
      <c r="N209" s="124" t="s">
        <v>36</v>
      </c>
      <c r="O209" s="125">
        <v>0.128</v>
      </c>
      <c r="P209" s="125">
        <f>O209*H209</f>
        <v>3.6480000000000001</v>
      </c>
      <c r="Q209" s="125">
        <v>0</v>
      </c>
      <c r="R209" s="125">
        <f>Q209*H209</f>
        <v>0</v>
      </c>
      <c r="S209" s="125">
        <v>0</v>
      </c>
      <c r="T209" s="126">
        <f>S209*H209</f>
        <v>0</v>
      </c>
      <c r="AR209" s="127" t="s">
        <v>122</v>
      </c>
      <c r="AT209" s="127" t="s">
        <v>118</v>
      </c>
      <c r="AU209" s="127" t="s">
        <v>77</v>
      </c>
      <c r="AY209" s="3" t="s">
        <v>113</v>
      </c>
      <c r="BE209" s="128">
        <f>IF(N209="základná",J209,0)</f>
        <v>0</v>
      </c>
      <c r="BF209" s="128">
        <f>IF(N209="znížená",J209,0)</f>
        <v>0</v>
      </c>
      <c r="BG209" s="128">
        <f>IF(N209="zákl. prenesená",J209,0)</f>
        <v>0</v>
      </c>
      <c r="BH209" s="128">
        <f>IF(N209="zníž. prenesená",J209,0)</f>
        <v>0</v>
      </c>
      <c r="BI209" s="128">
        <f>IF(N209="nulová",J209,0)</f>
        <v>0</v>
      </c>
      <c r="BJ209" s="3" t="s">
        <v>76</v>
      </c>
      <c r="BK209" s="129">
        <f>ROUND(I209*H209,3)</f>
        <v>0</v>
      </c>
      <c r="BL209" s="3" t="s">
        <v>122</v>
      </c>
      <c r="BM209" s="127" t="s">
        <v>371</v>
      </c>
    </row>
    <row r="210" spans="2:65" s="130" customFormat="1" x14ac:dyDescent="0.25">
      <c r="B210" s="131"/>
      <c r="D210" s="132" t="s">
        <v>124</v>
      </c>
      <c r="E210" s="133" t="s">
        <v>0</v>
      </c>
      <c r="F210" s="134" t="s">
        <v>372</v>
      </c>
      <c r="H210" s="135">
        <v>28.5</v>
      </c>
      <c r="I210" s="228"/>
      <c r="J210" s="228"/>
      <c r="L210" s="131"/>
      <c r="M210" s="136"/>
      <c r="T210" s="137"/>
      <c r="AT210" s="133" t="s">
        <v>124</v>
      </c>
      <c r="AU210" s="133" t="s">
        <v>77</v>
      </c>
      <c r="AV210" s="130" t="s">
        <v>76</v>
      </c>
      <c r="AW210" s="130" t="s">
        <v>25</v>
      </c>
      <c r="AX210" s="130" t="s">
        <v>74</v>
      </c>
      <c r="AY210" s="133" t="s">
        <v>113</v>
      </c>
    </row>
    <row r="211" spans="2:65" s="15" customFormat="1" ht="16.5" customHeight="1" x14ac:dyDescent="0.25">
      <c r="B211" s="116"/>
      <c r="C211" s="145" t="s">
        <v>373</v>
      </c>
      <c r="D211" s="145" t="s">
        <v>150</v>
      </c>
      <c r="E211" s="146" t="s">
        <v>322</v>
      </c>
      <c r="F211" s="147" t="s">
        <v>323</v>
      </c>
      <c r="G211" s="148" t="s">
        <v>141</v>
      </c>
      <c r="H211" s="149">
        <v>3.1349999999999998</v>
      </c>
      <c r="I211" s="230">
        <v>0</v>
      </c>
      <c r="J211" s="230">
        <f>ROUND(I211*H211,3)</f>
        <v>0</v>
      </c>
      <c r="K211" s="150"/>
      <c r="L211" s="151"/>
      <c r="M211" s="152" t="s">
        <v>0</v>
      </c>
      <c r="N211" s="153" t="s">
        <v>36</v>
      </c>
      <c r="O211" s="125">
        <v>0</v>
      </c>
      <c r="P211" s="125">
        <f>O211*H211</f>
        <v>0</v>
      </c>
      <c r="Q211" s="125">
        <v>1</v>
      </c>
      <c r="R211" s="125">
        <f>Q211*H211</f>
        <v>3.1349999999999998</v>
      </c>
      <c r="S211" s="125">
        <v>0</v>
      </c>
      <c r="T211" s="126">
        <f>S211*H211</f>
        <v>0</v>
      </c>
      <c r="AR211" s="127" t="s">
        <v>154</v>
      </c>
      <c r="AT211" s="127" t="s">
        <v>150</v>
      </c>
      <c r="AU211" s="127" t="s">
        <v>77</v>
      </c>
      <c r="AY211" s="3" t="s">
        <v>113</v>
      </c>
      <c r="BE211" s="128">
        <f>IF(N211="základná",J211,0)</f>
        <v>0</v>
      </c>
      <c r="BF211" s="128">
        <f>IF(N211="znížená",J211,0)</f>
        <v>0</v>
      </c>
      <c r="BG211" s="128">
        <f>IF(N211="zákl. prenesená",J211,0)</f>
        <v>0</v>
      </c>
      <c r="BH211" s="128">
        <f>IF(N211="zníž. prenesená",J211,0)</f>
        <v>0</v>
      </c>
      <c r="BI211" s="128">
        <f>IF(N211="nulová",J211,0)</f>
        <v>0</v>
      </c>
      <c r="BJ211" s="3" t="s">
        <v>76</v>
      </c>
      <c r="BK211" s="129">
        <f>ROUND(I211*H211,3)</f>
        <v>0</v>
      </c>
      <c r="BL211" s="3" t="s">
        <v>122</v>
      </c>
      <c r="BM211" s="127" t="s">
        <v>374</v>
      </c>
    </row>
    <row r="212" spans="2:65" s="130" customFormat="1" x14ac:dyDescent="0.25">
      <c r="B212" s="131"/>
      <c r="D212" s="132" t="s">
        <v>124</v>
      </c>
      <c r="E212" s="133" t="s">
        <v>0</v>
      </c>
      <c r="F212" s="134" t="s">
        <v>375</v>
      </c>
      <c r="H212" s="135">
        <v>3.1349999999999998</v>
      </c>
      <c r="I212" s="228"/>
      <c r="J212" s="228"/>
      <c r="L212" s="131"/>
      <c r="M212" s="136"/>
      <c r="T212" s="137"/>
      <c r="AT212" s="133" t="s">
        <v>124</v>
      </c>
      <c r="AU212" s="133" t="s">
        <v>77</v>
      </c>
      <c r="AV212" s="130" t="s">
        <v>76</v>
      </c>
      <c r="AW212" s="130" t="s">
        <v>25</v>
      </c>
      <c r="AX212" s="130" t="s">
        <v>74</v>
      </c>
      <c r="AY212" s="133" t="s">
        <v>113</v>
      </c>
    </row>
    <row r="213" spans="2:65" s="15" customFormat="1" ht="21.75" customHeight="1" x14ac:dyDescent="0.25">
      <c r="B213" s="116"/>
      <c r="C213" s="117" t="s">
        <v>376</v>
      </c>
      <c r="D213" s="117" t="s">
        <v>118</v>
      </c>
      <c r="E213" s="118" t="s">
        <v>309</v>
      </c>
      <c r="F213" s="119" t="s">
        <v>310</v>
      </c>
      <c r="G213" s="120" t="s">
        <v>160</v>
      </c>
      <c r="H213" s="121">
        <v>57</v>
      </c>
      <c r="I213" s="227">
        <v>0</v>
      </c>
      <c r="J213" s="227">
        <f>ROUND(I213*H213,3)</f>
        <v>0</v>
      </c>
      <c r="K213" s="122"/>
      <c r="L213" s="16"/>
      <c r="M213" s="123" t="s">
        <v>0</v>
      </c>
      <c r="N213" s="124" t="s">
        <v>36</v>
      </c>
      <c r="O213" s="125">
        <v>1.2E-2</v>
      </c>
      <c r="P213" s="125">
        <f>O213*H213</f>
        <v>0.68400000000000005</v>
      </c>
      <c r="Q213" s="125">
        <v>0</v>
      </c>
      <c r="R213" s="125">
        <f>Q213*H213</f>
        <v>0</v>
      </c>
      <c r="S213" s="125">
        <v>0</v>
      </c>
      <c r="T213" s="126">
        <f>S213*H213</f>
        <v>0</v>
      </c>
      <c r="AR213" s="127" t="s">
        <v>122</v>
      </c>
      <c r="AT213" s="127" t="s">
        <v>118</v>
      </c>
      <c r="AU213" s="127" t="s">
        <v>77</v>
      </c>
      <c r="AY213" s="3" t="s">
        <v>113</v>
      </c>
      <c r="BE213" s="128">
        <f>IF(N213="základná",J213,0)</f>
        <v>0</v>
      </c>
      <c r="BF213" s="128">
        <f>IF(N213="znížená",J213,0)</f>
        <v>0</v>
      </c>
      <c r="BG213" s="128">
        <f>IF(N213="zákl. prenesená",J213,0)</f>
        <v>0</v>
      </c>
      <c r="BH213" s="128">
        <f>IF(N213="zníž. prenesená",J213,0)</f>
        <v>0</v>
      </c>
      <c r="BI213" s="128">
        <f>IF(N213="nulová",J213,0)</f>
        <v>0</v>
      </c>
      <c r="BJ213" s="3" t="s">
        <v>76</v>
      </c>
      <c r="BK213" s="129">
        <f>ROUND(I213*H213,3)</f>
        <v>0</v>
      </c>
      <c r="BL213" s="3" t="s">
        <v>122</v>
      </c>
      <c r="BM213" s="127" t="s">
        <v>377</v>
      </c>
    </row>
    <row r="214" spans="2:65" s="15" customFormat="1" ht="24.2" customHeight="1" x14ac:dyDescent="0.25">
      <c r="B214" s="116"/>
      <c r="C214" s="117" t="s">
        <v>378</v>
      </c>
      <c r="D214" s="117" t="s">
        <v>118</v>
      </c>
      <c r="E214" s="118" t="s">
        <v>379</v>
      </c>
      <c r="F214" s="119" t="s">
        <v>380</v>
      </c>
      <c r="G214" s="120" t="s">
        <v>160</v>
      </c>
      <c r="H214" s="121">
        <v>57</v>
      </c>
      <c r="I214" s="227">
        <v>0</v>
      </c>
      <c r="J214" s="227">
        <f>ROUND(I214*H214,3)</f>
        <v>0</v>
      </c>
      <c r="K214" s="122"/>
      <c r="L214" s="16"/>
      <c r="M214" s="123" t="s">
        <v>0</v>
      </c>
      <c r="N214" s="124" t="s">
        <v>36</v>
      </c>
      <c r="O214" s="125">
        <v>0.42099999999999999</v>
      </c>
      <c r="P214" s="125">
        <f>O214*H214</f>
        <v>23.997</v>
      </c>
      <c r="Q214" s="125">
        <v>0</v>
      </c>
      <c r="R214" s="125">
        <f>Q214*H214</f>
        <v>0</v>
      </c>
      <c r="S214" s="125">
        <v>0</v>
      </c>
      <c r="T214" s="126">
        <f>S214*H214</f>
        <v>0</v>
      </c>
      <c r="AR214" s="127" t="s">
        <v>122</v>
      </c>
      <c r="AT214" s="127" t="s">
        <v>118</v>
      </c>
      <c r="AU214" s="127" t="s">
        <v>77</v>
      </c>
      <c r="AY214" s="3" t="s">
        <v>113</v>
      </c>
      <c r="BE214" s="128">
        <f>IF(N214="základná",J214,0)</f>
        <v>0</v>
      </c>
      <c r="BF214" s="128">
        <f>IF(N214="znížená",J214,0)</f>
        <v>0</v>
      </c>
      <c r="BG214" s="128">
        <f>IF(N214="zákl. prenesená",J214,0)</f>
        <v>0</v>
      </c>
      <c r="BH214" s="128">
        <f>IF(N214="zníž. prenesená",J214,0)</f>
        <v>0</v>
      </c>
      <c r="BI214" s="128">
        <f>IF(N214="nulová",J214,0)</f>
        <v>0</v>
      </c>
      <c r="BJ214" s="3" t="s">
        <v>76</v>
      </c>
      <c r="BK214" s="129">
        <f>ROUND(I214*H214,3)</f>
        <v>0</v>
      </c>
      <c r="BL214" s="3" t="s">
        <v>122</v>
      </c>
      <c r="BM214" s="127" t="s">
        <v>381</v>
      </c>
    </row>
    <row r="215" spans="2:65" s="15" customFormat="1" ht="21.75" customHeight="1" x14ac:dyDescent="0.25">
      <c r="B215" s="116"/>
      <c r="C215" s="117" t="s">
        <v>382</v>
      </c>
      <c r="D215" s="117" t="s">
        <v>118</v>
      </c>
      <c r="E215" s="118" t="s">
        <v>331</v>
      </c>
      <c r="F215" s="119" t="s">
        <v>332</v>
      </c>
      <c r="G215" s="120" t="s">
        <v>160</v>
      </c>
      <c r="H215" s="121">
        <v>114</v>
      </c>
      <c r="I215" s="227">
        <v>0</v>
      </c>
      <c r="J215" s="227">
        <f>ROUND(I215*H215,3)</f>
        <v>0</v>
      </c>
      <c r="K215" s="122"/>
      <c r="L215" s="16"/>
      <c r="M215" s="123" t="s">
        <v>0</v>
      </c>
      <c r="N215" s="124" t="s">
        <v>36</v>
      </c>
      <c r="O215" s="125">
        <v>0.02</v>
      </c>
      <c r="P215" s="125">
        <f>O215*H215</f>
        <v>2.2800000000000002</v>
      </c>
      <c r="Q215" s="125">
        <v>0</v>
      </c>
      <c r="R215" s="125">
        <f>Q215*H215</f>
        <v>0</v>
      </c>
      <c r="S215" s="125">
        <v>0</v>
      </c>
      <c r="T215" s="126">
        <f>S215*H215</f>
        <v>0</v>
      </c>
      <c r="AR215" s="127" t="s">
        <v>122</v>
      </c>
      <c r="AT215" s="127" t="s">
        <v>118</v>
      </c>
      <c r="AU215" s="127" t="s">
        <v>77</v>
      </c>
      <c r="AY215" s="3" t="s">
        <v>113</v>
      </c>
      <c r="BE215" s="128">
        <f>IF(N215="základná",J215,0)</f>
        <v>0</v>
      </c>
      <c r="BF215" s="128">
        <f>IF(N215="znížená",J215,0)</f>
        <v>0</v>
      </c>
      <c r="BG215" s="128">
        <f>IF(N215="zákl. prenesená",J215,0)</f>
        <v>0</v>
      </c>
      <c r="BH215" s="128">
        <f>IF(N215="zníž. prenesená",J215,0)</f>
        <v>0</v>
      </c>
      <c r="BI215" s="128">
        <f>IF(N215="nulová",J215,0)</f>
        <v>0</v>
      </c>
      <c r="BJ215" s="3" t="s">
        <v>76</v>
      </c>
      <c r="BK215" s="129">
        <f>ROUND(I215*H215,3)</f>
        <v>0</v>
      </c>
      <c r="BL215" s="3" t="s">
        <v>122</v>
      </c>
      <c r="BM215" s="127" t="s">
        <v>383</v>
      </c>
    </row>
    <row r="216" spans="2:65" s="130" customFormat="1" x14ac:dyDescent="0.25">
      <c r="B216" s="131"/>
      <c r="D216" s="132" t="s">
        <v>124</v>
      </c>
      <c r="E216" s="133" t="s">
        <v>0</v>
      </c>
      <c r="F216" s="134" t="s">
        <v>334</v>
      </c>
      <c r="H216" s="135">
        <v>114</v>
      </c>
      <c r="I216" s="228"/>
      <c r="J216" s="228"/>
      <c r="L216" s="131"/>
      <c r="M216" s="136"/>
      <c r="T216" s="137"/>
      <c r="AT216" s="133" t="s">
        <v>124</v>
      </c>
      <c r="AU216" s="133" t="s">
        <v>77</v>
      </c>
      <c r="AV216" s="130" t="s">
        <v>76</v>
      </c>
      <c r="AW216" s="130" t="s">
        <v>25</v>
      </c>
      <c r="AX216" s="130" t="s">
        <v>74</v>
      </c>
      <c r="AY216" s="133" t="s">
        <v>113</v>
      </c>
    </row>
    <row r="217" spans="2:65" s="15" customFormat="1" ht="24.2" customHeight="1" x14ac:dyDescent="0.25">
      <c r="B217" s="116"/>
      <c r="C217" s="117" t="s">
        <v>384</v>
      </c>
      <c r="D217" s="117" t="s">
        <v>118</v>
      </c>
      <c r="E217" s="118" t="s">
        <v>385</v>
      </c>
      <c r="F217" s="119" t="s">
        <v>386</v>
      </c>
      <c r="G217" s="120" t="s">
        <v>160</v>
      </c>
      <c r="H217" s="121">
        <v>28.5</v>
      </c>
      <c r="I217" s="227">
        <v>0</v>
      </c>
      <c r="J217" s="227">
        <f>ROUND(I217*H217,3)</f>
        <v>0</v>
      </c>
      <c r="K217" s="122"/>
      <c r="L217" s="16"/>
      <c r="M217" s="123" t="s">
        <v>0</v>
      </c>
      <c r="N217" s="124" t="s">
        <v>36</v>
      </c>
      <c r="O217" s="125">
        <v>9.7000000000000003E-2</v>
      </c>
      <c r="P217" s="125">
        <f>O217*H217</f>
        <v>2.7645</v>
      </c>
      <c r="Q217" s="125">
        <v>0</v>
      </c>
      <c r="R217" s="125">
        <f>Q217*H217</f>
        <v>0</v>
      </c>
      <c r="S217" s="125">
        <v>0</v>
      </c>
      <c r="T217" s="126">
        <f>S217*H217</f>
        <v>0</v>
      </c>
      <c r="AR217" s="127" t="s">
        <v>122</v>
      </c>
      <c r="AT217" s="127" t="s">
        <v>118</v>
      </c>
      <c r="AU217" s="127" t="s">
        <v>77</v>
      </c>
      <c r="AY217" s="3" t="s">
        <v>113</v>
      </c>
      <c r="BE217" s="128">
        <f>IF(N217="základná",J217,0)</f>
        <v>0</v>
      </c>
      <c r="BF217" s="128">
        <f>IF(N217="znížená",J217,0)</f>
        <v>0</v>
      </c>
      <c r="BG217" s="128">
        <f>IF(N217="zákl. prenesená",J217,0)</f>
        <v>0</v>
      </c>
      <c r="BH217" s="128">
        <f>IF(N217="zníž. prenesená",J217,0)</f>
        <v>0</v>
      </c>
      <c r="BI217" s="128">
        <f>IF(N217="nulová",J217,0)</f>
        <v>0</v>
      </c>
      <c r="BJ217" s="3" t="s">
        <v>76</v>
      </c>
      <c r="BK217" s="129">
        <f>ROUND(I217*H217,3)</f>
        <v>0</v>
      </c>
      <c r="BL217" s="3" t="s">
        <v>122</v>
      </c>
      <c r="BM217" s="127" t="s">
        <v>387</v>
      </c>
    </row>
    <row r="218" spans="2:65" s="15" customFormat="1" ht="16.5" customHeight="1" x14ac:dyDescent="0.25">
      <c r="B218" s="116"/>
      <c r="C218" s="145" t="s">
        <v>388</v>
      </c>
      <c r="D218" s="145" t="s">
        <v>150</v>
      </c>
      <c r="E218" s="146" t="s">
        <v>340</v>
      </c>
      <c r="F218" s="147" t="s">
        <v>341</v>
      </c>
      <c r="G218" s="148" t="s">
        <v>342</v>
      </c>
      <c r="H218" s="149">
        <v>1.1399999999999999</v>
      </c>
      <c r="I218" s="230">
        <v>0</v>
      </c>
      <c r="J218" s="230">
        <f>ROUND(I218*H218,3)</f>
        <v>0</v>
      </c>
      <c r="K218" s="150"/>
      <c r="L218" s="151"/>
      <c r="M218" s="152" t="s">
        <v>0</v>
      </c>
      <c r="N218" s="153" t="s">
        <v>36</v>
      </c>
      <c r="O218" s="125">
        <v>0</v>
      </c>
      <c r="P218" s="125">
        <f>O218*H218</f>
        <v>0</v>
      </c>
      <c r="Q218" s="125">
        <v>1E-3</v>
      </c>
      <c r="R218" s="125">
        <f>Q218*H218</f>
        <v>1.14E-3</v>
      </c>
      <c r="S218" s="125">
        <v>0</v>
      </c>
      <c r="T218" s="126">
        <f>S218*H218</f>
        <v>0</v>
      </c>
      <c r="AR218" s="127" t="s">
        <v>154</v>
      </c>
      <c r="AT218" s="127" t="s">
        <v>150</v>
      </c>
      <c r="AU218" s="127" t="s">
        <v>77</v>
      </c>
      <c r="AY218" s="3" t="s">
        <v>113</v>
      </c>
      <c r="BE218" s="128">
        <f>IF(N218="základná",J218,0)</f>
        <v>0</v>
      </c>
      <c r="BF218" s="128">
        <f>IF(N218="znížená",J218,0)</f>
        <v>0</v>
      </c>
      <c r="BG218" s="128">
        <f>IF(N218="zákl. prenesená",J218,0)</f>
        <v>0</v>
      </c>
      <c r="BH218" s="128">
        <f>IF(N218="zníž. prenesená",J218,0)</f>
        <v>0</v>
      </c>
      <c r="BI218" s="128">
        <f>IF(N218="nulová",J218,0)</f>
        <v>0</v>
      </c>
      <c r="BJ218" s="3" t="s">
        <v>76</v>
      </c>
      <c r="BK218" s="129">
        <f>ROUND(I218*H218,3)</f>
        <v>0</v>
      </c>
      <c r="BL218" s="3" t="s">
        <v>122</v>
      </c>
      <c r="BM218" s="127" t="s">
        <v>389</v>
      </c>
    </row>
    <row r="219" spans="2:65" s="130" customFormat="1" x14ac:dyDescent="0.25">
      <c r="B219" s="131"/>
      <c r="D219" s="132" t="s">
        <v>124</v>
      </c>
      <c r="E219" s="133" t="s">
        <v>0</v>
      </c>
      <c r="F219" s="134" t="s">
        <v>390</v>
      </c>
      <c r="H219" s="135">
        <v>1.1399999999999999</v>
      </c>
      <c r="I219" s="228"/>
      <c r="J219" s="228"/>
      <c r="L219" s="131"/>
      <c r="M219" s="136"/>
      <c r="T219" s="137"/>
      <c r="AT219" s="133" t="s">
        <v>124</v>
      </c>
      <c r="AU219" s="133" t="s">
        <v>77</v>
      </c>
      <c r="AV219" s="130" t="s">
        <v>76</v>
      </c>
      <c r="AW219" s="130" t="s">
        <v>25</v>
      </c>
      <c r="AX219" s="130" t="s">
        <v>74</v>
      </c>
      <c r="AY219" s="133" t="s">
        <v>113</v>
      </c>
    </row>
    <row r="220" spans="2:65" s="15" customFormat="1" ht="24.2" customHeight="1" x14ac:dyDescent="0.25">
      <c r="B220" s="116"/>
      <c r="C220" s="117" t="s">
        <v>391</v>
      </c>
      <c r="D220" s="117" t="s">
        <v>118</v>
      </c>
      <c r="E220" s="118" t="s">
        <v>158</v>
      </c>
      <c r="F220" s="119" t="s">
        <v>159</v>
      </c>
      <c r="G220" s="120" t="s">
        <v>160</v>
      </c>
      <c r="H220" s="121">
        <v>57</v>
      </c>
      <c r="I220" s="227">
        <v>0</v>
      </c>
      <c r="J220" s="227">
        <f>ROUND(I220*H220,3)</f>
        <v>0</v>
      </c>
      <c r="K220" s="122"/>
      <c r="L220" s="16"/>
      <c r="M220" s="123" t="s">
        <v>0</v>
      </c>
      <c r="N220" s="124" t="s">
        <v>36</v>
      </c>
      <c r="O220" s="125">
        <v>0.112</v>
      </c>
      <c r="P220" s="125">
        <f>O220*H220</f>
        <v>6.3840000000000003</v>
      </c>
      <c r="Q220" s="125">
        <v>2.0000000000000001E-4</v>
      </c>
      <c r="R220" s="125">
        <f>Q220*H220</f>
        <v>1.14E-2</v>
      </c>
      <c r="S220" s="125">
        <v>0</v>
      </c>
      <c r="T220" s="126">
        <f>S220*H220</f>
        <v>0</v>
      </c>
      <c r="AR220" s="127" t="s">
        <v>122</v>
      </c>
      <c r="AT220" s="127" t="s">
        <v>118</v>
      </c>
      <c r="AU220" s="127" t="s">
        <v>77</v>
      </c>
      <c r="AY220" s="3" t="s">
        <v>113</v>
      </c>
      <c r="BE220" s="128">
        <f>IF(N220="základná",J220,0)</f>
        <v>0</v>
      </c>
      <c r="BF220" s="128">
        <f>IF(N220="znížená",J220,0)</f>
        <v>0</v>
      </c>
      <c r="BG220" s="128">
        <f>IF(N220="zákl. prenesená",J220,0)</f>
        <v>0</v>
      </c>
      <c r="BH220" s="128">
        <f>IF(N220="zníž. prenesená",J220,0)</f>
        <v>0</v>
      </c>
      <c r="BI220" s="128">
        <f>IF(N220="nulová",J220,0)</f>
        <v>0</v>
      </c>
      <c r="BJ220" s="3" t="s">
        <v>76</v>
      </c>
      <c r="BK220" s="129">
        <f>ROUND(I220*H220,3)</f>
        <v>0</v>
      </c>
      <c r="BL220" s="3" t="s">
        <v>122</v>
      </c>
      <c r="BM220" s="127" t="s">
        <v>392</v>
      </c>
    </row>
    <row r="221" spans="2:65" s="15" customFormat="1" ht="16.5" customHeight="1" x14ac:dyDescent="0.25">
      <c r="B221" s="116"/>
      <c r="C221" s="145" t="s">
        <v>393</v>
      </c>
      <c r="D221" s="145" t="s">
        <v>150</v>
      </c>
      <c r="E221" s="146" t="s">
        <v>163</v>
      </c>
      <c r="F221" s="147" t="s">
        <v>164</v>
      </c>
      <c r="G221" s="148" t="s">
        <v>160</v>
      </c>
      <c r="H221" s="149">
        <v>62.7</v>
      </c>
      <c r="I221" s="230">
        <v>0</v>
      </c>
      <c r="J221" s="230">
        <f>ROUND(I221*H221,3)</f>
        <v>0</v>
      </c>
      <c r="K221" s="150"/>
      <c r="L221" s="151"/>
      <c r="M221" s="152" t="s">
        <v>0</v>
      </c>
      <c r="N221" s="153" t="s">
        <v>36</v>
      </c>
      <c r="O221" s="125">
        <v>0</v>
      </c>
      <c r="P221" s="125">
        <f>O221*H221</f>
        <v>0</v>
      </c>
      <c r="Q221" s="125">
        <v>6.9999999999999994E-5</v>
      </c>
      <c r="R221" s="125">
        <f>Q221*H221</f>
        <v>4.3889999999999997E-3</v>
      </c>
      <c r="S221" s="125">
        <v>0</v>
      </c>
      <c r="T221" s="126">
        <f>S221*H221</f>
        <v>0</v>
      </c>
      <c r="AR221" s="127" t="s">
        <v>154</v>
      </c>
      <c r="AT221" s="127" t="s">
        <v>150</v>
      </c>
      <c r="AU221" s="127" t="s">
        <v>77</v>
      </c>
      <c r="AY221" s="3" t="s">
        <v>113</v>
      </c>
      <c r="BE221" s="128">
        <f>IF(N221="základná",J221,0)</f>
        <v>0</v>
      </c>
      <c r="BF221" s="128">
        <f>IF(N221="znížená",J221,0)</f>
        <v>0</v>
      </c>
      <c r="BG221" s="128">
        <f>IF(N221="zákl. prenesená",J221,0)</f>
        <v>0</v>
      </c>
      <c r="BH221" s="128">
        <f>IF(N221="zníž. prenesená",J221,0)</f>
        <v>0</v>
      </c>
      <c r="BI221" s="128">
        <f>IF(N221="nulová",J221,0)</f>
        <v>0</v>
      </c>
      <c r="BJ221" s="3" t="s">
        <v>76</v>
      </c>
      <c r="BK221" s="129">
        <f>ROUND(I221*H221,3)</f>
        <v>0</v>
      </c>
      <c r="BL221" s="3" t="s">
        <v>122</v>
      </c>
      <c r="BM221" s="127" t="s">
        <v>394</v>
      </c>
    </row>
    <row r="222" spans="2:65" s="130" customFormat="1" x14ac:dyDescent="0.25">
      <c r="B222" s="131"/>
      <c r="D222" s="132" t="s">
        <v>124</v>
      </c>
      <c r="F222" s="134" t="s">
        <v>395</v>
      </c>
      <c r="H222" s="135">
        <v>62.7</v>
      </c>
      <c r="I222" s="228"/>
      <c r="J222" s="228"/>
      <c r="L222" s="131"/>
      <c r="M222" s="136"/>
      <c r="T222" s="137"/>
      <c r="AT222" s="133" t="s">
        <v>124</v>
      </c>
      <c r="AU222" s="133" t="s">
        <v>77</v>
      </c>
      <c r="AV222" s="130" t="s">
        <v>76</v>
      </c>
      <c r="AW222" s="130" t="s">
        <v>2</v>
      </c>
      <c r="AX222" s="130" t="s">
        <v>74</v>
      </c>
      <c r="AY222" s="133" t="s">
        <v>113</v>
      </c>
    </row>
    <row r="223" spans="2:65" s="15" customFormat="1" ht="16.5" customHeight="1" x14ac:dyDescent="0.25">
      <c r="B223" s="116"/>
      <c r="C223" s="145" t="s">
        <v>396</v>
      </c>
      <c r="D223" s="145" t="s">
        <v>150</v>
      </c>
      <c r="E223" s="146" t="s">
        <v>168</v>
      </c>
      <c r="F223" s="147" t="s">
        <v>169</v>
      </c>
      <c r="G223" s="148" t="s">
        <v>153</v>
      </c>
      <c r="H223" s="149">
        <v>75</v>
      </c>
      <c r="I223" s="230">
        <v>0</v>
      </c>
      <c r="J223" s="230">
        <f>ROUND(I223*H223,3)</f>
        <v>0</v>
      </c>
      <c r="K223" s="150"/>
      <c r="L223" s="151"/>
      <c r="M223" s="152" t="s">
        <v>0</v>
      </c>
      <c r="N223" s="153" t="s">
        <v>36</v>
      </c>
      <c r="O223" s="125">
        <v>0</v>
      </c>
      <c r="P223" s="125">
        <f>O223*H223</f>
        <v>0</v>
      </c>
      <c r="Q223" s="125">
        <v>1E-4</v>
      </c>
      <c r="R223" s="125">
        <f>Q223*H223</f>
        <v>7.5000000000000006E-3</v>
      </c>
      <c r="S223" s="125">
        <v>0</v>
      </c>
      <c r="T223" s="126">
        <f>S223*H223</f>
        <v>0</v>
      </c>
      <c r="AR223" s="127" t="s">
        <v>154</v>
      </c>
      <c r="AT223" s="127" t="s">
        <v>150</v>
      </c>
      <c r="AU223" s="127" t="s">
        <v>77</v>
      </c>
      <c r="AY223" s="3" t="s">
        <v>113</v>
      </c>
      <c r="BE223" s="128">
        <f>IF(N223="základná",J223,0)</f>
        <v>0</v>
      </c>
      <c r="BF223" s="128">
        <f>IF(N223="znížená",J223,0)</f>
        <v>0</v>
      </c>
      <c r="BG223" s="128">
        <f>IF(N223="zákl. prenesená",J223,0)</f>
        <v>0</v>
      </c>
      <c r="BH223" s="128">
        <f>IF(N223="zníž. prenesená",J223,0)</f>
        <v>0</v>
      </c>
      <c r="BI223" s="128">
        <f>IF(N223="nulová",J223,0)</f>
        <v>0</v>
      </c>
      <c r="BJ223" s="3" t="s">
        <v>76</v>
      </c>
      <c r="BK223" s="129">
        <f>ROUND(I223*H223,3)</f>
        <v>0</v>
      </c>
      <c r="BL223" s="3" t="s">
        <v>122</v>
      </c>
      <c r="BM223" s="127" t="s">
        <v>397</v>
      </c>
    </row>
    <row r="224" spans="2:65" s="15" customFormat="1" ht="24.2" customHeight="1" x14ac:dyDescent="0.25">
      <c r="B224" s="116"/>
      <c r="C224" s="117" t="s">
        <v>398</v>
      </c>
      <c r="D224" s="117" t="s">
        <v>118</v>
      </c>
      <c r="E224" s="118" t="s">
        <v>399</v>
      </c>
      <c r="F224" s="119" t="s">
        <v>400</v>
      </c>
      <c r="G224" s="120" t="s">
        <v>160</v>
      </c>
      <c r="H224" s="121">
        <v>57</v>
      </c>
      <c r="I224" s="227">
        <v>0</v>
      </c>
      <c r="J224" s="227">
        <f>ROUND(I224*H224,3)</f>
        <v>0</v>
      </c>
      <c r="K224" s="122"/>
      <c r="L224" s="16"/>
      <c r="M224" s="123" t="s">
        <v>0</v>
      </c>
      <c r="N224" s="124" t="s">
        <v>36</v>
      </c>
      <c r="O224" s="125">
        <v>0</v>
      </c>
      <c r="P224" s="125">
        <f>O224*H224</f>
        <v>0</v>
      </c>
      <c r="Q224" s="125">
        <v>0</v>
      </c>
      <c r="R224" s="125">
        <f>Q224*H224</f>
        <v>0</v>
      </c>
      <c r="S224" s="125">
        <v>0</v>
      </c>
      <c r="T224" s="126">
        <f>S224*H224</f>
        <v>0</v>
      </c>
      <c r="AR224" s="127" t="s">
        <v>122</v>
      </c>
      <c r="AT224" s="127" t="s">
        <v>118</v>
      </c>
      <c r="AU224" s="127" t="s">
        <v>77</v>
      </c>
      <c r="AY224" s="3" t="s">
        <v>113</v>
      </c>
      <c r="BE224" s="128">
        <f>IF(N224="základná",J224,0)</f>
        <v>0</v>
      </c>
      <c r="BF224" s="128">
        <f>IF(N224="znížená",J224,0)</f>
        <v>0</v>
      </c>
      <c r="BG224" s="128">
        <f>IF(N224="zákl. prenesená",J224,0)</f>
        <v>0</v>
      </c>
      <c r="BH224" s="128">
        <f>IF(N224="zníž. prenesená",J224,0)</f>
        <v>0</v>
      </c>
      <c r="BI224" s="128">
        <f>IF(N224="nulová",J224,0)</f>
        <v>0</v>
      </c>
      <c r="BJ224" s="3" t="s">
        <v>76</v>
      </c>
      <c r="BK224" s="129">
        <f>ROUND(I224*H224,3)</f>
        <v>0</v>
      </c>
      <c r="BL224" s="3" t="s">
        <v>122</v>
      </c>
      <c r="BM224" s="127" t="s">
        <v>401</v>
      </c>
    </row>
    <row r="225" spans="2:65" s="15" customFormat="1" ht="16.5" customHeight="1" x14ac:dyDescent="0.25">
      <c r="B225" s="116"/>
      <c r="C225" s="145" t="s">
        <v>402</v>
      </c>
      <c r="D225" s="145" t="s">
        <v>150</v>
      </c>
      <c r="E225" s="146" t="s">
        <v>403</v>
      </c>
      <c r="F225" s="147" t="s">
        <v>404</v>
      </c>
      <c r="G225" s="148" t="s">
        <v>141</v>
      </c>
      <c r="H225" s="149">
        <v>24</v>
      </c>
      <c r="I225" s="230">
        <v>0</v>
      </c>
      <c r="J225" s="230">
        <f>ROUND(I225*H225,3)</f>
        <v>0</v>
      </c>
      <c r="K225" s="150"/>
      <c r="L225" s="151"/>
      <c r="M225" s="152" t="s">
        <v>0</v>
      </c>
      <c r="N225" s="153" t="s">
        <v>36</v>
      </c>
      <c r="O225" s="125">
        <v>0</v>
      </c>
      <c r="P225" s="125">
        <f>O225*H225</f>
        <v>0</v>
      </c>
      <c r="Q225" s="125">
        <v>1</v>
      </c>
      <c r="R225" s="125">
        <f>Q225*H225</f>
        <v>24</v>
      </c>
      <c r="S225" s="125">
        <v>0</v>
      </c>
      <c r="T225" s="126">
        <f>S225*H225</f>
        <v>0</v>
      </c>
      <c r="AR225" s="127" t="s">
        <v>154</v>
      </c>
      <c r="AT225" s="127" t="s">
        <v>150</v>
      </c>
      <c r="AU225" s="127" t="s">
        <v>77</v>
      </c>
      <c r="AY225" s="3" t="s">
        <v>113</v>
      </c>
      <c r="BE225" s="128">
        <f>IF(N225="základná",J225,0)</f>
        <v>0</v>
      </c>
      <c r="BF225" s="128">
        <f>IF(N225="znížená",J225,0)</f>
        <v>0</v>
      </c>
      <c r="BG225" s="128">
        <f>IF(N225="zákl. prenesená",J225,0)</f>
        <v>0</v>
      </c>
      <c r="BH225" s="128">
        <f>IF(N225="zníž. prenesená",J225,0)</f>
        <v>0</v>
      </c>
      <c r="BI225" s="128">
        <f>IF(N225="nulová",J225,0)</f>
        <v>0</v>
      </c>
      <c r="BJ225" s="3" t="s">
        <v>76</v>
      </c>
      <c r="BK225" s="129">
        <f>ROUND(I225*H225,3)</f>
        <v>0</v>
      </c>
      <c r="BL225" s="3" t="s">
        <v>122</v>
      </c>
      <c r="BM225" s="127" t="s">
        <v>405</v>
      </c>
    </row>
    <row r="226" spans="2:65" s="130" customFormat="1" x14ac:dyDescent="0.25">
      <c r="B226" s="131"/>
      <c r="D226" s="132" t="s">
        <v>124</v>
      </c>
      <c r="E226" s="133" t="s">
        <v>0</v>
      </c>
      <c r="F226" s="134" t="s">
        <v>406</v>
      </c>
      <c r="H226" s="135">
        <v>24</v>
      </c>
      <c r="I226" s="228"/>
      <c r="J226" s="228"/>
      <c r="L226" s="131"/>
      <c r="M226" s="136"/>
      <c r="T226" s="137"/>
      <c r="AT226" s="133" t="s">
        <v>124</v>
      </c>
      <c r="AU226" s="133" t="s">
        <v>77</v>
      </c>
      <c r="AV226" s="130" t="s">
        <v>76</v>
      </c>
      <c r="AW226" s="130" t="s">
        <v>25</v>
      </c>
      <c r="AX226" s="130" t="s">
        <v>74</v>
      </c>
      <c r="AY226" s="133" t="s">
        <v>113</v>
      </c>
    </row>
    <row r="227" spans="2:65" s="15" customFormat="1" ht="16.5" customHeight="1" x14ac:dyDescent="0.25">
      <c r="B227" s="116"/>
      <c r="C227" s="145" t="s">
        <v>407</v>
      </c>
      <c r="D227" s="145" t="s">
        <v>150</v>
      </c>
      <c r="E227" s="146" t="s">
        <v>408</v>
      </c>
      <c r="F227" s="147" t="s">
        <v>409</v>
      </c>
      <c r="G227" s="148" t="s">
        <v>141</v>
      </c>
      <c r="H227" s="149">
        <v>12.824999999999999</v>
      </c>
      <c r="I227" s="230">
        <v>0</v>
      </c>
      <c r="J227" s="230">
        <f>ROUND(I227*H227,3)</f>
        <v>0</v>
      </c>
      <c r="K227" s="150"/>
      <c r="L227" s="151"/>
      <c r="M227" s="152" t="s">
        <v>0</v>
      </c>
      <c r="N227" s="153" t="s">
        <v>36</v>
      </c>
      <c r="O227" s="125">
        <v>0</v>
      </c>
      <c r="P227" s="125">
        <f>O227*H227</f>
        <v>0</v>
      </c>
      <c r="Q227" s="125">
        <v>1</v>
      </c>
      <c r="R227" s="125">
        <f>Q227*H227</f>
        <v>12.824999999999999</v>
      </c>
      <c r="S227" s="125">
        <v>0</v>
      </c>
      <c r="T227" s="126">
        <f>S227*H227</f>
        <v>0</v>
      </c>
      <c r="AR227" s="127" t="s">
        <v>154</v>
      </c>
      <c r="AT227" s="127" t="s">
        <v>150</v>
      </c>
      <c r="AU227" s="127" t="s">
        <v>77</v>
      </c>
      <c r="AY227" s="3" t="s">
        <v>113</v>
      </c>
      <c r="BE227" s="128">
        <f>IF(N227="základná",J227,0)</f>
        <v>0</v>
      </c>
      <c r="BF227" s="128">
        <f>IF(N227="znížená",J227,0)</f>
        <v>0</v>
      </c>
      <c r="BG227" s="128">
        <f>IF(N227="zákl. prenesená",J227,0)</f>
        <v>0</v>
      </c>
      <c r="BH227" s="128">
        <f>IF(N227="zníž. prenesená",J227,0)</f>
        <v>0</v>
      </c>
      <c r="BI227" s="128">
        <f>IF(N227="nulová",J227,0)</f>
        <v>0</v>
      </c>
      <c r="BJ227" s="3" t="s">
        <v>76</v>
      </c>
      <c r="BK227" s="129">
        <f>ROUND(I227*H227,3)</f>
        <v>0</v>
      </c>
      <c r="BL227" s="3" t="s">
        <v>122</v>
      </c>
      <c r="BM227" s="127" t="s">
        <v>410</v>
      </c>
    </row>
    <row r="228" spans="2:65" s="130" customFormat="1" x14ac:dyDescent="0.25">
      <c r="B228" s="131"/>
      <c r="D228" s="132" t="s">
        <v>124</v>
      </c>
      <c r="E228" s="133" t="s">
        <v>0</v>
      </c>
      <c r="F228" s="134" t="s">
        <v>411</v>
      </c>
      <c r="H228" s="135">
        <v>12.824999999999999</v>
      </c>
      <c r="I228" s="228"/>
      <c r="J228" s="228"/>
      <c r="L228" s="131"/>
      <c r="M228" s="136"/>
      <c r="T228" s="137"/>
      <c r="AT228" s="133" t="s">
        <v>124</v>
      </c>
      <c r="AU228" s="133" t="s">
        <v>77</v>
      </c>
      <c r="AV228" s="130" t="s">
        <v>76</v>
      </c>
      <c r="AW228" s="130" t="s">
        <v>25</v>
      </c>
      <c r="AX228" s="130" t="s">
        <v>74</v>
      </c>
      <c r="AY228" s="133" t="s">
        <v>113</v>
      </c>
    </row>
    <row r="229" spans="2:65" s="15" customFormat="1" ht="37.9" customHeight="1" x14ac:dyDescent="0.25">
      <c r="B229" s="116"/>
      <c r="C229" s="117" t="s">
        <v>412</v>
      </c>
      <c r="D229" s="117" t="s">
        <v>118</v>
      </c>
      <c r="E229" s="118" t="s">
        <v>413</v>
      </c>
      <c r="F229" s="119" t="s">
        <v>414</v>
      </c>
      <c r="G229" s="120" t="s">
        <v>147</v>
      </c>
      <c r="H229" s="121">
        <v>2</v>
      </c>
      <c r="I229" s="227">
        <v>0</v>
      </c>
      <c r="J229" s="227">
        <f>ROUND(I229*H229,3)</f>
        <v>0</v>
      </c>
      <c r="K229" s="122"/>
      <c r="L229" s="16"/>
      <c r="M229" s="123" t="s">
        <v>0</v>
      </c>
      <c r="N229" s="124" t="s">
        <v>36</v>
      </c>
      <c r="O229" s="125">
        <v>0</v>
      </c>
      <c r="P229" s="125">
        <f>O229*H229</f>
        <v>0</v>
      </c>
      <c r="Q229" s="125">
        <v>0</v>
      </c>
      <c r="R229" s="125">
        <f>Q229*H229</f>
        <v>0</v>
      </c>
      <c r="S229" s="125">
        <v>0</v>
      </c>
      <c r="T229" s="126">
        <f>S229*H229</f>
        <v>0</v>
      </c>
      <c r="AR229" s="127" t="s">
        <v>415</v>
      </c>
      <c r="AT229" s="127" t="s">
        <v>118</v>
      </c>
      <c r="AU229" s="127" t="s">
        <v>77</v>
      </c>
      <c r="AY229" s="3" t="s">
        <v>113</v>
      </c>
      <c r="BE229" s="128">
        <f>IF(N229="základná",J229,0)</f>
        <v>0</v>
      </c>
      <c r="BF229" s="128">
        <f>IF(N229="znížená",J229,0)</f>
        <v>0</v>
      </c>
      <c r="BG229" s="128">
        <f>IF(N229="zákl. prenesená",J229,0)</f>
        <v>0</v>
      </c>
      <c r="BH229" s="128">
        <f>IF(N229="zníž. prenesená",J229,0)</f>
        <v>0</v>
      </c>
      <c r="BI229" s="128">
        <f>IF(N229="nulová",J229,0)</f>
        <v>0</v>
      </c>
      <c r="BJ229" s="3" t="s">
        <v>76</v>
      </c>
      <c r="BK229" s="129">
        <f>ROUND(I229*H229,3)</f>
        <v>0</v>
      </c>
      <c r="BL229" s="3" t="s">
        <v>415</v>
      </c>
      <c r="BM229" s="127" t="s">
        <v>416</v>
      </c>
    </row>
    <row r="230" spans="2:65" s="15" customFormat="1" ht="24.2" customHeight="1" x14ac:dyDescent="0.25">
      <c r="B230" s="116"/>
      <c r="C230" s="117" t="s">
        <v>417</v>
      </c>
      <c r="D230" s="117" t="s">
        <v>118</v>
      </c>
      <c r="E230" s="118" t="s">
        <v>418</v>
      </c>
      <c r="F230" s="119" t="s">
        <v>419</v>
      </c>
      <c r="G230" s="120" t="s">
        <v>121</v>
      </c>
      <c r="H230" s="121">
        <v>0.14099999999999999</v>
      </c>
      <c r="I230" s="227">
        <v>0</v>
      </c>
      <c r="J230" s="227">
        <f>ROUND(I230*H230,3)</f>
        <v>0</v>
      </c>
      <c r="K230" s="122"/>
      <c r="L230" s="16"/>
      <c r="M230" s="123" t="s">
        <v>0</v>
      </c>
      <c r="N230" s="124" t="s">
        <v>36</v>
      </c>
      <c r="O230" s="125">
        <v>0.105</v>
      </c>
      <c r="P230" s="125">
        <f>O230*H230</f>
        <v>1.4804999999999999E-2</v>
      </c>
      <c r="Q230" s="125">
        <v>0</v>
      </c>
      <c r="R230" s="125">
        <f>Q230*H230</f>
        <v>0</v>
      </c>
      <c r="S230" s="125">
        <v>0</v>
      </c>
      <c r="T230" s="126">
        <f>S230*H230</f>
        <v>0</v>
      </c>
      <c r="AR230" s="127" t="s">
        <v>122</v>
      </c>
      <c r="AT230" s="127" t="s">
        <v>118</v>
      </c>
      <c r="AU230" s="127" t="s">
        <v>77</v>
      </c>
      <c r="AY230" s="3" t="s">
        <v>113</v>
      </c>
      <c r="BE230" s="128">
        <f>IF(N230="základná",J230,0)</f>
        <v>0</v>
      </c>
      <c r="BF230" s="128">
        <f>IF(N230="znížená",J230,0)</f>
        <v>0</v>
      </c>
      <c r="BG230" s="128">
        <f>IF(N230="zákl. prenesená",J230,0)</f>
        <v>0</v>
      </c>
      <c r="BH230" s="128">
        <f>IF(N230="zníž. prenesená",J230,0)</f>
        <v>0</v>
      </c>
      <c r="BI230" s="128">
        <f>IF(N230="nulová",J230,0)</f>
        <v>0</v>
      </c>
      <c r="BJ230" s="3" t="s">
        <v>76</v>
      </c>
      <c r="BK230" s="129">
        <f>ROUND(I230*H230,3)</f>
        <v>0</v>
      </c>
      <c r="BL230" s="3" t="s">
        <v>122</v>
      </c>
      <c r="BM230" s="127" t="s">
        <v>420</v>
      </c>
    </row>
    <row r="231" spans="2:65" s="130" customFormat="1" x14ac:dyDescent="0.25">
      <c r="B231" s="131"/>
      <c r="D231" s="132" t="s">
        <v>124</v>
      </c>
      <c r="E231" s="133" t="s">
        <v>0</v>
      </c>
      <c r="F231" s="134" t="s">
        <v>421</v>
      </c>
      <c r="H231" s="135">
        <v>0.14099999999999999</v>
      </c>
      <c r="I231" s="228"/>
      <c r="J231" s="228"/>
      <c r="L231" s="131"/>
      <c r="M231" s="136"/>
      <c r="T231" s="137"/>
      <c r="AT231" s="133" t="s">
        <v>124</v>
      </c>
      <c r="AU231" s="133" t="s">
        <v>77</v>
      </c>
      <c r="AV231" s="130" t="s">
        <v>76</v>
      </c>
      <c r="AW231" s="130" t="s">
        <v>25</v>
      </c>
      <c r="AX231" s="130" t="s">
        <v>74</v>
      </c>
      <c r="AY231" s="133" t="s">
        <v>113</v>
      </c>
    </row>
    <row r="232" spans="2:65" s="15" customFormat="1" ht="16.5" customHeight="1" x14ac:dyDescent="0.25">
      <c r="B232" s="116"/>
      <c r="C232" s="145" t="s">
        <v>422</v>
      </c>
      <c r="D232" s="145" t="s">
        <v>150</v>
      </c>
      <c r="E232" s="146" t="s">
        <v>327</v>
      </c>
      <c r="F232" s="147" t="s">
        <v>177</v>
      </c>
      <c r="G232" s="148" t="s">
        <v>141</v>
      </c>
      <c r="H232" s="149">
        <v>0.254</v>
      </c>
      <c r="I232" s="230">
        <v>0</v>
      </c>
      <c r="J232" s="230">
        <f>ROUND(I232*H232,3)</f>
        <v>0</v>
      </c>
      <c r="K232" s="150"/>
      <c r="L232" s="151"/>
      <c r="M232" s="152" t="s">
        <v>0</v>
      </c>
      <c r="N232" s="153" t="s">
        <v>36</v>
      </c>
      <c r="O232" s="125">
        <v>0</v>
      </c>
      <c r="P232" s="125">
        <f>O232*H232</f>
        <v>0</v>
      </c>
      <c r="Q232" s="125">
        <v>1</v>
      </c>
      <c r="R232" s="125">
        <f>Q232*H232</f>
        <v>0.254</v>
      </c>
      <c r="S232" s="125">
        <v>0</v>
      </c>
      <c r="T232" s="126">
        <f>S232*H232</f>
        <v>0</v>
      </c>
      <c r="AR232" s="127" t="s">
        <v>154</v>
      </c>
      <c r="AT232" s="127" t="s">
        <v>150</v>
      </c>
      <c r="AU232" s="127" t="s">
        <v>77</v>
      </c>
      <c r="AY232" s="3" t="s">
        <v>113</v>
      </c>
      <c r="BE232" s="128">
        <f>IF(N232="základná",J232,0)</f>
        <v>0</v>
      </c>
      <c r="BF232" s="128">
        <f>IF(N232="znížená",J232,0)</f>
        <v>0</v>
      </c>
      <c r="BG232" s="128">
        <f>IF(N232="zákl. prenesená",J232,0)</f>
        <v>0</v>
      </c>
      <c r="BH232" s="128">
        <f>IF(N232="zníž. prenesená",J232,0)</f>
        <v>0</v>
      </c>
      <c r="BI232" s="128">
        <f>IF(N232="nulová",J232,0)</f>
        <v>0</v>
      </c>
      <c r="BJ232" s="3" t="s">
        <v>76</v>
      </c>
      <c r="BK232" s="129">
        <f>ROUND(I232*H232,3)</f>
        <v>0</v>
      </c>
      <c r="BL232" s="3" t="s">
        <v>122</v>
      </c>
      <c r="BM232" s="127" t="s">
        <v>423</v>
      </c>
    </row>
    <row r="233" spans="2:65" s="130" customFormat="1" x14ac:dyDescent="0.25">
      <c r="B233" s="131"/>
      <c r="D233" s="132" t="s">
        <v>124</v>
      </c>
      <c r="E233" s="133" t="s">
        <v>0</v>
      </c>
      <c r="F233" s="134" t="s">
        <v>424</v>
      </c>
      <c r="H233" s="135">
        <v>0.254</v>
      </c>
      <c r="L233" s="131"/>
      <c r="M233" s="158"/>
      <c r="N233" s="159"/>
      <c r="O233" s="159"/>
      <c r="P233" s="159"/>
      <c r="Q233" s="159"/>
      <c r="R233" s="159"/>
      <c r="S233" s="159"/>
      <c r="T233" s="160"/>
      <c r="AT233" s="133" t="s">
        <v>124</v>
      </c>
      <c r="AU233" s="133" t="s">
        <v>77</v>
      </c>
      <c r="AV233" s="130" t="s">
        <v>76</v>
      </c>
      <c r="AW233" s="130" t="s">
        <v>25</v>
      </c>
      <c r="AX233" s="130" t="s">
        <v>74</v>
      </c>
      <c r="AY233" s="133" t="s">
        <v>113</v>
      </c>
    </row>
    <row r="234" spans="2:65" s="15" customFormat="1" ht="6.95" customHeight="1" x14ac:dyDescent="0.25">
      <c r="B234" s="32"/>
      <c r="C234" s="33"/>
      <c r="D234" s="33"/>
      <c r="E234" s="33"/>
      <c r="F234" s="33"/>
      <c r="G234" s="33"/>
      <c r="H234" s="33"/>
      <c r="I234" s="33"/>
      <c r="J234" s="33"/>
      <c r="K234" s="33"/>
      <c r="L234" s="16"/>
    </row>
  </sheetData>
  <autoFilter ref="C128:K233" xr:uid="{00000000-0009-0000-0000-00000F000000}"/>
  <mergeCells count="15"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CF95-614A-494B-AA9E-242BFABFBB9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B5E1D327-799D-4870-AEB1-181FEAA67137}"/>
</file>

<file path=customXml/itemProps2.xml><?xml version="1.0" encoding="utf-8"?>
<ds:datastoreItem xmlns:ds="http://schemas.openxmlformats.org/officeDocument/2006/customXml" ds:itemID="{393D3BB6-EAA6-44D5-BC67-0B6048A56821}"/>
</file>

<file path=customXml/itemProps3.xml><?xml version="1.0" encoding="utf-8"?>
<ds:datastoreItem xmlns:ds="http://schemas.openxmlformats.org/officeDocument/2006/customXml" ds:itemID="{07A9224A-3324-4E8E-9D14-4643B40AD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6</vt:i4>
      </vt:variant>
    </vt:vector>
  </HeadingPairs>
  <TitlesOfParts>
    <vt:vector size="10" baseType="lpstr">
      <vt:lpstr>Rekapitulácia stavby</vt:lpstr>
      <vt:lpstr>SO 2.2.1b - Návrh vegetač...</vt:lpstr>
      <vt:lpstr>SO 2.2.2b - Návrh vegetač...</vt:lpstr>
      <vt:lpstr>Hárok1</vt:lpstr>
      <vt:lpstr>'Rekapitulácia stavby'!Názvy_tlače</vt:lpstr>
      <vt:lpstr>'SO 2.2.1b - Návrh vegetač...'!Názvy_tlače</vt:lpstr>
      <vt:lpstr>'SO 2.2.2b - Návrh vegetač...'!Názvy_tlače</vt:lpstr>
      <vt:lpstr>'Rekapitulácia stavby'!Oblasť_tlače</vt:lpstr>
      <vt:lpstr>'SO 2.2.1b - Návrh vegetač...'!Oblasť_tlače</vt:lpstr>
      <vt:lpstr>'SO 2.2.2b - Návrh vegetač...'!Oblasť_tlače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Kmečová Paula, PhDr. PhD.</dc:creator>
  <cp:lastModifiedBy>Strmeňová Jana, Ing.</cp:lastModifiedBy>
  <cp:lastPrinted>2026-03-23T08:16:34Z</cp:lastPrinted>
  <dcterms:created xsi:type="dcterms:W3CDTF">2026-02-03T10:23:21Z</dcterms:created>
  <dcterms:modified xsi:type="dcterms:W3CDTF">2026-04-16T07:50:59Z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</Properties>
</file>