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ozef_toth_marianum_sk/Documents/Dokumenty/Slavín/"/>
    </mc:Choice>
  </mc:AlternateContent>
  <xr:revisionPtr revIDLastSave="0" documentId="8_{E099A62E-A711-4FF8-8EED-0540114281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1 - REKONŠTRUKCIA VSTUPNÉ..." sheetId="2" r:id="rId2"/>
  </sheets>
  <definedNames>
    <definedName name="_xlnm._FilterDatabase" localSheetId="1" hidden="1">'1 - REKONŠTRUKCIA VSTUPNÉ...'!$C$126:$K$176</definedName>
    <definedName name="_xlnm.Print_Titles" localSheetId="1">'1 - REKONŠTRUKCIA VSTUPNÉ...'!$126:$126</definedName>
    <definedName name="_xlnm.Print_Titles" localSheetId="0">'Rekapitulácia stavby'!$92:$92</definedName>
    <definedName name="_xlnm.Print_Area" localSheetId="1">'1 - REKONŠTRUKCIA VSTUPNÉ...'!$C$4:$J$76,'1 - REKONŠTRUKCIA VSTUPNÉ...'!$C$116:$J$176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75" i="2" l="1"/>
  <c r="BI175" i="2"/>
  <c r="BH175" i="2"/>
  <c r="BG175" i="2"/>
  <c r="BE175" i="2"/>
  <c r="T175" i="2"/>
  <c r="R175" i="2"/>
  <c r="P175" i="2"/>
  <c r="J175" i="2"/>
  <c r="BF175" i="2" s="1"/>
  <c r="J35" i="2"/>
  <c r="J34" i="2"/>
  <c r="AY95" i="1"/>
  <c r="J33" i="2"/>
  <c r="AX95" i="1" s="1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T171" i="2" s="1"/>
  <c r="R172" i="2"/>
  <c r="R171" i="2" s="1"/>
  <c r="P172" i="2"/>
  <c r="P171" i="2" s="1"/>
  <c r="BI170" i="2"/>
  <c r="BH170" i="2"/>
  <c r="BG170" i="2"/>
  <c r="BE170" i="2"/>
  <c r="T170" i="2"/>
  <c r="T169" i="2" s="1"/>
  <c r="T168" i="2" s="1"/>
  <c r="R170" i="2"/>
  <c r="R169" i="2"/>
  <c r="R168" i="2" s="1"/>
  <c r="P170" i="2"/>
  <c r="P169" i="2" s="1"/>
  <c r="P168" i="2" s="1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T158" i="2" s="1"/>
  <c r="R159" i="2"/>
  <c r="R158" i="2" s="1"/>
  <c r="P159" i="2"/>
  <c r="P158" i="2" s="1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T141" i="2"/>
  <c r="R142" i="2"/>
  <c r="R141" i="2" s="1"/>
  <c r="P142" i="2"/>
  <c r="P141" i="2" s="1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T129" i="2"/>
  <c r="R130" i="2"/>
  <c r="R129" i="2"/>
  <c r="P130" i="2"/>
  <c r="P129" i="2"/>
  <c r="J124" i="2"/>
  <c r="J123" i="2"/>
  <c r="F123" i="2"/>
  <c r="F121" i="2"/>
  <c r="E119" i="2"/>
  <c r="J90" i="2"/>
  <c r="J89" i="2"/>
  <c r="F89" i="2"/>
  <c r="F87" i="2"/>
  <c r="E85" i="2"/>
  <c r="J16" i="2"/>
  <c r="E16" i="2"/>
  <c r="F124" i="2" s="1"/>
  <c r="J15" i="2"/>
  <c r="J10" i="2"/>
  <c r="J87" i="2"/>
  <c r="L90" i="1"/>
  <c r="AM90" i="1"/>
  <c r="AM89" i="1"/>
  <c r="L89" i="1"/>
  <c r="AM87" i="1"/>
  <c r="L87" i="1"/>
  <c r="L85" i="1"/>
  <c r="L84" i="1"/>
  <c r="BK167" i="2"/>
  <c r="J162" i="2"/>
  <c r="BK148" i="2"/>
  <c r="J142" i="2"/>
  <c r="J133" i="2"/>
  <c r="BK174" i="2"/>
  <c r="J163" i="2"/>
  <c r="J155" i="2"/>
  <c r="J148" i="2"/>
  <c r="BK142" i="2"/>
  <c r="J136" i="2"/>
  <c r="BK176" i="2"/>
  <c r="BK157" i="2"/>
  <c r="J149" i="2"/>
  <c r="J140" i="2"/>
  <c r="J174" i="2"/>
  <c r="BK163" i="2"/>
  <c r="J154" i="2"/>
  <c r="J144" i="2"/>
  <c r="BK133" i="2"/>
  <c r="BK172" i="2"/>
  <c r="J165" i="2"/>
  <c r="BK155" i="2"/>
  <c r="BK145" i="2"/>
  <c r="BK135" i="2"/>
  <c r="J176" i="2"/>
  <c r="J167" i="2"/>
  <c r="J159" i="2"/>
  <c r="BK152" i="2"/>
  <c r="J146" i="2"/>
  <c r="J138" i="2"/>
  <c r="BK165" i="2"/>
  <c r="BK154" i="2"/>
  <c r="J145" i="2"/>
  <c r="J135" i="2"/>
  <c r="J170" i="2"/>
  <c r="BK159" i="2"/>
  <c r="J152" i="2"/>
  <c r="BK140" i="2"/>
  <c r="BK132" i="2"/>
  <c r="AS94" i="1"/>
  <c r="BK166" i="2"/>
  <c r="J157" i="2"/>
  <c r="J153" i="2"/>
  <c r="J147" i="2"/>
  <c r="BK136" i="2"/>
  <c r="BK130" i="2"/>
  <c r="J172" i="2"/>
  <c r="BK162" i="2"/>
  <c r="BK153" i="2"/>
  <c r="BK149" i="2"/>
  <c r="BK144" i="2"/>
  <c r="J139" i="2"/>
  <c r="BK170" i="2"/>
  <c r="J156" i="2"/>
  <c r="BK147" i="2"/>
  <c r="BK138" i="2"/>
  <c r="J132" i="2"/>
  <c r="J166" i="2"/>
  <c r="BK156" i="2"/>
  <c r="BK146" i="2"/>
  <c r="BK139" i="2"/>
  <c r="J130" i="2"/>
  <c r="BK131" i="2" l="1"/>
  <c r="J131" i="2" s="1"/>
  <c r="J97" i="2" s="1"/>
  <c r="T131" i="2"/>
  <c r="R134" i="2"/>
  <c r="T137" i="2"/>
  <c r="R143" i="2"/>
  <c r="BK164" i="2"/>
  <c r="J164" i="2" s="1"/>
  <c r="J105" i="2" s="1"/>
  <c r="P131" i="2"/>
  <c r="P134" i="2"/>
  <c r="P137" i="2"/>
  <c r="BK143" i="2"/>
  <c r="J143" i="2"/>
  <c r="J101" i="2" s="1"/>
  <c r="BK161" i="2"/>
  <c r="BK160" i="2" s="1"/>
  <c r="J160" i="2" s="1"/>
  <c r="J103" i="2" s="1"/>
  <c r="R161" i="2"/>
  <c r="P164" i="2"/>
  <c r="BK173" i="2"/>
  <c r="J173" i="2" s="1"/>
  <c r="J109" i="2" s="1"/>
  <c r="P173" i="2"/>
  <c r="R131" i="2"/>
  <c r="BK137" i="2"/>
  <c r="J137" i="2" s="1"/>
  <c r="J99" i="2" s="1"/>
  <c r="P143" i="2"/>
  <c r="P161" i="2"/>
  <c r="R164" i="2"/>
  <c r="T173" i="2"/>
  <c r="BK134" i="2"/>
  <c r="J134" i="2" s="1"/>
  <c r="J98" i="2" s="1"/>
  <c r="T134" i="2"/>
  <c r="R137" i="2"/>
  <c r="T143" i="2"/>
  <c r="T161" i="2"/>
  <c r="T164" i="2"/>
  <c r="R173" i="2"/>
  <c r="BK169" i="2"/>
  <c r="J169" i="2" s="1"/>
  <c r="J107" i="2" s="1"/>
  <c r="BK141" i="2"/>
  <c r="J141" i="2"/>
  <c r="J100" i="2" s="1"/>
  <c r="BK158" i="2"/>
  <c r="J158" i="2" s="1"/>
  <c r="J102" i="2" s="1"/>
  <c r="BK129" i="2"/>
  <c r="J129" i="2"/>
  <c r="J96" i="2"/>
  <c r="BK171" i="2"/>
  <c r="J171" i="2" s="1"/>
  <c r="J108" i="2" s="1"/>
  <c r="J121" i="2"/>
  <c r="BF139" i="2"/>
  <c r="BF142" i="2"/>
  <c r="BF145" i="2"/>
  <c r="BF149" i="2"/>
  <c r="BF153" i="2"/>
  <c r="BF167" i="2"/>
  <c r="BF172" i="2"/>
  <c r="F90" i="2"/>
  <c r="BF130" i="2"/>
  <c r="BF133" i="2"/>
  <c r="BF144" i="2"/>
  <c r="BF155" i="2"/>
  <c r="BF157" i="2"/>
  <c r="BF159" i="2"/>
  <c r="BF163" i="2"/>
  <c r="BF136" i="2"/>
  <c r="BF147" i="2"/>
  <c r="BF156" i="2"/>
  <c r="BF162" i="2"/>
  <c r="BF165" i="2"/>
  <c r="BF166" i="2"/>
  <c r="BF170" i="2"/>
  <c r="BF176" i="2"/>
  <c r="BF132" i="2"/>
  <c r="BF135" i="2"/>
  <c r="BF138" i="2"/>
  <c r="BF140" i="2"/>
  <c r="BF146" i="2"/>
  <c r="BF148" i="2"/>
  <c r="BF152" i="2"/>
  <c r="BF154" i="2"/>
  <c r="BF174" i="2"/>
  <c r="F33" i="2"/>
  <c r="BB95" i="1" s="1"/>
  <c r="BB94" i="1" s="1"/>
  <c r="AX94" i="1" s="1"/>
  <c r="F31" i="2"/>
  <c r="AZ95" i="1" s="1"/>
  <c r="AZ94" i="1" s="1"/>
  <c r="AV94" i="1" s="1"/>
  <c r="AK29" i="1" s="1"/>
  <c r="F35" i="2"/>
  <c r="BD95" i="1" s="1"/>
  <c r="BD94" i="1" s="1"/>
  <c r="W33" i="1" s="1"/>
  <c r="F34" i="2"/>
  <c r="BC95" i="1"/>
  <c r="BC94" i="1" s="1"/>
  <c r="AY94" i="1" s="1"/>
  <c r="J31" i="2"/>
  <c r="AV95" i="1" s="1"/>
  <c r="P128" i="2" l="1"/>
  <c r="R128" i="2"/>
  <c r="T160" i="2"/>
  <c r="T127" i="2" s="1"/>
  <c r="P160" i="2"/>
  <c r="T128" i="2"/>
  <c r="R160" i="2"/>
  <c r="R127" i="2"/>
  <c r="BK128" i="2"/>
  <c r="J161" i="2"/>
  <c r="J104" i="2"/>
  <c r="BK168" i="2"/>
  <c r="BK127" i="2" s="1"/>
  <c r="J127" i="2" s="1"/>
  <c r="J28" i="2" s="1"/>
  <c r="AG95" i="1" s="1"/>
  <c r="AG94" i="1" s="1"/>
  <c r="AK26" i="1" s="1"/>
  <c r="W32" i="1"/>
  <c r="J32" i="2"/>
  <c r="AW95" i="1" s="1"/>
  <c r="AT95" i="1" s="1"/>
  <c r="W31" i="1"/>
  <c r="F32" i="2"/>
  <c r="BA95" i="1" s="1"/>
  <c r="BA94" i="1" s="1"/>
  <c r="W30" i="1" s="1"/>
  <c r="W29" i="1"/>
  <c r="P127" i="2" l="1"/>
  <c r="AU95" i="1" s="1"/>
  <c r="AU94" i="1" s="1"/>
  <c r="J168" i="2"/>
  <c r="J106" i="2" s="1"/>
  <c r="J94" i="2"/>
  <c r="J128" i="2"/>
  <c r="J95" i="2" s="1"/>
  <c r="J37" i="2"/>
  <c r="AN95" i="1"/>
  <c r="AW94" i="1"/>
  <c r="AK30" i="1" s="1"/>
  <c r="AK35" i="1" s="1"/>
  <c r="AT94" i="1" l="1"/>
  <c r="AN94" i="1"/>
</calcChain>
</file>

<file path=xl/sharedStrings.xml><?xml version="1.0" encoding="utf-8"?>
<sst xmlns="http://schemas.openxmlformats.org/spreadsheetml/2006/main" count="829" uniqueCount="277">
  <si>
    <t>Export Komplet</t>
  </si>
  <si>
    <t/>
  </si>
  <si>
    <t>2.0</t>
  </si>
  <si>
    <t>False</t>
  </si>
  <si>
    <t>{b8b97bc9-aec1-4fae-94ff-298850637047}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</si>
  <si>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</si>
  <si>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</si>
  <si>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</si>
  <si>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</si>
  <si>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</si>
  <si>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</si>
  <si>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</si>
  <si>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</si>
  <si>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</si>
  <si>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</si>
  <si>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</si>
  <si>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VSTUPNÉHO OTVORU - SLAVIN</t>
  </si>
  <si>
    <t>JKSO:</t>
  </si>
  <si>
    <t>KS:</t>
  </si>
  <si>
    <t>Miesto:</t>
  </si>
  <si>
    <t>SLAVÍN, BRATISLAVA - STARÉ MESTO</t>
  </si>
  <si>
    <t>Dátum:</t>
  </si>
  <si>
    <t>27. 2. 2023</t>
  </si>
  <si>
    <t>Objednávateľ:</t>
  </si>
  <si>
    <t>IČO:</t>
  </si>
  <si>
    <t>MESTO BRATISLAVA – MAGISTRÁT HLAVNÉHO MESTA SR</t>
  </si>
  <si>
    <t>IČ DPH:</t>
  </si>
  <si>
    <t>Zhotoviteľ:</t>
  </si>
  <si>
    <t>Vyplň údaj</t>
  </si>
  <si>
    <t>Projektant:</t>
  </si>
  <si>
    <t>3H Architects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</si>
  <si>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</si>
  <si>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</si>
  <si>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</si>
  <si>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</si>
  <si>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</si>
  <si>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</si>
  <si>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</si>
  <si>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</si>
  <si>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</si>
  <si>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</si>
  <si>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</si>
  <si>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</si>
  <si>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</si>
  <si>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</si>
  <si>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</si>
  <si>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</si>
  <si>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</si>
  <si>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</si>
  <si>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</si>
  <si>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</si>
  <si>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</si>
  <si>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</si>
  <si>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</si>
  <si>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</si>
  <si>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</si>
  <si>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</si>
  <si>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</si>
  <si>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</si>
  <si>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</si>
  <si>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</si>
  <si>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</si>
  <si>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</si>
  <si>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</si>
  <si>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</si>
  <si>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</si>
  <si>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</si>
  <si>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</si>
  <si>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</si>
  <si>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</si>
  <si>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</si>
  <si>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</si>
  <si>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</si>
  <si>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</si>
  <si>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</si>
  <si>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</si>
  <si>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</si>
  <si>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</si>
  <si>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</si>
  <si>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</si>
  <si>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</si>
  <si>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</si>
  <si>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</si>
  <si>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</si>
  <si>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</si>
  <si>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</si>
  <si>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</si>
  <si>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</si>
  <si>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</si>
  <si>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</si>
  <si>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</si>
  <si>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Vonkajšia kanalizácia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</si>
  <si>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</si>
  <si>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</si>
  <si>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</si>
  <si>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</si>
  <si>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782 - Obklady z prírodného a konglomerovaného kameňa</t>
  </si>
  <si>
    <t>M - Práce a dodávky M</t>
  </si>
  <si>
    <t xml:space="preserve">    21-M - Elektromontáže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</si>
  <si>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</si>
  <si>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</si>
  <si>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</si>
  <si>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</si>
  <si>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</si>
  <si>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</si>
  <si>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</si>
  <si>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</si>
  <si>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</si>
  <si>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</si>
  <si>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</si>
  <si>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</si>
  <si>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</si>
  <si>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</si>
  <si>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</si>
  <si>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</si>
  <si>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</si>
  <si>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</si>
  <si>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</si>
  <si>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</si>
  <si>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270948232.S</t>
  </si>
  <si>
    <t>Zvárané spoje (silové) výstuže s presahom nad 200 do 300 mm priemeru nad 32 mm</t>
  </si>
  <si>
    <t>ks</t>
  </si>
  <si>
    <t>4</t>
  </si>
  <si>
    <t>1618922119</t>
  </si>
  <si>
    <t>3</t>
  </si>
  <si>
    <t>Zvislé a kompletné konštrukcie</t>
  </si>
  <si>
    <t>317321411.S</t>
  </si>
  <si>
    <t>Betón prekladov železový (bez výstuže) tr. C 25/30</t>
  </si>
  <si>
    <t>m3</t>
  </si>
  <si>
    <t>8061174</t>
  </si>
  <si>
    <t>317361821.S</t>
  </si>
  <si>
    <t>Výstuž prekladov z ocele B500 (10505)</t>
  </si>
  <si>
    <t>t</t>
  </si>
  <si>
    <t>441228546</t>
  </si>
  <si>
    <t>Vodorovné konštrukcie</t>
  </si>
  <si>
    <t>413-R</t>
  </si>
  <si>
    <t>Podperný systém stojky, pre podopretie a podstojkovanie prekladu a nadpražia s privrtaním a nadvihnutím jest. prekladu</t>
  </si>
  <si>
    <t>kpl</t>
  </si>
  <si>
    <t>771660423</t>
  </si>
  <si>
    <t>5</t>
  </si>
  <si>
    <t>413-R1</t>
  </si>
  <si>
    <t>Podperný systém stojky, odstranenie</t>
  </si>
  <si>
    <t>923102213</t>
  </si>
  <si>
    <t>6</t>
  </si>
  <si>
    <t>Úpravy povrchov, podlahy, osadenie</t>
  </si>
  <si>
    <t>612465184</t>
  </si>
  <si>
    <t>Vnútorná omietka stien štuková BAUMIT, strojné miešanie, ručné nanášanie, VivaRenova, hr. 3 mm</t>
  </si>
  <si>
    <t>m2</t>
  </si>
  <si>
    <t>2011995777</t>
  </si>
  <si>
    <t>7</t>
  </si>
  <si>
    <t>612481119.S</t>
  </si>
  <si>
    <t>Potiahnutie vnútorných stien sklotextilnou mriežkou s celoplošným prilepením</t>
  </si>
  <si>
    <t>-102352687</t>
  </si>
  <si>
    <t>8</t>
  </si>
  <si>
    <t>622460213.S</t>
  </si>
  <si>
    <t>Vonkajšia omietka stien vápenná jadrová (hrubá) pre historické stavby, hr. 20 mm</t>
  </si>
  <si>
    <t>-1779074729</t>
  </si>
  <si>
    <t>Vonkajšia kanalizácia</t>
  </si>
  <si>
    <t>9</t>
  </si>
  <si>
    <t>891-R</t>
  </si>
  <si>
    <t>Prelozenie napojenia a odvodnanie</t>
  </si>
  <si>
    <t>-1520324480</t>
  </si>
  <si>
    <t>Ostatné konštrukcie a práce-búranie</t>
  </si>
  <si>
    <t>10</t>
  </si>
  <si>
    <t>941955002.S</t>
  </si>
  <si>
    <t>Lešenie ľahké pracovné pomocné s výškou lešeňovej podlahy nad 1,20 do 1,90 m</t>
  </si>
  <si>
    <t>-1578658705</t>
  </si>
  <si>
    <t>11</t>
  </si>
  <si>
    <t>952901221.S</t>
  </si>
  <si>
    <t>Vyčistenie budov priemyselných objektov akejkoľvek výšky</t>
  </si>
  <si>
    <t>-1920671487</t>
  </si>
  <si>
    <t>12</t>
  </si>
  <si>
    <t>963031434.S</t>
  </si>
  <si>
    <t>Búranie tehlových klenieb na akúkoľvek maltu vápennú alebo vápenocementovú, - postupne odoberanie tehloveho nadpražia - RUČNE kladivom bez použitia pneumatickeho náradia!!!</t>
  </si>
  <si>
    <t>-4963288</t>
  </si>
  <si>
    <t>13</t>
  </si>
  <si>
    <t>967031734.S</t>
  </si>
  <si>
    <t>Prikresanie plošné, muriva z akýchkoľvek tehál pálených na akúkoľvek maltu hr. do 300 mm,  -0,55700t</t>
  </si>
  <si>
    <t>1699298894</t>
  </si>
  <si>
    <t>14</t>
  </si>
  <si>
    <t>967042714.S</t>
  </si>
  <si>
    <t>Odsekanie muriva z kameňa alebo betónu plošné hr. do 300 mm,  -0,75000t</t>
  </si>
  <si>
    <t>1057204892</t>
  </si>
  <si>
    <t>15</t>
  </si>
  <si>
    <t>973042361.S</t>
  </si>
  <si>
    <t>Vysekanie v murive betónovom kapsy plochy do 0,25 m2, hĺbky do 450 mm,  -0,15000t</t>
  </si>
  <si>
    <t>-1344327079</t>
  </si>
  <si>
    <t>VV</t>
  </si>
  <si>
    <t>Súčet</t>
  </si>
  <si>
    <t>16</t>
  </si>
  <si>
    <t>973045141.S</t>
  </si>
  <si>
    <t>Vysekanie v murive betónovom kapsy pre kotvenie upevňovacích prvkov, hĺbky nad 150 mm,  -0,00400t</t>
  </si>
  <si>
    <t>38691700</t>
  </si>
  <si>
    <t>17</t>
  </si>
  <si>
    <t>979081111.S</t>
  </si>
  <si>
    <t>Odvoz sutiny a vybúraných hmôt na skládku do 1 km</t>
  </si>
  <si>
    <t>-1137057762</t>
  </si>
  <si>
    <t>18</t>
  </si>
  <si>
    <t>979081121.S</t>
  </si>
  <si>
    <t>Odvoz sutiny a vybúraných hmôt na skládku za každý ďalší 1 km</t>
  </si>
  <si>
    <t>1170869724</t>
  </si>
  <si>
    <t>19</t>
  </si>
  <si>
    <t>979082111.S</t>
  </si>
  <si>
    <t>Vnútrostavenisková doprava sutiny a vybúraných hmôt do 10 m</t>
  </si>
  <si>
    <t>-302780637</t>
  </si>
  <si>
    <t>979082121.S</t>
  </si>
  <si>
    <t>Vnútrostavenisková doprava sutiny a vybúraných hmôt za každých ďalších 5 m</t>
  </si>
  <si>
    <t>504655995</t>
  </si>
  <si>
    <t>21</t>
  </si>
  <si>
    <t>979089712.S</t>
  </si>
  <si>
    <t>Prenájom kontajneru 5 m3</t>
  </si>
  <si>
    <t>101633490</t>
  </si>
  <si>
    <t>99</t>
  </si>
  <si>
    <t>Presun hmôt HSV</t>
  </si>
  <si>
    <t>22</t>
  </si>
  <si>
    <t>999281111.S</t>
  </si>
  <si>
    <t>Presun hmôt pre opravy a údržbu objektov vrátane vonkajších plášťov výšky do 25 m</t>
  </si>
  <si>
    <t>-1045572699</t>
  </si>
  <si>
    <t>PSV</t>
  </si>
  <si>
    <t>Práce a dodávky PSV</t>
  </si>
  <si>
    <t>762</t>
  </si>
  <si>
    <t>Konštrukcie tesárske</t>
  </si>
  <si>
    <t>23</t>
  </si>
  <si>
    <t>762421305.S</t>
  </si>
  <si>
    <t>Zriadenie zakrytu staveniska z dosiek OSB skrutkovaných na zraz hr. dosky 22 mm</t>
  </si>
  <si>
    <t>-154262478</t>
  </si>
  <si>
    <t>24</t>
  </si>
  <si>
    <t>998762202.S</t>
  </si>
  <si>
    <t>Presun hmôt pre konštrukcie tesárske v objektoch výšky do 12 m</t>
  </si>
  <si>
    <t>%</t>
  </si>
  <si>
    <t>1302862</t>
  </si>
  <si>
    <t>782</t>
  </si>
  <si>
    <t>Obklady z prírodného a konglomerovaného kameňa</t>
  </si>
  <si>
    <t>25</t>
  </si>
  <si>
    <t>782211140.S</t>
  </si>
  <si>
    <t>Montáž obkladu podhľadov pravouhlými doskami z mäkkých kameňov s lícom rovným, hr. do 50 mm</t>
  </si>
  <si>
    <t>1818746402</t>
  </si>
  <si>
    <t>26</t>
  </si>
  <si>
    <t>M</t>
  </si>
  <si>
    <t>583840011700.S</t>
  </si>
  <si>
    <t>Doska obkladová kamenná brúsená, hrúbka 20 mm, z usadených hornín</t>
  </si>
  <si>
    <t>32</t>
  </si>
  <si>
    <t>-732285473</t>
  </si>
  <si>
    <t>27</t>
  </si>
  <si>
    <t>998782101.S</t>
  </si>
  <si>
    <t>Presun hmôt pre kamenné obklady v objektoch výšky do 6 m</t>
  </si>
  <si>
    <t>768432665</t>
  </si>
  <si>
    <t>Práce a dodávky M</t>
  </si>
  <si>
    <t>21-M</t>
  </si>
  <si>
    <t>Elektromontáže</t>
  </si>
  <si>
    <t>28</t>
  </si>
  <si>
    <t>210-R</t>
  </si>
  <si>
    <t xml:space="preserve">Prekladka jstv. elektroinstalacie </t>
  </si>
  <si>
    <t>64</t>
  </si>
  <si>
    <t>1363131363</t>
  </si>
  <si>
    <t>HZS</t>
  </si>
  <si>
    <t>Hodinové zúčtovacie sadzby</t>
  </si>
  <si>
    <t>29</t>
  </si>
  <si>
    <t>HZS000113.S</t>
  </si>
  <si>
    <t>Nepredvídane práce</t>
  </si>
  <si>
    <t>hod</t>
  </si>
  <si>
    <t>512</t>
  </si>
  <si>
    <t>1778325379</t>
  </si>
  <si>
    <t>VRN</t>
  </si>
  <si>
    <t>Investičné náklady neobsiahnuté v cenách</t>
  </si>
  <si>
    <t>30</t>
  </si>
  <si>
    <t>000200062.S</t>
  </si>
  <si>
    <t>Stavby historických hodnôt - priplatok za sťažené podmienky</t>
  </si>
  <si>
    <t>eur</t>
  </si>
  <si>
    <t>1024</t>
  </si>
  <si>
    <t>1942740184</t>
  </si>
  <si>
    <t>31</t>
  </si>
  <si>
    <t>000600021.S</t>
  </si>
  <si>
    <t>Zariadenie staveniska - prevádzkové oplotenie staveniska</t>
  </si>
  <si>
    <t>m</t>
  </si>
  <si>
    <t>1339406150</t>
  </si>
  <si>
    <t>Dodávka a osadenie nerezovej brány 2600/2600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</si>
</sst>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220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182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R5" s="18"/>
      <c r="BE5" s="179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184" t="s">
        <v>16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R6" s="18"/>
      <c r="BE6" s="180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180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180"/>
      <c r="BS8" s="15" t="s">
        <v>6</v>
      </c>
    </row>
    <row r="9" spans="1:74" ht="14.45" customHeight="1">
      <c r="B9" s="18"/>
      <c r="AR9" s="18"/>
      <c r="BE9" s="180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180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180"/>
      <c r="BS11" s="15" t="s">
        <v>6</v>
      </c>
    </row>
    <row r="12" spans="1:74" ht="6.95" customHeight="1">
      <c r="B12" s="18"/>
      <c r="AR12" s="18"/>
      <c r="BE12" s="180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180"/>
      <c r="BS13" s="15" t="s">
        <v>6</v>
      </c>
    </row>
    <row r="14" spans="1:74" ht="12.75">
      <c r="B14" s="18"/>
      <c r="E14" s="185" t="s">
        <v>28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5" t="s">
        <v>26</v>
      </c>
      <c r="AN14" s="27" t="s">
        <v>28</v>
      </c>
      <c r="AR14" s="18"/>
      <c r="BE14" s="180"/>
      <c r="BS14" s="15" t="s">
        <v>6</v>
      </c>
    </row>
    <row r="15" spans="1:74" ht="6.95" customHeight="1">
      <c r="B15" s="18"/>
      <c r="AR15" s="18"/>
      <c r="BE15" s="180"/>
      <c r="BS15" s="15" t="s">
        <v>3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180"/>
      <c r="BS16" s="15" t="s">
        <v>3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80"/>
      <c r="BS17" s="15" t="s">
        <v>31</v>
      </c>
    </row>
    <row r="18" spans="2:71" ht="6.95" customHeight="1">
      <c r="B18" s="18"/>
      <c r="AR18" s="18"/>
      <c r="BE18" s="180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180"/>
      <c r="BS19" s="15" t="s">
        <v>6</v>
      </c>
    </row>
    <row r="20" spans="2:71" ht="18.399999999999999" customHeight="1">
      <c r="B20" s="18"/>
      <c r="E20" s="23" t="s">
        <v>30</v>
      </c>
      <c r="AK20" s="25" t="s">
        <v>26</v>
      </c>
      <c r="AN20" s="23" t="s">
        <v>1</v>
      </c>
      <c r="AR20" s="18"/>
      <c r="BE20" s="180"/>
      <c r="BS20" s="15" t="s">
        <v>31</v>
      </c>
    </row>
    <row r="21" spans="2:71" ht="6.95" customHeight="1">
      <c r="B21" s="18"/>
      <c r="AR21" s="18"/>
      <c r="BE21" s="180"/>
    </row>
    <row r="22" spans="2:71" ht="12" customHeight="1">
      <c r="B22" s="18"/>
      <c r="D22" s="25" t="s">
        <v>33</v>
      </c>
      <c r="AR22" s="18"/>
      <c r="BE22" s="180"/>
    </row>
    <row r="23" spans="2:71" ht="16.5" customHeight="1">
      <c r="B23" s="18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8"/>
      <c r="BE23" s="180"/>
    </row>
    <row r="24" spans="2:71" ht="6.95" customHeight="1">
      <c r="B24" s="18"/>
      <c r="AR24" s="18"/>
      <c r="BE24" s="180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0"/>
    </row>
    <row r="26" spans="2:71" s="1" customFormat="1" ht="25.9" customHeight="1">
      <c r="B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8">
        <f>ROUND(AG94,2)</f>
        <v>0</v>
      </c>
      <c r="AL26" s="189"/>
      <c r="AM26" s="189"/>
      <c r="AN26" s="189"/>
      <c r="AO26" s="189"/>
      <c r="AR26" s="30"/>
      <c r="BE26" s="180"/>
    </row>
    <row r="27" spans="2:71" s="1" customFormat="1" ht="6.95" customHeight="1">
      <c r="B27" s="30"/>
      <c r="AR27" s="30"/>
      <c r="BE27" s="180"/>
    </row>
    <row r="28" spans="2:71" s="1" customFormat="1" ht="12.75">
      <c r="B28" s="30"/>
      <c r="L28" s="190" t="s">
        <v>35</v>
      </c>
      <c r="M28" s="190"/>
      <c r="N28" s="190"/>
      <c r="O28" s="190"/>
      <c r="P28" s="190"/>
      <c r="W28" s="190" t="s">
        <v>36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37</v>
      </c>
      <c r="AL28" s="190"/>
      <c r="AM28" s="190"/>
      <c r="AN28" s="190"/>
      <c r="AO28" s="190"/>
      <c r="AR28" s="30"/>
      <c r="BE28" s="180"/>
    </row>
    <row r="29" spans="2:71" s="2" customFormat="1" ht="14.45" customHeight="1">
      <c r="B29" s="34"/>
      <c r="D29" s="25" t="s">
        <v>38</v>
      </c>
      <c r="F29" s="35" t="s">
        <v>39</v>
      </c>
      <c r="L29" s="193">
        <v>0.2</v>
      </c>
      <c r="M29" s="192"/>
      <c r="N29" s="192"/>
      <c r="O29" s="192"/>
      <c r="P29" s="192"/>
      <c r="Q29" s="36"/>
      <c r="R29" s="36"/>
      <c r="S29" s="36"/>
      <c r="T29" s="36"/>
      <c r="U29" s="36"/>
      <c r="V29" s="36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6"/>
      <c r="AG29" s="36"/>
      <c r="AH29" s="36"/>
      <c r="AI29" s="36"/>
      <c r="AJ29" s="36"/>
      <c r="AK29" s="191">
        <f>ROUND(AV94, 2)</f>
        <v>0</v>
      </c>
      <c r="AL29" s="192"/>
      <c r="AM29" s="192"/>
      <c r="AN29" s="192"/>
      <c r="AO29" s="192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81"/>
    </row>
    <row r="30" spans="2:71" s="2" customFormat="1" ht="14.45" customHeight="1">
      <c r="B30" s="34"/>
      <c r="F30" s="35" t="s">
        <v>40</v>
      </c>
      <c r="L30" s="193">
        <v>0.2</v>
      </c>
      <c r="M30" s="192"/>
      <c r="N30" s="192"/>
      <c r="O30" s="192"/>
      <c r="P30" s="192"/>
      <c r="Q30" s="36"/>
      <c r="R30" s="36"/>
      <c r="S30" s="36"/>
      <c r="T30" s="36"/>
      <c r="U30" s="36"/>
      <c r="V30" s="36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6"/>
      <c r="AG30" s="36"/>
      <c r="AH30" s="36"/>
      <c r="AI30" s="36"/>
      <c r="AJ30" s="36"/>
      <c r="AK30" s="191">
        <f>ROUND(AW94, 2)</f>
        <v>0</v>
      </c>
      <c r="AL30" s="192"/>
      <c r="AM30" s="192"/>
      <c r="AN30" s="192"/>
      <c r="AO30" s="192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81"/>
    </row>
    <row r="31" spans="2:71" s="2" customFormat="1" ht="14.45" hidden="1" customHeight="1">
      <c r="B31" s="34"/>
      <c r="F31" s="25" t="s">
        <v>41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4"/>
      <c r="BE31" s="181"/>
    </row>
    <row r="32" spans="2:71" s="2" customFormat="1" ht="14.45" hidden="1" customHeight="1">
      <c r="B32" s="34"/>
      <c r="F32" s="25" t="s">
        <v>42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4"/>
      <c r="BE32" s="181"/>
    </row>
    <row r="33" spans="2:57" s="2" customFormat="1" ht="14.45" hidden="1" customHeight="1">
      <c r="B33" s="34"/>
      <c r="F33" s="35" t="s">
        <v>43</v>
      </c>
      <c r="L33" s="193">
        <v>0</v>
      </c>
      <c r="M33" s="192"/>
      <c r="N33" s="192"/>
      <c r="O33" s="192"/>
      <c r="P33" s="192"/>
      <c r="Q33" s="36"/>
      <c r="R33" s="36"/>
      <c r="S33" s="36"/>
      <c r="T33" s="36"/>
      <c r="U33" s="36"/>
      <c r="V33" s="36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6"/>
      <c r="AG33" s="36"/>
      <c r="AH33" s="36"/>
      <c r="AI33" s="36"/>
      <c r="AJ33" s="36"/>
      <c r="AK33" s="191">
        <v>0</v>
      </c>
      <c r="AL33" s="192"/>
      <c r="AM33" s="192"/>
      <c r="AN33" s="192"/>
      <c r="AO33" s="192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81"/>
    </row>
    <row r="34" spans="2:57" s="1" customFormat="1" ht="6.95" customHeight="1">
      <c r="B34" s="30"/>
      <c r="AR34" s="30"/>
      <c r="BE34" s="180"/>
    </row>
    <row r="35" spans="2:57" s="1" customFormat="1" ht="25.9" customHeight="1"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197" t="s">
        <v>46</v>
      </c>
      <c r="Y35" s="198"/>
      <c r="Z35" s="198"/>
      <c r="AA35" s="198"/>
      <c r="AB35" s="198"/>
      <c r="AC35" s="40"/>
      <c r="AD35" s="40"/>
      <c r="AE35" s="40"/>
      <c r="AF35" s="40"/>
      <c r="AG35" s="40"/>
      <c r="AH35" s="40"/>
      <c r="AI35" s="40"/>
      <c r="AJ35" s="40"/>
      <c r="AK35" s="199">
        <f>SUM(AK26:AK33)</f>
        <v>0</v>
      </c>
      <c r="AL35" s="198"/>
      <c r="AM35" s="198"/>
      <c r="AN35" s="198"/>
      <c r="AO35" s="200"/>
      <c r="AP35" s="38"/>
      <c r="AQ35" s="38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42" t="s">
        <v>47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48</v>
      </c>
      <c r="AI49" s="43"/>
      <c r="AJ49" s="43"/>
      <c r="AK49" s="43"/>
      <c r="AL49" s="43"/>
      <c r="AM49" s="43"/>
      <c r="AN49" s="43"/>
      <c r="AO49" s="43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4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49</v>
      </c>
      <c r="AI60" s="32"/>
      <c r="AJ60" s="32"/>
      <c r="AK60" s="32"/>
      <c r="AL60" s="32"/>
      <c r="AM60" s="44" t="s">
        <v>50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42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52</v>
      </c>
      <c r="AI64" s="43"/>
      <c r="AJ64" s="43"/>
      <c r="AK64" s="43"/>
      <c r="AL64" s="43"/>
      <c r="AM64" s="43"/>
      <c r="AN64" s="43"/>
      <c r="AO64" s="43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4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49</v>
      </c>
      <c r="AI75" s="32"/>
      <c r="AJ75" s="32"/>
      <c r="AK75" s="32"/>
      <c r="AL75" s="32"/>
      <c r="AM75" s="44" t="s">
        <v>50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0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0" s="1" customFormat="1" ht="24.95" customHeight="1">
      <c r="B82" s="30"/>
      <c r="C82" s="19" t="s">
        <v>53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9"/>
      <c r="C84" s="25" t="s">
        <v>12</v>
      </c>
      <c r="L84" s="3" t="str">
        <f>K5</f>
        <v>1</v>
      </c>
      <c r="AR84" s="49"/>
    </row>
    <row r="85" spans="1:90" s="4" customFormat="1" ht="36.950000000000003" customHeight="1">
      <c r="B85" s="50"/>
      <c r="C85" s="51" t="s">
        <v>15</v>
      </c>
      <c r="L85" s="201" t="str">
        <f>K6</f>
        <v>REKONŠTRUKCIA VSTUPNÉHO OTVORU - SLAVIN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R85" s="50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5" t="s">
        <v>19</v>
      </c>
      <c r="L87" s="52" t="str">
        <f>IF(K8="","",K8)</f>
        <v>SLAVÍN, BRATISLAVA - STARÉ MESTO</v>
      </c>
      <c r="AI87" s="25" t="s">
        <v>21</v>
      </c>
      <c r="AM87" s="203" t="str">
        <f>IF(AN8= "","",AN8)</f>
        <v>27. 2. 2023</v>
      </c>
      <c r="AN87" s="203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5" t="s">
        <v>23</v>
      </c>
      <c r="L89" s="3" t="str">
        <f>IF(E11= "","",E11)</f>
        <v>MESTO BRATISLAVA – MAGISTRÁT HLAVNÉHO MESTA SR</v>
      </c>
      <c r="AI89" s="25" t="s">
        <v>29</v>
      </c>
      <c r="AM89" s="204" t="str">
        <f>IF(E17="","",E17)</f>
        <v>3H Architects s.r.o.</v>
      </c>
      <c r="AN89" s="205"/>
      <c r="AO89" s="205"/>
      <c r="AP89" s="205"/>
      <c r="AR89" s="30"/>
      <c r="AS89" s="206" t="s">
        <v>54</v>
      </c>
      <c r="AT89" s="207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0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204" t="str">
        <f>IF(E20="","",E20)</f>
        <v>3H Architects s.r.o.</v>
      </c>
      <c r="AN90" s="205"/>
      <c r="AO90" s="205"/>
      <c r="AP90" s="205"/>
      <c r="AR90" s="30"/>
      <c r="AS90" s="208"/>
      <c r="AT90" s="209"/>
      <c r="BD90" s="57"/>
    </row>
    <row r="91" spans="1:90" s="1" customFormat="1" ht="10.9" customHeight="1">
      <c r="B91" s="30"/>
      <c r="AR91" s="30"/>
      <c r="AS91" s="208"/>
      <c r="AT91" s="209"/>
      <c r="BD91" s="57"/>
    </row>
    <row r="92" spans="1:90" s="1" customFormat="1" ht="29.25" customHeight="1">
      <c r="B92" s="30"/>
      <c r="C92" s="210" t="s">
        <v>55</v>
      </c>
      <c r="D92" s="211"/>
      <c r="E92" s="211"/>
      <c r="F92" s="211"/>
      <c r="G92" s="211"/>
      <c r="H92" s="58"/>
      <c r="I92" s="212" t="s">
        <v>56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3" t="s">
        <v>57</v>
      </c>
      <c r="AH92" s="211"/>
      <c r="AI92" s="211"/>
      <c r="AJ92" s="211"/>
      <c r="AK92" s="211"/>
      <c r="AL92" s="211"/>
      <c r="AM92" s="211"/>
      <c r="AN92" s="212" t="s">
        <v>58</v>
      </c>
      <c r="AO92" s="211"/>
      <c r="AP92" s="214"/>
      <c r="AQ92" s="59" t="s">
        <v>59</v>
      </c>
      <c r="AR92" s="30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</row>
    <row r="93" spans="1:90" s="1" customFormat="1" ht="10.9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0" s="5" customFormat="1" ht="32.450000000000003" customHeight="1">
      <c r="B94" s="64"/>
      <c r="C94" s="65" t="s">
        <v>72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18">
        <f>ROUND(AG95,2)</f>
        <v>0</v>
      </c>
      <c r="AH94" s="218"/>
      <c r="AI94" s="218"/>
      <c r="AJ94" s="218"/>
      <c r="AK94" s="218"/>
      <c r="AL94" s="218"/>
      <c r="AM94" s="218"/>
      <c r="AN94" s="219">
        <f>SUM(AG94,AT94)</f>
        <v>0</v>
      </c>
      <c r="AO94" s="219"/>
      <c r="AP94" s="219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73</v>
      </c>
      <c r="BT94" s="73" t="s">
        <v>74</v>
      </c>
      <c r="BV94" s="73" t="s">
        <v>75</v>
      </c>
      <c r="BW94" s="73" t="s">
        <v>4</v>
      </c>
      <c r="BX94" s="73" t="s">
        <v>76</v>
      </c>
      <c r="CL94" s="73" t="s">
        <v>1</v>
      </c>
    </row>
    <row r="95" spans="1:90" s="6" customFormat="1" ht="24.75" customHeight="1">
      <c r="A95" s="74" t="s">
        <v>77</v>
      </c>
      <c r="B95" s="75"/>
      <c r="C95" s="76"/>
      <c r="D95" s="217" t="s">
        <v>13</v>
      </c>
      <c r="E95" s="217"/>
      <c r="F95" s="217"/>
      <c r="G95" s="217"/>
      <c r="H95" s="217"/>
      <c r="I95" s="77"/>
      <c r="J95" s="217" t="s">
        <v>16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5">
        <f>'1 - REKONŠTRUKCIA VSTUPNÉ...'!J28</f>
        <v>0</v>
      </c>
      <c r="AH95" s="216"/>
      <c r="AI95" s="216"/>
      <c r="AJ95" s="216"/>
      <c r="AK95" s="216"/>
      <c r="AL95" s="216"/>
      <c r="AM95" s="216"/>
      <c r="AN95" s="215">
        <f>SUM(AG95,AT95)</f>
        <v>0</v>
      </c>
      <c r="AO95" s="216"/>
      <c r="AP95" s="216"/>
      <c r="AQ95" s="78" t="s">
        <v>78</v>
      </c>
      <c r="AR95" s="75"/>
      <c r="AS95" s="79">
        <v>0</v>
      </c>
      <c r="AT95" s="80">
        <f>ROUND(SUM(AV95:AW95),2)</f>
        <v>0</v>
      </c>
      <c r="AU95" s="81">
        <f>'1 - REKONŠTRUKCIA VSTUPNÉ...'!P127</f>
        <v>0</v>
      </c>
      <c r="AV95" s="80">
        <f>'1 - REKONŠTRUKCIA VSTUPNÉ...'!J31</f>
        <v>0</v>
      </c>
      <c r="AW95" s="80">
        <f>'1 - REKONŠTRUKCIA VSTUPNÉ...'!J32</f>
        <v>0</v>
      </c>
      <c r="AX95" s="80">
        <f>'1 - REKONŠTRUKCIA VSTUPNÉ...'!J33</f>
        <v>0</v>
      </c>
      <c r="AY95" s="80">
        <f>'1 - REKONŠTRUKCIA VSTUPNÉ...'!J34</f>
        <v>0</v>
      </c>
      <c r="AZ95" s="80">
        <f>'1 - REKONŠTRUKCIA VSTUPNÉ...'!F31</f>
        <v>0</v>
      </c>
      <c r="BA95" s="80">
        <f>'1 - REKONŠTRUKCIA VSTUPNÉ...'!F32</f>
        <v>0</v>
      </c>
      <c r="BB95" s="80">
        <f>'1 - REKONŠTRUKCIA VSTUPNÉ...'!F33</f>
        <v>0</v>
      </c>
      <c r="BC95" s="80">
        <f>'1 - REKONŠTRUKCIA VSTUPNÉ...'!F34</f>
        <v>0</v>
      </c>
      <c r="BD95" s="82">
        <f>'1 - REKONŠTRUKCIA VSTUPNÉ...'!F35</f>
        <v>0</v>
      </c>
      <c r="BT95" s="83" t="s">
        <v>13</v>
      </c>
      <c r="BU95" s="83" t="s">
        <v>79</v>
      </c>
      <c r="BV95" s="83" t="s">
        <v>75</v>
      </c>
      <c r="BW95" s="83" t="s">
        <v>4</v>
      </c>
      <c r="BX95" s="83" t="s">
        <v>76</v>
      </c>
      <c r="CL95" s="83" t="s">
        <v>1</v>
      </c>
    </row>
    <row r="96" spans="1:90" s="1" customFormat="1" ht="30" customHeight="1">
      <c r="B96" s="30"/>
      <c r="AR96" s="30"/>
    </row>
    <row r="97" spans="2:44" s="1" customFormat="1" ht="6.95" customHeight="1"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 - REKONŠTRUKCIA VSTUPNÉ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"/>
  <sheetViews>
    <sheetView showGridLines="0" tabSelected="1" topLeftCell="A157" workbookViewId="0">
      <selection activeCell="H180" sqref="H180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4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46" ht="24.95" customHeight="1">
      <c r="B4" s="18"/>
      <c r="D4" s="19" t="s">
        <v>80</v>
      </c>
      <c r="L4" s="18"/>
      <c r="M4" s="84" t="s">
        <v>9</v>
      </c>
      <c r="AT4" s="15" t="s">
        <v>3</v>
      </c>
    </row>
    <row r="5" spans="2:46" ht="6.95" customHeight="1">
      <c r="B5" s="18"/>
      <c r="L5" s="18"/>
    </row>
    <row r="6" spans="2:46" s="1" customFormat="1" ht="12" customHeight="1">
      <c r="B6" s="30"/>
      <c r="D6" s="25" t="s">
        <v>15</v>
      </c>
      <c r="L6" s="30"/>
    </row>
    <row r="7" spans="2:46" s="1" customFormat="1" ht="16.5" customHeight="1">
      <c r="B7" s="30"/>
      <c r="E7" s="201" t="s">
        <v>16</v>
      </c>
      <c r="F7" s="221"/>
      <c r="G7" s="221"/>
      <c r="H7" s="221"/>
      <c r="L7" s="30"/>
    </row>
    <row r="8" spans="2:46" s="1" customFormat="1" ht="11.25">
      <c r="B8" s="30"/>
      <c r="L8" s="30"/>
    </row>
    <row r="9" spans="2:46" s="1" customFormat="1" ht="12" customHeight="1">
      <c r="B9" s="30"/>
      <c r="D9" s="25" t="s">
        <v>17</v>
      </c>
      <c r="F9" s="23" t="s">
        <v>1</v>
      </c>
      <c r="I9" s="25" t="s">
        <v>18</v>
      </c>
      <c r="J9" s="23" t="s">
        <v>1</v>
      </c>
      <c r="L9" s="30"/>
    </row>
    <row r="10" spans="2:46" s="1" customFormat="1" ht="12" customHeight="1">
      <c r="B10" s="30"/>
      <c r="D10" s="25" t="s">
        <v>19</v>
      </c>
      <c r="F10" s="23" t="s">
        <v>20</v>
      </c>
      <c r="I10" s="25" t="s">
        <v>21</v>
      </c>
      <c r="J10" s="53" t="str">
        <f>'Rekapitulácia stavby'!AN8</f>
        <v>27. 2. 2023</v>
      </c>
      <c r="L10" s="30"/>
    </row>
    <row r="11" spans="2:46" s="1" customFormat="1" ht="10.9" customHeight="1">
      <c r="B11" s="30"/>
      <c r="L11" s="30"/>
    </row>
    <row r="12" spans="2:46" s="1" customFormat="1" ht="12" customHeight="1">
      <c r="B12" s="30"/>
      <c r="D12" s="25" t="s">
        <v>23</v>
      </c>
      <c r="I12" s="25" t="s">
        <v>24</v>
      </c>
      <c r="J12" s="23" t="s">
        <v>1</v>
      </c>
      <c r="L12" s="30"/>
    </row>
    <row r="13" spans="2:46" s="1" customFormat="1" ht="18" customHeight="1">
      <c r="B13" s="30"/>
      <c r="E13" s="23" t="s">
        <v>25</v>
      </c>
      <c r="I13" s="25" t="s">
        <v>26</v>
      </c>
      <c r="J13" s="23" t="s">
        <v>1</v>
      </c>
      <c r="L13" s="30"/>
    </row>
    <row r="14" spans="2:46" s="1" customFormat="1" ht="6.95" customHeight="1">
      <c r="B14" s="30"/>
      <c r="L14" s="30"/>
    </row>
    <row r="15" spans="2:46" s="1" customFormat="1" ht="12" customHeight="1">
      <c r="B15" s="30"/>
      <c r="D15" s="25" t="s">
        <v>27</v>
      </c>
      <c r="I15" s="25" t="s">
        <v>24</v>
      </c>
      <c r="J15" s="26" t="str">
        <f>'Rekapitulácia stavby'!AN13</f>
        <v>Vyplň údaj</v>
      </c>
      <c r="L15" s="30"/>
    </row>
    <row r="16" spans="2:46" s="1" customFormat="1" ht="18" customHeight="1">
      <c r="B16" s="30"/>
      <c r="E16" s="222" t="str">
        <f>'Rekapitulácia stavby'!E14</f>
        <v>Vyplň údaj</v>
      </c>
      <c r="F16" s="182"/>
      <c r="G16" s="182"/>
      <c r="H16" s="182"/>
      <c r="I16" s="25" t="s">
        <v>26</v>
      </c>
      <c r="J16" s="26" t="str">
        <f>'Rekapitulácia stavby'!AN14</f>
        <v>Vyplň údaj</v>
      </c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5" t="s">
        <v>29</v>
      </c>
      <c r="I18" s="25" t="s">
        <v>24</v>
      </c>
      <c r="J18" s="23" t="s">
        <v>1</v>
      </c>
      <c r="L18" s="30"/>
    </row>
    <row r="19" spans="2:12" s="1" customFormat="1" ht="18" customHeight="1">
      <c r="B19" s="30"/>
      <c r="E19" s="23" t="s">
        <v>30</v>
      </c>
      <c r="I19" s="25" t="s">
        <v>26</v>
      </c>
      <c r="J19" s="23" t="s">
        <v>1</v>
      </c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5" t="s">
        <v>32</v>
      </c>
      <c r="I21" s="25" t="s">
        <v>24</v>
      </c>
      <c r="J21" s="23" t="s">
        <v>1</v>
      </c>
      <c r="L21" s="30"/>
    </row>
    <row r="22" spans="2:12" s="1" customFormat="1" ht="18" customHeight="1">
      <c r="B22" s="30"/>
      <c r="E22" s="23" t="s">
        <v>30</v>
      </c>
      <c r="I22" s="25" t="s">
        <v>26</v>
      </c>
      <c r="J22" s="23" t="s">
        <v>1</v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5" t="s">
        <v>33</v>
      </c>
      <c r="L24" s="30"/>
    </row>
    <row r="25" spans="2:12" s="7" customFormat="1" ht="16.5" customHeight="1">
      <c r="B25" s="85"/>
      <c r="E25" s="187" t="s">
        <v>1</v>
      </c>
      <c r="F25" s="187"/>
      <c r="G25" s="187"/>
      <c r="H25" s="187"/>
      <c r="L25" s="85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4"/>
      <c r="E27" s="54"/>
      <c r="F27" s="54"/>
      <c r="G27" s="54"/>
      <c r="H27" s="54"/>
      <c r="I27" s="54"/>
      <c r="J27" s="54"/>
      <c r="K27" s="54"/>
      <c r="L27" s="30"/>
    </row>
    <row r="28" spans="2:12" s="1" customFormat="1" ht="25.35" customHeight="1">
      <c r="B28" s="30"/>
      <c r="D28" s="86" t="s">
        <v>34</v>
      </c>
      <c r="J28" s="67">
        <f>ROUND(J127, 2)</f>
        <v>0</v>
      </c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F30" s="33" t="s">
        <v>36</v>
      </c>
      <c r="I30" s="33" t="s">
        <v>35</v>
      </c>
      <c r="J30" s="33" t="s">
        <v>37</v>
      </c>
      <c r="L30" s="30"/>
    </row>
    <row r="31" spans="2:12" s="1" customFormat="1" ht="14.45" customHeight="1">
      <c r="B31" s="30"/>
      <c r="D31" s="56" t="s">
        <v>38</v>
      </c>
      <c r="E31" s="35" t="s">
        <v>39</v>
      </c>
      <c r="F31" s="87">
        <f>ROUND((SUM(BE127:BE176)),  2)</f>
        <v>0</v>
      </c>
      <c r="G31" s="88"/>
      <c r="H31" s="88"/>
      <c r="I31" s="89">
        <v>0.2</v>
      </c>
      <c r="J31" s="87">
        <f>ROUND(((SUM(BE127:BE176))*I31),  2)</f>
        <v>0</v>
      </c>
      <c r="L31" s="30"/>
    </row>
    <row r="32" spans="2:12" s="1" customFormat="1" ht="14.45" customHeight="1">
      <c r="B32" s="30"/>
      <c r="E32" s="35" t="s">
        <v>40</v>
      </c>
      <c r="F32" s="87">
        <f>ROUND((SUM(BF127:BF176)),  2)</f>
        <v>0</v>
      </c>
      <c r="G32" s="88"/>
      <c r="H32" s="88"/>
      <c r="I32" s="89">
        <v>0.2</v>
      </c>
      <c r="J32" s="87">
        <f>ROUND(((SUM(BF127:BF176))*I32),  2)</f>
        <v>0</v>
      </c>
      <c r="L32" s="30"/>
    </row>
    <row r="33" spans="2:12" s="1" customFormat="1" ht="14.45" hidden="1" customHeight="1">
      <c r="B33" s="30"/>
      <c r="E33" s="25" t="s">
        <v>41</v>
      </c>
      <c r="F33" s="90">
        <f>ROUND((SUM(BG127:BG176)),  2)</f>
        <v>0</v>
      </c>
      <c r="I33" s="91">
        <v>0.2</v>
      </c>
      <c r="J33" s="90">
        <f>0</f>
        <v>0</v>
      </c>
      <c r="L33" s="30"/>
    </row>
    <row r="34" spans="2:12" s="1" customFormat="1" ht="14.45" hidden="1" customHeight="1">
      <c r="B34" s="30"/>
      <c r="E34" s="25" t="s">
        <v>42</v>
      </c>
      <c r="F34" s="90">
        <f>ROUND((SUM(BH127:BH176)),  2)</f>
        <v>0</v>
      </c>
      <c r="I34" s="91">
        <v>0.2</v>
      </c>
      <c r="J34" s="90">
        <f>0</f>
        <v>0</v>
      </c>
      <c r="L34" s="30"/>
    </row>
    <row r="35" spans="2:12" s="1" customFormat="1" ht="14.45" hidden="1" customHeight="1">
      <c r="B35" s="30"/>
      <c r="E35" s="35" t="s">
        <v>43</v>
      </c>
      <c r="F35" s="87">
        <f>ROUND((SUM(BI127:BI176)),  2)</f>
        <v>0</v>
      </c>
      <c r="G35" s="88"/>
      <c r="H35" s="88"/>
      <c r="I35" s="89">
        <v>0</v>
      </c>
      <c r="J35" s="87">
        <f>0</f>
        <v>0</v>
      </c>
      <c r="L35" s="30"/>
    </row>
    <row r="36" spans="2:12" s="1" customFormat="1" ht="6.95" customHeight="1">
      <c r="B36" s="30"/>
      <c r="L36" s="30"/>
    </row>
    <row r="37" spans="2:12" s="1" customFormat="1" ht="25.35" customHeight="1">
      <c r="B37" s="30"/>
      <c r="C37" s="92"/>
      <c r="D37" s="93" t="s">
        <v>44</v>
      </c>
      <c r="E37" s="58"/>
      <c r="F37" s="58"/>
      <c r="G37" s="94" t="s">
        <v>45</v>
      </c>
      <c r="H37" s="95" t="s">
        <v>46</v>
      </c>
      <c r="I37" s="58"/>
      <c r="J37" s="96">
        <f>SUM(J28:J35)</f>
        <v>0</v>
      </c>
      <c r="K37" s="97"/>
      <c r="L37" s="30"/>
    </row>
    <row r="38" spans="2:12" s="1" customFormat="1" ht="14.45" customHeight="1">
      <c r="B38" s="30"/>
      <c r="L38" s="30"/>
    </row>
    <row r="39" spans="2:12" ht="14.45" customHeight="1">
      <c r="B39" s="18"/>
      <c r="L39" s="18"/>
    </row>
    <row r="40" spans="2:12" ht="14.45" customHeight="1">
      <c r="B40" s="18"/>
      <c r="L40" s="18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4" t="s">
        <v>49</v>
      </c>
      <c r="E61" s="32"/>
      <c r="F61" s="98" t="s">
        <v>50</v>
      </c>
      <c r="G61" s="44" t="s">
        <v>49</v>
      </c>
      <c r="H61" s="32"/>
      <c r="I61" s="32"/>
      <c r="J61" s="99" t="s">
        <v>50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4" t="s">
        <v>49</v>
      </c>
      <c r="E76" s="32"/>
      <c r="F76" s="98" t="s">
        <v>50</v>
      </c>
      <c r="G76" s="44" t="s">
        <v>49</v>
      </c>
      <c r="H76" s="32"/>
      <c r="I76" s="32"/>
      <c r="J76" s="99" t="s">
        <v>50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hidden="1" customHeight="1">
      <c r="B82" s="30"/>
      <c r="C82" s="19" t="s">
        <v>81</v>
      </c>
      <c r="L82" s="30"/>
    </row>
    <row r="83" spans="2:47" s="1" customFormat="1" ht="6.95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01" t="str">
        <f>E7</f>
        <v>REKONŠTRUKCIA VSTUPNÉHO OTVORU - SLAVIN</v>
      </c>
      <c r="F85" s="221"/>
      <c r="G85" s="221"/>
      <c r="H85" s="221"/>
      <c r="L85" s="30"/>
    </row>
    <row r="86" spans="2:47" s="1" customFormat="1" ht="6.95" hidden="1" customHeight="1">
      <c r="B86" s="30"/>
      <c r="L86" s="30"/>
    </row>
    <row r="87" spans="2:47" s="1" customFormat="1" ht="12" hidden="1" customHeight="1">
      <c r="B87" s="30"/>
      <c r="C87" s="25" t="s">
        <v>19</v>
      </c>
      <c r="F87" s="23" t="str">
        <f>F10</f>
        <v>SLAVÍN, BRATISLAVA - STARÉ MESTO</v>
      </c>
      <c r="I87" s="25" t="s">
        <v>21</v>
      </c>
      <c r="J87" s="53" t="str">
        <f>IF(J10="","",J10)</f>
        <v>27. 2. 2023</v>
      </c>
      <c r="L87" s="30"/>
    </row>
    <row r="88" spans="2:47" s="1" customFormat="1" ht="6.95" hidden="1" customHeight="1">
      <c r="B88" s="30"/>
      <c r="L88" s="30"/>
    </row>
    <row r="89" spans="2:47" s="1" customFormat="1" ht="15.2" hidden="1" customHeight="1">
      <c r="B89" s="30"/>
      <c r="C89" s="25" t="s">
        <v>23</v>
      </c>
      <c r="F89" s="23" t="str">
        <f>E13</f>
        <v>MESTO BRATISLAVA – MAGISTRÁT HLAVNÉHO MESTA SR</v>
      </c>
      <c r="I89" s="25" t="s">
        <v>29</v>
      </c>
      <c r="J89" s="28" t="str">
        <f>E19</f>
        <v>3H Architects s.r.o.</v>
      </c>
      <c r="L89" s="30"/>
    </row>
    <row r="90" spans="2:47" s="1" customFormat="1" ht="15.2" hidden="1" customHeight="1">
      <c r="B90" s="30"/>
      <c r="C90" s="25" t="s">
        <v>27</v>
      </c>
      <c r="F90" s="23" t="str">
        <f>IF(E16="","",E16)</f>
        <v>Vyplň údaj</v>
      </c>
      <c r="I90" s="25" t="s">
        <v>32</v>
      </c>
      <c r="J90" s="28" t="str">
        <f>E22</f>
        <v>3H Architects s.r.o.</v>
      </c>
      <c r="L90" s="30"/>
    </row>
    <row r="91" spans="2:47" s="1" customFormat="1" ht="10.35" hidden="1" customHeight="1">
      <c r="B91" s="30"/>
      <c r="L91" s="30"/>
    </row>
    <row r="92" spans="2:47" s="1" customFormat="1" ht="29.25" hidden="1" customHeight="1">
      <c r="B92" s="30"/>
      <c r="C92" s="100" t="s">
        <v>82</v>
      </c>
      <c r="D92" s="92"/>
      <c r="E92" s="92"/>
      <c r="F92" s="92"/>
      <c r="G92" s="92"/>
      <c r="H92" s="92"/>
      <c r="I92" s="92"/>
      <c r="J92" s="101" t="s">
        <v>83</v>
      </c>
      <c r="K92" s="92"/>
      <c r="L92" s="30"/>
    </row>
    <row r="93" spans="2:47" s="1" customFormat="1" ht="10.35" hidden="1" customHeight="1">
      <c r="B93" s="30"/>
      <c r="L93" s="30"/>
    </row>
    <row r="94" spans="2:47" s="1" customFormat="1" ht="22.9" hidden="1" customHeight="1">
      <c r="B94" s="30"/>
      <c r="C94" s="102" t="s">
        <v>84</v>
      </c>
      <c r="J94" s="67">
        <f>J127</f>
        <v>0</v>
      </c>
      <c r="L94" s="30"/>
      <c r="AU94" s="15" t="s">
        <v>85</v>
      </c>
    </row>
    <row r="95" spans="2:47" s="8" customFormat="1" ht="24.95" hidden="1" customHeight="1">
      <c r="B95" s="103"/>
      <c r="D95" s="104" t="s">
        <v>86</v>
      </c>
      <c r="E95" s="105"/>
      <c r="F95" s="105"/>
      <c r="G95" s="105"/>
      <c r="H95" s="105"/>
      <c r="I95" s="105"/>
      <c r="J95" s="106">
        <f>J128</f>
        <v>0</v>
      </c>
      <c r="L95" s="103"/>
    </row>
    <row r="96" spans="2:47" s="9" customFormat="1" ht="19.899999999999999" hidden="1" customHeight="1">
      <c r="B96" s="107"/>
      <c r="D96" s="108" t="s">
        <v>87</v>
      </c>
      <c r="E96" s="109"/>
      <c r="F96" s="109"/>
      <c r="G96" s="109"/>
      <c r="H96" s="109"/>
      <c r="I96" s="109"/>
      <c r="J96" s="110">
        <f>J129</f>
        <v>0</v>
      </c>
      <c r="L96" s="107"/>
    </row>
    <row r="97" spans="2:12" s="9" customFormat="1" ht="19.899999999999999" hidden="1" customHeight="1">
      <c r="B97" s="107"/>
      <c r="D97" s="108" t="s">
        <v>88</v>
      </c>
      <c r="E97" s="109"/>
      <c r="F97" s="109"/>
      <c r="G97" s="109"/>
      <c r="H97" s="109"/>
      <c r="I97" s="109"/>
      <c r="J97" s="110">
        <f>J131</f>
        <v>0</v>
      </c>
      <c r="L97" s="107"/>
    </row>
    <row r="98" spans="2:12" s="9" customFormat="1" ht="19.899999999999999" hidden="1" customHeight="1">
      <c r="B98" s="107"/>
      <c r="D98" s="108" t="s">
        <v>89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899999999999999" hidden="1" customHeight="1">
      <c r="B99" s="107"/>
      <c r="D99" s="108" t="s">
        <v>90</v>
      </c>
      <c r="E99" s="109"/>
      <c r="F99" s="109"/>
      <c r="G99" s="109"/>
      <c r="H99" s="109"/>
      <c r="I99" s="109"/>
      <c r="J99" s="110">
        <f>J137</f>
        <v>0</v>
      </c>
      <c r="L99" s="107"/>
    </row>
    <row r="100" spans="2:12" s="9" customFormat="1" ht="19.899999999999999" hidden="1" customHeight="1">
      <c r="B100" s="107"/>
      <c r="D100" s="108" t="s">
        <v>91</v>
      </c>
      <c r="E100" s="109"/>
      <c r="F100" s="109"/>
      <c r="G100" s="109"/>
      <c r="H100" s="109"/>
      <c r="I100" s="109"/>
      <c r="J100" s="110">
        <f>J141</f>
        <v>0</v>
      </c>
      <c r="L100" s="107"/>
    </row>
    <row r="101" spans="2:12" s="9" customFormat="1" ht="19.899999999999999" hidden="1" customHeight="1">
      <c r="B101" s="107"/>
      <c r="D101" s="108" t="s">
        <v>92</v>
      </c>
      <c r="E101" s="109"/>
      <c r="F101" s="109"/>
      <c r="G101" s="109"/>
      <c r="H101" s="109"/>
      <c r="I101" s="109"/>
      <c r="J101" s="110">
        <f>J143</f>
        <v>0</v>
      </c>
      <c r="L101" s="107"/>
    </row>
    <row r="102" spans="2:12" s="9" customFormat="1" ht="19.899999999999999" hidden="1" customHeight="1">
      <c r="B102" s="107"/>
      <c r="D102" s="108" t="s">
        <v>93</v>
      </c>
      <c r="E102" s="109"/>
      <c r="F102" s="109"/>
      <c r="G102" s="109"/>
      <c r="H102" s="109"/>
      <c r="I102" s="109"/>
      <c r="J102" s="110">
        <f>J158</f>
        <v>0</v>
      </c>
      <c r="L102" s="107"/>
    </row>
    <row r="103" spans="2:12" s="8" customFormat="1" ht="24.95" hidden="1" customHeight="1">
      <c r="B103" s="103"/>
      <c r="D103" s="104" t="s">
        <v>94</v>
      </c>
      <c r="E103" s="105"/>
      <c r="F103" s="105"/>
      <c r="G103" s="105"/>
      <c r="H103" s="105"/>
      <c r="I103" s="105"/>
      <c r="J103" s="106">
        <f>J160</f>
        <v>0</v>
      </c>
      <c r="L103" s="103"/>
    </row>
    <row r="104" spans="2:12" s="9" customFormat="1" ht="19.899999999999999" hidden="1" customHeight="1">
      <c r="B104" s="107"/>
      <c r="D104" s="108" t="s">
        <v>95</v>
      </c>
      <c r="E104" s="109"/>
      <c r="F104" s="109"/>
      <c r="G104" s="109"/>
      <c r="H104" s="109"/>
      <c r="I104" s="109"/>
      <c r="J104" s="110">
        <f>J161</f>
        <v>0</v>
      </c>
      <c r="L104" s="107"/>
    </row>
    <row r="105" spans="2:12" s="9" customFormat="1" ht="19.899999999999999" hidden="1" customHeight="1">
      <c r="B105" s="107"/>
      <c r="D105" s="108" t="s">
        <v>96</v>
      </c>
      <c r="E105" s="109"/>
      <c r="F105" s="109"/>
      <c r="G105" s="109"/>
      <c r="H105" s="109"/>
      <c r="I105" s="109"/>
      <c r="J105" s="110">
        <f>J164</f>
        <v>0</v>
      </c>
      <c r="L105" s="107"/>
    </row>
    <row r="106" spans="2:12" s="8" customFormat="1" ht="24.95" hidden="1" customHeight="1">
      <c r="B106" s="103"/>
      <c r="D106" s="104" t="s">
        <v>97</v>
      </c>
      <c r="E106" s="105"/>
      <c r="F106" s="105"/>
      <c r="G106" s="105"/>
      <c r="H106" s="105"/>
      <c r="I106" s="105"/>
      <c r="J106" s="106">
        <f>J168</f>
        <v>0</v>
      </c>
      <c r="L106" s="103"/>
    </row>
    <row r="107" spans="2:12" s="9" customFormat="1" ht="19.899999999999999" hidden="1" customHeight="1">
      <c r="B107" s="107"/>
      <c r="D107" s="108" t="s">
        <v>98</v>
      </c>
      <c r="E107" s="109"/>
      <c r="F107" s="109"/>
      <c r="G107" s="109"/>
      <c r="H107" s="109"/>
      <c r="I107" s="109"/>
      <c r="J107" s="110">
        <f>J169</f>
        <v>0</v>
      </c>
      <c r="L107" s="107"/>
    </row>
    <row r="108" spans="2:12" s="8" customFormat="1" ht="24.95" hidden="1" customHeight="1">
      <c r="B108" s="103"/>
      <c r="D108" s="104" t="s">
        <v>99</v>
      </c>
      <c r="E108" s="105"/>
      <c r="F108" s="105"/>
      <c r="G108" s="105"/>
      <c r="H108" s="105"/>
      <c r="I108" s="105"/>
      <c r="J108" s="106">
        <f>J171</f>
        <v>0</v>
      </c>
      <c r="L108" s="103"/>
    </row>
    <row r="109" spans="2:12" s="8" customFormat="1" ht="24.95" hidden="1" customHeight="1">
      <c r="B109" s="103"/>
      <c r="D109" s="104" t="s">
        <v>100</v>
      </c>
      <c r="E109" s="105"/>
      <c r="F109" s="105"/>
      <c r="G109" s="105"/>
      <c r="H109" s="105"/>
      <c r="I109" s="105"/>
      <c r="J109" s="106">
        <f>J173</f>
        <v>0</v>
      </c>
      <c r="L109" s="103"/>
    </row>
    <row r="110" spans="2:12" s="1" customFormat="1" ht="21.75" hidden="1" customHeight="1">
      <c r="B110" s="30"/>
      <c r="L110" s="30"/>
    </row>
    <row r="111" spans="2:12" s="1" customFormat="1" ht="6.95" hidden="1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0"/>
    </row>
    <row r="112" spans="2:12" ht="11.25" hidden="1"/>
    <row r="113" spans="2:63" ht="11.25" hidden="1"/>
    <row r="114" spans="2:63" ht="11.25" hidden="1"/>
    <row r="115" spans="2:63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0"/>
    </row>
    <row r="116" spans="2:63" s="1" customFormat="1" ht="24.95" customHeight="1">
      <c r="B116" s="30"/>
      <c r="C116" s="19" t="s">
        <v>101</v>
      </c>
      <c r="L116" s="30"/>
    </row>
    <row r="117" spans="2:63" s="1" customFormat="1" ht="6.95" customHeight="1">
      <c r="B117" s="30"/>
      <c r="L117" s="30"/>
    </row>
    <row r="118" spans="2:63" s="1" customFormat="1" ht="12" customHeight="1">
      <c r="B118" s="30"/>
      <c r="C118" s="25" t="s">
        <v>15</v>
      </c>
      <c r="L118" s="30"/>
    </row>
    <row r="119" spans="2:63" s="1" customFormat="1" ht="16.5" customHeight="1">
      <c r="B119" s="30"/>
      <c r="E119" s="201" t="str">
        <f>E7</f>
        <v>REKONŠTRUKCIA VSTUPNÉHO OTVORU - SLAVIN</v>
      </c>
      <c r="F119" s="221"/>
      <c r="G119" s="221"/>
      <c r="H119" s="221"/>
      <c r="L119" s="30"/>
    </row>
    <row r="120" spans="2:63" s="1" customFormat="1" ht="6.95" customHeight="1">
      <c r="B120" s="30"/>
      <c r="L120" s="30"/>
    </row>
    <row r="121" spans="2:63" s="1" customFormat="1" ht="12" customHeight="1">
      <c r="B121" s="30"/>
      <c r="C121" s="25" t="s">
        <v>19</v>
      </c>
      <c r="F121" s="23" t="str">
        <f>F10</f>
        <v>SLAVÍN, BRATISLAVA - STARÉ MESTO</v>
      </c>
      <c r="I121" s="25" t="s">
        <v>21</v>
      </c>
      <c r="J121" s="53" t="str">
        <f>IF(J10="","",J10)</f>
        <v>27. 2. 2023</v>
      </c>
      <c r="L121" s="30"/>
    </row>
    <row r="122" spans="2:63" s="1" customFormat="1" ht="6.95" customHeight="1">
      <c r="B122" s="30"/>
      <c r="L122" s="30"/>
    </row>
    <row r="123" spans="2:63" s="1" customFormat="1" ht="15.2" customHeight="1">
      <c r="B123" s="30"/>
      <c r="C123" s="25" t="s">
        <v>23</v>
      </c>
      <c r="F123" s="23" t="str">
        <f>E13</f>
        <v>MESTO BRATISLAVA – MAGISTRÁT HLAVNÉHO MESTA SR</v>
      </c>
      <c r="I123" s="25" t="s">
        <v>29</v>
      </c>
      <c r="J123" s="28" t="str">
        <f>E19</f>
        <v>3H Architects s.r.o.</v>
      </c>
      <c r="L123" s="30"/>
    </row>
    <row r="124" spans="2:63" s="1" customFormat="1" ht="15.2" customHeight="1">
      <c r="B124" s="30"/>
      <c r="C124" s="25" t="s">
        <v>27</v>
      </c>
      <c r="F124" s="23" t="str">
        <f>IF(E16="","",E16)</f>
        <v>Vyplň údaj</v>
      </c>
      <c r="I124" s="25" t="s">
        <v>32</v>
      </c>
      <c r="J124" s="28" t="str">
        <f>E22</f>
        <v>3H Architects s.r.o.</v>
      </c>
      <c r="L124" s="30"/>
    </row>
    <row r="125" spans="2:63" s="1" customFormat="1" ht="10.35" customHeight="1">
      <c r="B125" s="30"/>
      <c r="L125" s="30"/>
    </row>
    <row r="126" spans="2:63" s="10" customFormat="1" ht="29.25" customHeight="1">
      <c r="B126" s="111"/>
      <c r="C126" s="112" t="s">
        <v>102</v>
      </c>
      <c r="D126" s="113" t="s">
        <v>59</v>
      </c>
      <c r="E126" s="113" t="s">
        <v>55</v>
      </c>
      <c r="F126" s="113" t="s">
        <v>56</v>
      </c>
      <c r="G126" s="113" t="s">
        <v>103</v>
      </c>
      <c r="H126" s="113" t="s">
        <v>104</v>
      </c>
      <c r="I126" s="113" t="s">
        <v>105</v>
      </c>
      <c r="J126" s="114" t="s">
        <v>83</v>
      </c>
      <c r="K126" s="115" t="s">
        <v>106</v>
      </c>
      <c r="L126" s="111"/>
      <c r="M126" s="60" t="s">
        <v>1</v>
      </c>
      <c r="N126" s="61" t="s">
        <v>38</v>
      </c>
      <c r="O126" s="61" t="s">
        <v>107</v>
      </c>
      <c r="P126" s="61" t="s">
        <v>108</v>
      </c>
      <c r="Q126" s="61" t="s">
        <v>109</v>
      </c>
      <c r="R126" s="61" t="s">
        <v>110</v>
      </c>
      <c r="S126" s="61" t="s">
        <v>111</v>
      </c>
      <c r="T126" s="62" t="s">
        <v>112</v>
      </c>
    </row>
    <row r="127" spans="2:63" s="1" customFormat="1" ht="22.9" customHeight="1">
      <c r="B127" s="30"/>
      <c r="C127" s="65" t="s">
        <v>84</v>
      </c>
      <c r="J127" s="116">
        <f>BK127</f>
        <v>0</v>
      </c>
      <c r="L127" s="30"/>
      <c r="M127" s="63"/>
      <c r="N127" s="54"/>
      <c r="O127" s="54"/>
      <c r="P127" s="117">
        <f>P128+P160+P168+P171+P173</f>
        <v>0</v>
      </c>
      <c r="Q127" s="54"/>
      <c r="R127" s="117">
        <f>R128+R160+R168+R171+R173</f>
        <v>3.0208480199999999</v>
      </c>
      <c r="S127" s="54"/>
      <c r="T127" s="118">
        <f>T128+T160+T168+T171+T173</f>
        <v>5.7212999999999994</v>
      </c>
      <c r="AT127" s="15" t="s">
        <v>73</v>
      </c>
      <c r="AU127" s="15" t="s">
        <v>85</v>
      </c>
      <c r="BK127" s="119">
        <f>BK128+BK160+BK168+BK171+BK173</f>
        <v>0</v>
      </c>
    </row>
    <row r="128" spans="2:63" s="11" customFormat="1" ht="25.9" customHeight="1">
      <c r="B128" s="120"/>
      <c r="D128" s="121" t="s">
        <v>73</v>
      </c>
      <c r="E128" s="122" t="s">
        <v>113</v>
      </c>
      <c r="F128" s="122" t="s">
        <v>114</v>
      </c>
      <c r="I128" s="123"/>
      <c r="J128" s="124">
        <f>BK128</f>
        <v>0</v>
      </c>
      <c r="L128" s="120"/>
      <c r="M128" s="125"/>
      <c r="P128" s="126">
        <f>P129+P131+P134+P137+P141+P143+P158</f>
        <v>0</v>
      </c>
      <c r="R128" s="126">
        <f>R129+R131+R134+R137+R141+R143+R158</f>
        <v>2.1727676199999997</v>
      </c>
      <c r="T128" s="127">
        <f>T129+T131+T134+T137+T141+T143+T158</f>
        <v>5.7212999999999994</v>
      </c>
      <c r="AR128" s="121" t="s">
        <v>13</v>
      </c>
      <c r="AT128" s="128" t="s">
        <v>73</v>
      </c>
      <c r="AU128" s="128" t="s">
        <v>74</v>
      </c>
      <c r="AY128" s="121" t="s">
        <v>115</v>
      </c>
      <c r="BK128" s="129">
        <f>BK129+BK131+BK134+BK137+BK141+BK143+BK158</f>
        <v>0</v>
      </c>
    </row>
    <row r="129" spans="2:65" s="11" customFormat="1" ht="22.9" customHeight="1">
      <c r="B129" s="120"/>
      <c r="D129" s="121" t="s">
        <v>73</v>
      </c>
      <c r="E129" s="130" t="s">
        <v>116</v>
      </c>
      <c r="F129" s="130" t="s">
        <v>117</v>
      </c>
      <c r="I129" s="123"/>
      <c r="J129" s="131">
        <f>BK129</f>
        <v>0</v>
      </c>
      <c r="L129" s="120"/>
      <c r="M129" s="125"/>
      <c r="P129" s="126">
        <f>P130</f>
        <v>0</v>
      </c>
      <c r="R129" s="126">
        <f>R130</f>
        <v>0.13100000000000001</v>
      </c>
      <c r="T129" s="127">
        <f>T130</f>
        <v>0</v>
      </c>
      <c r="AR129" s="121" t="s">
        <v>13</v>
      </c>
      <c r="AT129" s="128" t="s">
        <v>73</v>
      </c>
      <c r="AU129" s="128" t="s">
        <v>13</v>
      </c>
      <c r="AY129" s="121" t="s">
        <v>115</v>
      </c>
      <c r="BK129" s="129">
        <f>BK130</f>
        <v>0</v>
      </c>
    </row>
    <row r="130" spans="2:65" s="1" customFormat="1" ht="24.2" customHeight="1">
      <c r="B130" s="132"/>
      <c r="C130" s="133" t="s">
        <v>13</v>
      </c>
      <c r="D130" s="133" t="s">
        <v>118</v>
      </c>
      <c r="E130" s="134" t="s">
        <v>119</v>
      </c>
      <c r="F130" s="135" t="s">
        <v>120</v>
      </c>
      <c r="G130" s="136" t="s">
        <v>121</v>
      </c>
      <c r="H130" s="137">
        <v>25</v>
      </c>
      <c r="I130" s="138"/>
      <c r="J130" s="139">
        <f>ROUND(I130*H130,2)</f>
        <v>0</v>
      </c>
      <c r="K130" s="140"/>
      <c r="L130" s="30"/>
      <c r="M130" s="141" t="s">
        <v>1</v>
      </c>
      <c r="N130" s="142" t="s">
        <v>40</v>
      </c>
      <c r="P130" s="143">
        <f>O130*H130</f>
        <v>0</v>
      </c>
      <c r="Q130" s="143">
        <v>5.2399999999999999E-3</v>
      </c>
      <c r="R130" s="143">
        <f>Q130*H130</f>
        <v>0.13100000000000001</v>
      </c>
      <c r="S130" s="143">
        <v>0</v>
      </c>
      <c r="T130" s="144">
        <f>S130*H130</f>
        <v>0</v>
      </c>
      <c r="AR130" s="145" t="s">
        <v>122</v>
      </c>
      <c r="AT130" s="145" t="s">
        <v>118</v>
      </c>
      <c r="AU130" s="145" t="s">
        <v>116</v>
      </c>
      <c r="AY130" s="15" t="s">
        <v>115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5" t="s">
        <v>116</v>
      </c>
      <c r="BK130" s="146">
        <f>ROUND(I130*H130,2)</f>
        <v>0</v>
      </c>
      <c r="BL130" s="15" t="s">
        <v>122</v>
      </c>
      <c r="BM130" s="145" t="s">
        <v>123</v>
      </c>
    </row>
    <row r="131" spans="2:65" s="11" customFormat="1" ht="22.9" customHeight="1">
      <c r="B131" s="120"/>
      <c r="D131" s="121" t="s">
        <v>73</v>
      </c>
      <c r="E131" s="130" t="s">
        <v>124</v>
      </c>
      <c r="F131" s="130" t="s">
        <v>125</v>
      </c>
      <c r="I131" s="123"/>
      <c r="J131" s="131">
        <f>BK131</f>
        <v>0</v>
      </c>
      <c r="L131" s="120"/>
      <c r="M131" s="125"/>
      <c r="P131" s="126">
        <f>SUM(P132:P133)</f>
        <v>0</v>
      </c>
      <c r="R131" s="126">
        <f>SUM(R132:R133)</f>
        <v>1.6165721200000003</v>
      </c>
      <c r="T131" s="127">
        <f>SUM(T132:T133)</f>
        <v>0</v>
      </c>
      <c r="AR131" s="121" t="s">
        <v>13</v>
      </c>
      <c r="AT131" s="128" t="s">
        <v>73</v>
      </c>
      <c r="AU131" s="128" t="s">
        <v>13</v>
      </c>
      <c r="AY131" s="121" t="s">
        <v>115</v>
      </c>
      <c r="BK131" s="129">
        <f>SUM(BK132:BK133)</f>
        <v>0</v>
      </c>
    </row>
    <row r="132" spans="2:65" s="1" customFormat="1" ht="21.75" customHeight="1">
      <c r="B132" s="132"/>
      <c r="C132" s="133" t="s">
        <v>116</v>
      </c>
      <c r="D132" s="133" t="s">
        <v>118</v>
      </c>
      <c r="E132" s="134" t="s">
        <v>126</v>
      </c>
      <c r="F132" s="135" t="s">
        <v>127</v>
      </c>
      <c r="G132" s="136" t="s">
        <v>128</v>
      </c>
      <c r="H132" s="137">
        <v>0.55900000000000005</v>
      </c>
      <c r="I132" s="138"/>
      <c r="J132" s="139">
        <f>ROUND(I132*H132,2)</f>
        <v>0</v>
      </c>
      <c r="K132" s="140"/>
      <c r="L132" s="30"/>
      <c r="M132" s="141" t="s">
        <v>1</v>
      </c>
      <c r="N132" s="142" t="s">
        <v>40</v>
      </c>
      <c r="P132" s="143">
        <f>O132*H132</f>
        <v>0</v>
      </c>
      <c r="Q132" s="143">
        <v>2.4160300000000001</v>
      </c>
      <c r="R132" s="143">
        <f>Q132*H132</f>
        <v>1.3505607700000002</v>
      </c>
      <c r="S132" s="143">
        <v>0</v>
      </c>
      <c r="T132" s="144">
        <f>S132*H132</f>
        <v>0</v>
      </c>
      <c r="AR132" s="145" t="s">
        <v>122</v>
      </c>
      <c r="AT132" s="145" t="s">
        <v>118</v>
      </c>
      <c r="AU132" s="145" t="s">
        <v>116</v>
      </c>
      <c r="AY132" s="15" t="s">
        <v>115</v>
      </c>
      <c r="BE132" s="146">
        <f>IF(N132="základná",J132,0)</f>
        <v>0</v>
      </c>
      <c r="BF132" s="146">
        <f>IF(N132="znížená",J132,0)</f>
        <v>0</v>
      </c>
      <c r="BG132" s="146">
        <f>IF(N132="zákl. prenesená",J132,0)</f>
        <v>0</v>
      </c>
      <c r="BH132" s="146">
        <f>IF(N132="zníž. prenesená",J132,0)</f>
        <v>0</v>
      </c>
      <c r="BI132" s="146">
        <f>IF(N132="nulová",J132,0)</f>
        <v>0</v>
      </c>
      <c r="BJ132" s="15" t="s">
        <v>116</v>
      </c>
      <c r="BK132" s="146">
        <f>ROUND(I132*H132,2)</f>
        <v>0</v>
      </c>
      <c r="BL132" s="15" t="s">
        <v>122</v>
      </c>
      <c r="BM132" s="145" t="s">
        <v>129</v>
      </c>
    </row>
    <row r="133" spans="2:65" s="1" customFormat="1" ht="16.5" customHeight="1">
      <c r="B133" s="132"/>
      <c r="C133" s="133" t="s">
        <v>124</v>
      </c>
      <c r="D133" s="133" t="s">
        <v>118</v>
      </c>
      <c r="E133" s="134" t="s">
        <v>130</v>
      </c>
      <c r="F133" s="135" t="s">
        <v>131</v>
      </c>
      <c r="G133" s="136" t="s">
        <v>132</v>
      </c>
      <c r="H133" s="137">
        <v>0.26300000000000001</v>
      </c>
      <c r="I133" s="138"/>
      <c r="J133" s="139">
        <f>ROUND(I133*H133,2)</f>
        <v>0</v>
      </c>
      <c r="K133" s="140"/>
      <c r="L133" s="30"/>
      <c r="M133" s="141" t="s">
        <v>1</v>
      </c>
      <c r="N133" s="142" t="s">
        <v>40</v>
      </c>
      <c r="P133" s="143">
        <f>O133*H133</f>
        <v>0</v>
      </c>
      <c r="Q133" s="143">
        <v>1.01145</v>
      </c>
      <c r="R133" s="143">
        <f>Q133*H133</f>
        <v>0.26601134999999998</v>
      </c>
      <c r="S133" s="143">
        <v>0</v>
      </c>
      <c r="T133" s="144">
        <f>S133*H133</f>
        <v>0</v>
      </c>
      <c r="AR133" s="145" t="s">
        <v>122</v>
      </c>
      <c r="AT133" s="145" t="s">
        <v>118</v>
      </c>
      <c r="AU133" s="145" t="s">
        <v>116</v>
      </c>
      <c r="AY133" s="15" t="s">
        <v>115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5" t="s">
        <v>116</v>
      </c>
      <c r="BK133" s="146">
        <f>ROUND(I133*H133,2)</f>
        <v>0</v>
      </c>
      <c r="BL133" s="15" t="s">
        <v>122</v>
      </c>
      <c r="BM133" s="145" t="s">
        <v>133</v>
      </c>
    </row>
    <row r="134" spans="2:65" s="11" customFormat="1" ht="22.9" customHeight="1">
      <c r="B134" s="120"/>
      <c r="D134" s="121" t="s">
        <v>73</v>
      </c>
      <c r="E134" s="130" t="s">
        <v>122</v>
      </c>
      <c r="F134" s="130" t="s">
        <v>134</v>
      </c>
      <c r="I134" s="123"/>
      <c r="J134" s="131">
        <f>BK134</f>
        <v>0</v>
      </c>
      <c r="L134" s="120"/>
      <c r="M134" s="125"/>
      <c r="P134" s="126">
        <f>SUM(P135:P136)</f>
        <v>0</v>
      </c>
      <c r="R134" s="126">
        <f>SUM(R135:R136)</f>
        <v>0</v>
      </c>
      <c r="T134" s="127">
        <f>SUM(T135:T136)</f>
        <v>0</v>
      </c>
      <c r="AR134" s="121" t="s">
        <v>13</v>
      </c>
      <c r="AT134" s="128" t="s">
        <v>73</v>
      </c>
      <c r="AU134" s="128" t="s">
        <v>13</v>
      </c>
      <c r="AY134" s="121" t="s">
        <v>115</v>
      </c>
      <c r="BK134" s="129">
        <f>SUM(BK135:BK136)</f>
        <v>0</v>
      </c>
    </row>
    <row r="135" spans="2:65" s="1" customFormat="1" ht="37.9" customHeight="1">
      <c r="B135" s="132"/>
      <c r="C135" s="133" t="s">
        <v>122</v>
      </c>
      <c r="D135" s="133" t="s">
        <v>118</v>
      </c>
      <c r="E135" s="134" t="s">
        <v>135</v>
      </c>
      <c r="F135" s="135" t="s">
        <v>136</v>
      </c>
      <c r="G135" s="136" t="s">
        <v>137</v>
      </c>
      <c r="H135" s="137">
        <v>1</v>
      </c>
      <c r="I135" s="138"/>
      <c r="J135" s="139">
        <f>ROUND(I135*H135,2)</f>
        <v>0</v>
      </c>
      <c r="K135" s="140"/>
      <c r="L135" s="30"/>
      <c r="M135" s="141" t="s">
        <v>1</v>
      </c>
      <c r="N135" s="142" t="s">
        <v>40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122</v>
      </c>
      <c r="AT135" s="145" t="s">
        <v>118</v>
      </c>
      <c r="AU135" s="145" t="s">
        <v>116</v>
      </c>
      <c r="AY135" s="15" t="s">
        <v>115</v>
      </c>
      <c r="BE135" s="146">
        <f>IF(N135="základná",J135,0)</f>
        <v>0</v>
      </c>
      <c r="BF135" s="146">
        <f>IF(N135="znížená",J135,0)</f>
        <v>0</v>
      </c>
      <c r="BG135" s="146">
        <f>IF(N135="zákl. prenesená",J135,0)</f>
        <v>0</v>
      </c>
      <c r="BH135" s="146">
        <f>IF(N135="zníž. prenesená",J135,0)</f>
        <v>0</v>
      </c>
      <c r="BI135" s="146">
        <f>IF(N135="nulová",J135,0)</f>
        <v>0</v>
      </c>
      <c r="BJ135" s="15" t="s">
        <v>116</v>
      </c>
      <c r="BK135" s="146">
        <f>ROUND(I135*H135,2)</f>
        <v>0</v>
      </c>
      <c r="BL135" s="15" t="s">
        <v>122</v>
      </c>
      <c r="BM135" s="145" t="s">
        <v>138</v>
      </c>
    </row>
    <row r="136" spans="2:65" s="1" customFormat="1" ht="16.5" customHeight="1">
      <c r="B136" s="132"/>
      <c r="C136" s="133" t="s">
        <v>139</v>
      </c>
      <c r="D136" s="133" t="s">
        <v>118</v>
      </c>
      <c r="E136" s="134" t="s">
        <v>140</v>
      </c>
      <c r="F136" s="135" t="s">
        <v>141</v>
      </c>
      <c r="G136" s="136" t="s">
        <v>137</v>
      </c>
      <c r="H136" s="137">
        <v>1</v>
      </c>
      <c r="I136" s="138"/>
      <c r="J136" s="139">
        <f>ROUND(I136*H136,2)</f>
        <v>0</v>
      </c>
      <c r="K136" s="140"/>
      <c r="L136" s="30"/>
      <c r="M136" s="141" t="s">
        <v>1</v>
      </c>
      <c r="N136" s="142" t="s">
        <v>40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122</v>
      </c>
      <c r="AT136" s="145" t="s">
        <v>118</v>
      </c>
      <c r="AU136" s="145" t="s">
        <v>116</v>
      </c>
      <c r="AY136" s="15" t="s">
        <v>115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5" t="s">
        <v>116</v>
      </c>
      <c r="BK136" s="146">
        <f>ROUND(I136*H136,2)</f>
        <v>0</v>
      </c>
      <c r="BL136" s="15" t="s">
        <v>122</v>
      </c>
      <c r="BM136" s="145" t="s">
        <v>142</v>
      </c>
    </row>
    <row r="137" spans="2:65" s="11" customFormat="1" ht="22.9" customHeight="1">
      <c r="B137" s="120"/>
      <c r="D137" s="121" t="s">
        <v>73</v>
      </c>
      <c r="E137" s="130" t="s">
        <v>143</v>
      </c>
      <c r="F137" s="130" t="s">
        <v>144</v>
      </c>
      <c r="I137" s="123"/>
      <c r="J137" s="131">
        <f>BK137</f>
        <v>0</v>
      </c>
      <c r="L137" s="120"/>
      <c r="M137" s="125"/>
      <c r="P137" s="126">
        <f>SUM(P138:P140)</f>
        <v>0</v>
      </c>
      <c r="R137" s="126">
        <f>SUM(R138:R140)</f>
        <v>0.31469550000000002</v>
      </c>
      <c r="T137" s="127">
        <f>SUM(T138:T140)</f>
        <v>0</v>
      </c>
      <c r="AR137" s="121" t="s">
        <v>13</v>
      </c>
      <c r="AT137" s="128" t="s">
        <v>73</v>
      </c>
      <c r="AU137" s="128" t="s">
        <v>13</v>
      </c>
      <c r="AY137" s="121" t="s">
        <v>115</v>
      </c>
      <c r="BK137" s="129">
        <f>SUM(BK138:BK140)</f>
        <v>0</v>
      </c>
    </row>
    <row r="138" spans="2:65" s="1" customFormat="1" ht="33" customHeight="1">
      <c r="B138" s="132"/>
      <c r="C138" s="133" t="s">
        <v>143</v>
      </c>
      <c r="D138" s="133" t="s">
        <v>118</v>
      </c>
      <c r="E138" s="134" t="s">
        <v>145</v>
      </c>
      <c r="F138" s="135" t="s">
        <v>146</v>
      </c>
      <c r="G138" s="136" t="s">
        <v>147</v>
      </c>
      <c r="H138" s="137">
        <v>3.85</v>
      </c>
      <c r="I138" s="138"/>
      <c r="J138" s="139">
        <f>ROUND(I138*H138,2)</f>
        <v>0</v>
      </c>
      <c r="K138" s="140"/>
      <c r="L138" s="30"/>
      <c r="M138" s="141" t="s">
        <v>1</v>
      </c>
      <c r="N138" s="142" t="s">
        <v>40</v>
      </c>
      <c r="P138" s="143">
        <f>O138*H138</f>
        <v>0</v>
      </c>
      <c r="Q138" s="143">
        <v>4.7200000000000002E-3</v>
      </c>
      <c r="R138" s="143">
        <f>Q138*H138</f>
        <v>1.8172000000000001E-2</v>
      </c>
      <c r="S138" s="143">
        <v>0</v>
      </c>
      <c r="T138" s="144">
        <f>S138*H138</f>
        <v>0</v>
      </c>
      <c r="AR138" s="145" t="s">
        <v>122</v>
      </c>
      <c r="AT138" s="145" t="s">
        <v>118</v>
      </c>
      <c r="AU138" s="145" t="s">
        <v>116</v>
      </c>
      <c r="AY138" s="15" t="s">
        <v>115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5" t="s">
        <v>116</v>
      </c>
      <c r="BK138" s="146">
        <f>ROUND(I138*H138,2)</f>
        <v>0</v>
      </c>
      <c r="BL138" s="15" t="s">
        <v>122</v>
      </c>
      <c r="BM138" s="145" t="s">
        <v>148</v>
      </c>
    </row>
    <row r="139" spans="2:65" s="1" customFormat="1" ht="24.2" customHeight="1">
      <c r="B139" s="132"/>
      <c r="C139" s="133" t="s">
        <v>149</v>
      </c>
      <c r="D139" s="133" t="s">
        <v>118</v>
      </c>
      <c r="E139" s="134" t="s">
        <v>150</v>
      </c>
      <c r="F139" s="135" t="s">
        <v>151</v>
      </c>
      <c r="G139" s="136" t="s">
        <v>147</v>
      </c>
      <c r="H139" s="137">
        <v>3.85</v>
      </c>
      <c r="I139" s="138"/>
      <c r="J139" s="139">
        <f>ROUND(I139*H139,2)</f>
        <v>0</v>
      </c>
      <c r="K139" s="140"/>
      <c r="L139" s="30"/>
      <c r="M139" s="141" t="s">
        <v>1</v>
      </c>
      <c r="N139" s="142" t="s">
        <v>40</v>
      </c>
      <c r="P139" s="143">
        <f>O139*H139</f>
        <v>0</v>
      </c>
      <c r="Q139" s="143">
        <v>5.1500000000000001E-3</v>
      </c>
      <c r="R139" s="143">
        <f>Q139*H139</f>
        <v>1.9827500000000001E-2</v>
      </c>
      <c r="S139" s="143">
        <v>0</v>
      </c>
      <c r="T139" s="144">
        <f>S139*H139</f>
        <v>0</v>
      </c>
      <c r="AR139" s="145" t="s">
        <v>122</v>
      </c>
      <c r="AT139" s="145" t="s">
        <v>118</v>
      </c>
      <c r="AU139" s="145" t="s">
        <v>116</v>
      </c>
      <c r="AY139" s="15" t="s">
        <v>115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5" t="s">
        <v>116</v>
      </c>
      <c r="BK139" s="146">
        <f>ROUND(I139*H139,2)</f>
        <v>0</v>
      </c>
      <c r="BL139" s="15" t="s">
        <v>122</v>
      </c>
      <c r="BM139" s="145" t="s">
        <v>152</v>
      </c>
    </row>
    <row r="140" spans="2:65" s="1" customFormat="1" ht="24.2" customHeight="1">
      <c r="B140" s="132"/>
      <c r="C140" s="133" t="s">
        <v>153</v>
      </c>
      <c r="D140" s="133" t="s">
        <v>118</v>
      </c>
      <c r="E140" s="134" t="s">
        <v>154</v>
      </c>
      <c r="F140" s="135" t="s">
        <v>155</v>
      </c>
      <c r="G140" s="136" t="s">
        <v>147</v>
      </c>
      <c r="H140" s="137">
        <v>10.98</v>
      </c>
      <c r="I140" s="138"/>
      <c r="J140" s="139">
        <f>ROUND(I140*H140,2)</f>
        <v>0</v>
      </c>
      <c r="K140" s="140"/>
      <c r="L140" s="30"/>
      <c r="M140" s="141" t="s">
        <v>1</v>
      </c>
      <c r="N140" s="142" t="s">
        <v>40</v>
      </c>
      <c r="P140" s="143">
        <f>O140*H140</f>
        <v>0</v>
      </c>
      <c r="Q140" s="143">
        <v>2.52E-2</v>
      </c>
      <c r="R140" s="143">
        <f>Q140*H140</f>
        <v>0.276696</v>
      </c>
      <c r="S140" s="143">
        <v>0</v>
      </c>
      <c r="T140" s="144">
        <f>S140*H140</f>
        <v>0</v>
      </c>
      <c r="AR140" s="145" t="s">
        <v>122</v>
      </c>
      <c r="AT140" s="145" t="s">
        <v>118</v>
      </c>
      <c r="AU140" s="145" t="s">
        <v>116</v>
      </c>
      <c r="AY140" s="15" t="s">
        <v>115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5" t="s">
        <v>116</v>
      </c>
      <c r="BK140" s="146">
        <f>ROUND(I140*H140,2)</f>
        <v>0</v>
      </c>
      <c r="BL140" s="15" t="s">
        <v>122</v>
      </c>
      <c r="BM140" s="145" t="s">
        <v>156</v>
      </c>
    </row>
    <row r="141" spans="2:65" s="11" customFormat="1" ht="22.9" customHeight="1">
      <c r="B141" s="120"/>
      <c r="D141" s="121" t="s">
        <v>73</v>
      </c>
      <c r="E141" s="130" t="s">
        <v>153</v>
      </c>
      <c r="F141" s="130" t="s">
        <v>157</v>
      </c>
      <c r="I141" s="123"/>
      <c r="J141" s="131">
        <f>BK141</f>
        <v>0</v>
      </c>
      <c r="L141" s="120"/>
      <c r="M141" s="125"/>
      <c r="P141" s="126">
        <f>P142</f>
        <v>0</v>
      </c>
      <c r="R141" s="126">
        <f>R142</f>
        <v>5.04E-2</v>
      </c>
      <c r="T141" s="127">
        <f>T142</f>
        <v>0</v>
      </c>
      <c r="AR141" s="121" t="s">
        <v>13</v>
      </c>
      <c r="AT141" s="128" t="s">
        <v>73</v>
      </c>
      <c r="AU141" s="128" t="s">
        <v>13</v>
      </c>
      <c r="AY141" s="121" t="s">
        <v>115</v>
      </c>
      <c r="BK141" s="129">
        <f>BK142</f>
        <v>0</v>
      </c>
    </row>
    <row r="142" spans="2:65" s="1" customFormat="1" ht="16.5" customHeight="1">
      <c r="B142" s="132"/>
      <c r="C142" s="133" t="s">
        <v>158</v>
      </c>
      <c r="D142" s="133" t="s">
        <v>118</v>
      </c>
      <c r="E142" s="134" t="s">
        <v>159</v>
      </c>
      <c r="F142" s="135" t="s">
        <v>160</v>
      </c>
      <c r="G142" s="136" t="s">
        <v>137</v>
      </c>
      <c r="H142" s="137">
        <v>1</v>
      </c>
      <c r="I142" s="138"/>
      <c r="J142" s="139">
        <f>ROUND(I142*H142,2)</f>
        <v>0</v>
      </c>
      <c r="K142" s="140"/>
      <c r="L142" s="30"/>
      <c r="M142" s="141" t="s">
        <v>1</v>
      </c>
      <c r="N142" s="142" t="s">
        <v>40</v>
      </c>
      <c r="P142" s="143">
        <f>O142*H142</f>
        <v>0</v>
      </c>
      <c r="Q142" s="143">
        <v>5.04E-2</v>
      </c>
      <c r="R142" s="143">
        <f>Q142*H142</f>
        <v>5.04E-2</v>
      </c>
      <c r="S142" s="143">
        <v>0</v>
      </c>
      <c r="T142" s="144">
        <f>S142*H142</f>
        <v>0</v>
      </c>
      <c r="AR142" s="145" t="s">
        <v>122</v>
      </c>
      <c r="AT142" s="145" t="s">
        <v>118</v>
      </c>
      <c r="AU142" s="145" t="s">
        <v>116</v>
      </c>
      <c r="AY142" s="15" t="s">
        <v>115</v>
      </c>
      <c r="BE142" s="146">
        <f>IF(N142="základná",J142,0)</f>
        <v>0</v>
      </c>
      <c r="BF142" s="146">
        <f>IF(N142="znížená",J142,0)</f>
        <v>0</v>
      </c>
      <c r="BG142" s="146">
        <f>IF(N142="zákl. prenesená",J142,0)</f>
        <v>0</v>
      </c>
      <c r="BH142" s="146">
        <f>IF(N142="zníž. prenesená",J142,0)</f>
        <v>0</v>
      </c>
      <c r="BI142" s="146">
        <f>IF(N142="nulová",J142,0)</f>
        <v>0</v>
      </c>
      <c r="BJ142" s="15" t="s">
        <v>116</v>
      </c>
      <c r="BK142" s="146">
        <f>ROUND(I142*H142,2)</f>
        <v>0</v>
      </c>
      <c r="BL142" s="15" t="s">
        <v>122</v>
      </c>
      <c r="BM142" s="145" t="s">
        <v>161</v>
      </c>
    </row>
    <row r="143" spans="2:65" s="11" customFormat="1" ht="22.9" customHeight="1">
      <c r="B143" s="120"/>
      <c r="D143" s="121" t="s">
        <v>73</v>
      </c>
      <c r="E143" s="130" t="s">
        <v>158</v>
      </c>
      <c r="F143" s="130" t="s">
        <v>162</v>
      </c>
      <c r="I143" s="123"/>
      <c r="J143" s="131">
        <f>BK143</f>
        <v>0</v>
      </c>
      <c r="L143" s="120"/>
      <c r="M143" s="125"/>
      <c r="P143" s="126">
        <f>SUM(P144:P157)</f>
        <v>0</v>
      </c>
      <c r="R143" s="126">
        <f>SUM(R144:R157)</f>
        <v>6.0100000000000001E-2</v>
      </c>
      <c r="T143" s="127">
        <f>SUM(T144:T157)</f>
        <v>5.7212999999999994</v>
      </c>
      <c r="AR143" s="121" t="s">
        <v>13</v>
      </c>
      <c r="AT143" s="128" t="s">
        <v>73</v>
      </c>
      <c r="AU143" s="128" t="s">
        <v>13</v>
      </c>
      <c r="AY143" s="121" t="s">
        <v>115</v>
      </c>
      <c r="BK143" s="129">
        <f>SUM(BK144:BK157)</f>
        <v>0</v>
      </c>
    </row>
    <row r="144" spans="2:65" s="1" customFormat="1" ht="24.2" customHeight="1">
      <c r="B144" s="132"/>
      <c r="C144" s="133" t="s">
        <v>163</v>
      </c>
      <c r="D144" s="133" t="s">
        <v>118</v>
      </c>
      <c r="E144" s="134" t="s">
        <v>164</v>
      </c>
      <c r="F144" s="135" t="s">
        <v>165</v>
      </c>
      <c r="G144" s="136" t="s">
        <v>147</v>
      </c>
      <c r="H144" s="137">
        <v>30</v>
      </c>
      <c r="I144" s="138"/>
      <c r="J144" s="139">
        <f t="shared" ref="J144:J149" si="0">ROUND(I144*H144,2)</f>
        <v>0</v>
      </c>
      <c r="K144" s="140"/>
      <c r="L144" s="30"/>
      <c r="M144" s="141" t="s">
        <v>1</v>
      </c>
      <c r="N144" s="142" t="s">
        <v>40</v>
      </c>
      <c r="P144" s="143">
        <f t="shared" ref="P144:P149" si="1">O144*H144</f>
        <v>0</v>
      </c>
      <c r="Q144" s="143">
        <v>1.92E-3</v>
      </c>
      <c r="R144" s="143">
        <f t="shared" ref="R144:R149" si="2">Q144*H144</f>
        <v>5.7599999999999998E-2</v>
      </c>
      <c r="S144" s="143">
        <v>0</v>
      </c>
      <c r="T144" s="144">
        <f t="shared" ref="T144:T149" si="3">S144*H144</f>
        <v>0</v>
      </c>
      <c r="AR144" s="145" t="s">
        <v>122</v>
      </c>
      <c r="AT144" s="145" t="s">
        <v>118</v>
      </c>
      <c r="AU144" s="145" t="s">
        <v>116</v>
      </c>
      <c r="AY144" s="15" t="s">
        <v>115</v>
      </c>
      <c r="BE144" s="146">
        <f t="shared" ref="BE144:BE149" si="4">IF(N144="základná",J144,0)</f>
        <v>0</v>
      </c>
      <c r="BF144" s="146">
        <f t="shared" ref="BF144:BF149" si="5">IF(N144="znížená",J144,0)</f>
        <v>0</v>
      </c>
      <c r="BG144" s="146">
        <f t="shared" ref="BG144:BG149" si="6">IF(N144="zákl. prenesená",J144,0)</f>
        <v>0</v>
      </c>
      <c r="BH144" s="146">
        <f t="shared" ref="BH144:BH149" si="7">IF(N144="zníž. prenesená",J144,0)</f>
        <v>0</v>
      </c>
      <c r="BI144" s="146">
        <f t="shared" ref="BI144:BI149" si="8">IF(N144="nulová",J144,0)</f>
        <v>0</v>
      </c>
      <c r="BJ144" s="15" t="s">
        <v>116</v>
      </c>
      <c r="BK144" s="146">
        <f t="shared" ref="BK144:BK149" si="9">ROUND(I144*H144,2)</f>
        <v>0</v>
      </c>
      <c r="BL144" s="15" t="s">
        <v>122</v>
      </c>
      <c r="BM144" s="145" t="s">
        <v>166</v>
      </c>
    </row>
    <row r="145" spans="2:65" s="1" customFormat="1" ht="24.2" customHeight="1">
      <c r="B145" s="132"/>
      <c r="C145" s="133" t="s">
        <v>167</v>
      </c>
      <c r="D145" s="133" t="s">
        <v>118</v>
      </c>
      <c r="E145" s="134" t="s">
        <v>168</v>
      </c>
      <c r="F145" s="135" t="s">
        <v>169</v>
      </c>
      <c r="G145" s="136" t="s">
        <v>147</v>
      </c>
      <c r="H145" s="137">
        <v>50</v>
      </c>
      <c r="I145" s="138"/>
      <c r="J145" s="139">
        <f t="shared" si="0"/>
        <v>0</v>
      </c>
      <c r="K145" s="140"/>
      <c r="L145" s="30"/>
      <c r="M145" s="141" t="s">
        <v>1</v>
      </c>
      <c r="N145" s="142" t="s">
        <v>40</v>
      </c>
      <c r="P145" s="143">
        <f t="shared" si="1"/>
        <v>0</v>
      </c>
      <c r="Q145" s="143">
        <v>5.0000000000000002E-5</v>
      </c>
      <c r="R145" s="143">
        <f t="shared" si="2"/>
        <v>2.5000000000000001E-3</v>
      </c>
      <c r="S145" s="143">
        <v>0</v>
      </c>
      <c r="T145" s="144">
        <f t="shared" si="3"/>
        <v>0</v>
      </c>
      <c r="AR145" s="145" t="s">
        <v>122</v>
      </c>
      <c r="AT145" s="145" t="s">
        <v>118</v>
      </c>
      <c r="AU145" s="145" t="s">
        <v>116</v>
      </c>
      <c r="AY145" s="15" t="s">
        <v>115</v>
      </c>
      <c r="BE145" s="146">
        <f t="shared" si="4"/>
        <v>0</v>
      </c>
      <c r="BF145" s="146">
        <f t="shared" si="5"/>
        <v>0</v>
      </c>
      <c r="BG145" s="146">
        <f t="shared" si="6"/>
        <v>0</v>
      </c>
      <c r="BH145" s="146">
        <f t="shared" si="7"/>
        <v>0</v>
      </c>
      <c r="BI145" s="146">
        <f t="shared" si="8"/>
        <v>0</v>
      </c>
      <c r="BJ145" s="15" t="s">
        <v>116</v>
      </c>
      <c r="BK145" s="146">
        <f t="shared" si="9"/>
        <v>0</v>
      </c>
      <c r="BL145" s="15" t="s">
        <v>122</v>
      </c>
      <c r="BM145" s="145" t="s">
        <v>170</v>
      </c>
    </row>
    <row r="146" spans="2:65" s="1" customFormat="1" ht="49.15" customHeight="1">
      <c r="B146" s="132"/>
      <c r="C146" s="133" t="s">
        <v>171</v>
      </c>
      <c r="D146" s="133" t="s">
        <v>118</v>
      </c>
      <c r="E146" s="134" t="s">
        <v>172</v>
      </c>
      <c r="F146" s="135" t="s">
        <v>173</v>
      </c>
      <c r="G146" s="136" t="s">
        <v>137</v>
      </c>
      <c r="H146" s="137">
        <v>1</v>
      </c>
      <c r="I146" s="138"/>
      <c r="J146" s="139">
        <f t="shared" si="0"/>
        <v>0</v>
      </c>
      <c r="K146" s="140"/>
      <c r="L146" s="30"/>
      <c r="M146" s="141" t="s">
        <v>1</v>
      </c>
      <c r="N146" s="142" t="s">
        <v>40</v>
      </c>
      <c r="P146" s="143">
        <f t="shared" si="1"/>
        <v>0</v>
      </c>
      <c r="Q146" s="143">
        <v>0</v>
      </c>
      <c r="R146" s="143">
        <f t="shared" si="2"/>
        <v>0</v>
      </c>
      <c r="S146" s="143">
        <v>0.69799999999999995</v>
      </c>
      <c r="T146" s="144">
        <f t="shared" si="3"/>
        <v>0.69799999999999995</v>
      </c>
      <c r="AR146" s="145" t="s">
        <v>122</v>
      </c>
      <c r="AT146" s="145" t="s">
        <v>118</v>
      </c>
      <c r="AU146" s="145" t="s">
        <v>116</v>
      </c>
      <c r="AY146" s="15" t="s">
        <v>115</v>
      </c>
      <c r="BE146" s="146">
        <f t="shared" si="4"/>
        <v>0</v>
      </c>
      <c r="BF146" s="146">
        <f t="shared" si="5"/>
        <v>0</v>
      </c>
      <c r="BG146" s="146">
        <f t="shared" si="6"/>
        <v>0</v>
      </c>
      <c r="BH146" s="146">
        <f t="shared" si="7"/>
        <v>0</v>
      </c>
      <c r="BI146" s="146">
        <f t="shared" si="8"/>
        <v>0</v>
      </c>
      <c r="BJ146" s="15" t="s">
        <v>116</v>
      </c>
      <c r="BK146" s="146">
        <f t="shared" si="9"/>
        <v>0</v>
      </c>
      <c r="BL146" s="15" t="s">
        <v>122</v>
      </c>
      <c r="BM146" s="145" t="s">
        <v>174</v>
      </c>
    </row>
    <row r="147" spans="2:65" s="1" customFormat="1" ht="37.9" customHeight="1">
      <c r="B147" s="132"/>
      <c r="C147" s="133" t="s">
        <v>175</v>
      </c>
      <c r="D147" s="133" t="s">
        <v>118</v>
      </c>
      <c r="E147" s="134" t="s">
        <v>176</v>
      </c>
      <c r="F147" s="135" t="s">
        <v>177</v>
      </c>
      <c r="G147" s="136" t="s">
        <v>147</v>
      </c>
      <c r="H147" s="137">
        <v>3.9</v>
      </c>
      <c r="I147" s="138"/>
      <c r="J147" s="139">
        <f t="shared" si="0"/>
        <v>0</v>
      </c>
      <c r="K147" s="140"/>
      <c r="L147" s="30"/>
      <c r="M147" s="141" t="s">
        <v>1</v>
      </c>
      <c r="N147" s="142" t="s">
        <v>40</v>
      </c>
      <c r="P147" s="143">
        <f t="shared" si="1"/>
        <v>0</v>
      </c>
      <c r="Q147" s="143">
        <v>0</v>
      </c>
      <c r="R147" s="143">
        <f t="shared" si="2"/>
        <v>0</v>
      </c>
      <c r="S147" s="143">
        <v>0.55700000000000005</v>
      </c>
      <c r="T147" s="144">
        <f t="shared" si="3"/>
        <v>2.1723000000000003</v>
      </c>
      <c r="AR147" s="145" t="s">
        <v>122</v>
      </c>
      <c r="AT147" s="145" t="s">
        <v>118</v>
      </c>
      <c r="AU147" s="145" t="s">
        <v>116</v>
      </c>
      <c r="AY147" s="15" t="s">
        <v>115</v>
      </c>
      <c r="BE147" s="146">
        <f t="shared" si="4"/>
        <v>0</v>
      </c>
      <c r="BF147" s="146">
        <f t="shared" si="5"/>
        <v>0</v>
      </c>
      <c r="BG147" s="146">
        <f t="shared" si="6"/>
        <v>0</v>
      </c>
      <c r="BH147" s="146">
        <f t="shared" si="7"/>
        <v>0</v>
      </c>
      <c r="BI147" s="146">
        <f t="shared" si="8"/>
        <v>0</v>
      </c>
      <c r="BJ147" s="15" t="s">
        <v>116</v>
      </c>
      <c r="BK147" s="146">
        <f t="shared" si="9"/>
        <v>0</v>
      </c>
      <c r="BL147" s="15" t="s">
        <v>122</v>
      </c>
      <c r="BM147" s="145" t="s">
        <v>178</v>
      </c>
    </row>
    <row r="148" spans="2:65" s="1" customFormat="1" ht="24.2" customHeight="1">
      <c r="B148" s="132"/>
      <c r="C148" s="133" t="s">
        <v>179</v>
      </c>
      <c r="D148" s="133" t="s">
        <v>118</v>
      </c>
      <c r="E148" s="134" t="s">
        <v>180</v>
      </c>
      <c r="F148" s="135" t="s">
        <v>181</v>
      </c>
      <c r="G148" s="136" t="s">
        <v>147</v>
      </c>
      <c r="H148" s="137">
        <v>2.98</v>
      </c>
      <c r="I148" s="138"/>
      <c r="J148" s="139">
        <f t="shared" si="0"/>
        <v>0</v>
      </c>
      <c r="K148" s="140"/>
      <c r="L148" s="30"/>
      <c r="M148" s="141" t="s">
        <v>1</v>
      </c>
      <c r="N148" s="142" t="s">
        <v>40</v>
      </c>
      <c r="P148" s="143">
        <f t="shared" si="1"/>
        <v>0</v>
      </c>
      <c r="Q148" s="143">
        <v>0</v>
      </c>
      <c r="R148" s="143">
        <f t="shared" si="2"/>
        <v>0</v>
      </c>
      <c r="S148" s="143">
        <v>0.75</v>
      </c>
      <c r="T148" s="144">
        <f t="shared" si="3"/>
        <v>2.2349999999999999</v>
      </c>
      <c r="AR148" s="145" t="s">
        <v>122</v>
      </c>
      <c r="AT148" s="145" t="s">
        <v>118</v>
      </c>
      <c r="AU148" s="145" t="s">
        <v>116</v>
      </c>
      <c r="AY148" s="15" t="s">
        <v>115</v>
      </c>
      <c r="BE148" s="146">
        <f t="shared" si="4"/>
        <v>0</v>
      </c>
      <c r="BF148" s="146">
        <f t="shared" si="5"/>
        <v>0</v>
      </c>
      <c r="BG148" s="146">
        <f t="shared" si="6"/>
        <v>0</v>
      </c>
      <c r="BH148" s="146">
        <f t="shared" si="7"/>
        <v>0</v>
      </c>
      <c r="BI148" s="146">
        <f t="shared" si="8"/>
        <v>0</v>
      </c>
      <c r="BJ148" s="15" t="s">
        <v>116</v>
      </c>
      <c r="BK148" s="146">
        <f t="shared" si="9"/>
        <v>0</v>
      </c>
      <c r="BL148" s="15" t="s">
        <v>122</v>
      </c>
      <c r="BM148" s="145" t="s">
        <v>182</v>
      </c>
    </row>
    <row r="149" spans="2:65" s="1" customFormat="1" ht="24.2" customHeight="1">
      <c r="B149" s="132"/>
      <c r="C149" s="133" t="s">
        <v>183</v>
      </c>
      <c r="D149" s="133" t="s">
        <v>118</v>
      </c>
      <c r="E149" s="134" t="s">
        <v>184</v>
      </c>
      <c r="F149" s="135" t="s">
        <v>185</v>
      </c>
      <c r="G149" s="136" t="s">
        <v>121</v>
      </c>
      <c r="H149" s="137">
        <v>4</v>
      </c>
      <c r="I149" s="138"/>
      <c r="J149" s="139">
        <f t="shared" si="0"/>
        <v>0</v>
      </c>
      <c r="K149" s="140"/>
      <c r="L149" s="30"/>
      <c r="M149" s="141" t="s">
        <v>1</v>
      </c>
      <c r="N149" s="142" t="s">
        <v>40</v>
      </c>
      <c r="P149" s="143">
        <f t="shared" si="1"/>
        <v>0</v>
      </c>
      <c r="Q149" s="143">
        <v>0</v>
      </c>
      <c r="R149" s="143">
        <f t="shared" si="2"/>
        <v>0</v>
      </c>
      <c r="S149" s="143">
        <v>0.15</v>
      </c>
      <c r="T149" s="144">
        <f t="shared" si="3"/>
        <v>0.6</v>
      </c>
      <c r="AR149" s="145" t="s">
        <v>122</v>
      </c>
      <c r="AT149" s="145" t="s">
        <v>118</v>
      </c>
      <c r="AU149" s="145" t="s">
        <v>116</v>
      </c>
      <c r="AY149" s="15" t="s">
        <v>115</v>
      </c>
      <c r="BE149" s="146">
        <f t="shared" si="4"/>
        <v>0</v>
      </c>
      <c r="BF149" s="146">
        <f t="shared" si="5"/>
        <v>0</v>
      </c>
      <c r="BG149" s="146">
        <f t="shared" si="6"/>
        <v>0</v>
      </c>
      <c r="BH149" s="146">
        <f t="shared" si="7"/>
        <v>0</v>
      </c>
      <c r="BI149" s="146">
        <f t="shared" si="8"/>
        <v>0</v>
      </c>
      <c r="BJ149" s="15" t="s">
        <v>116</v>
      </c>
      <c r="BK149" s="146">
        <f t="shared" si="9"/>
        <v>0</v>
      </c>
      <c r="BL149" s="15" t="s">
        <v>122</v>
      </c>
      <c r="BM149" s="145" t="s">
        <v>186</v>
      </c>
    </row>
    <row r="150" spans="2:65" s="12" customFormat="1" ht="11.25">
      <c r="B150" s="147"/>
      <c r="D150" s="148" t="s">
        <v>187</v>
      </c>
      <c r="E150" s="149" t="s">
        <v>1</v>
      </c>
      <c r="F150" s="150" t="s">
        <v>122</v>
      </c>
      <c r="H150" s="151">
        <v>4</v>
      </c>
      <c r="I150" s="152"/>
      <c r="L150" s="147"/>
      <c r="M150" s="153"/>
      <c r="T150" s="154"/>
      <c r="AT150" s="149" t="s">
        <v>187</v>
      </c>
      <c r="AU150" s="149" t="s">
        <v>116</v>
      </c>
      <c r="AV150" s="12" t="s">
        <v>116</v>
      </c>
      <c r="AW150" s="12" t="s">
        <v>31</v>
      </c>
      <c r="AX150" s="12" t="s">
        <v>74</v>
      </c>
      <c r="AY150" s="149" t="s">
        <v>115</v>
      </c>
    </row>
    <row r="151" spans="2:65" s="13" customFormat="1" ht="11.25">
      <c r="B151" s="155"/>
      <c r="D151" s="148" t="s">
        <v>187</v>
      </c>
      <c r="E151" s="156" t="s">
        <v>1</v>
      </c>
      <c r="F151" s="157" t="s">
        <v>188</v>
      </c>
      <c r="H151" s="158">
        <v>4</v>
      </c>
      <c r="I151" s="159"/>
      <c r="L151" s="155"/>
      <c r="M151" s="160"/>
      <c r="T151" s="161"/>
      <c r="AT151" s="156" t="s">
        <v>187</v>
      </c>
      <c r="AU151" s="156" t="s">
        <v>116</v>
      </c>
      <c r="AV151" s="13" t="s">
        <v>122</v>
      </c>
      <c r="AW151" s="13" t="s">
        <v>31</v>
      </c>
      <c r="AX151" s="13" t="s">
        <v>13</v>
      </c>
      <c r="AY151" s="156" t="s">
        <v>115</v>
      </c>
    </row>
    <row r="152" spans="2:65" s="1" customFormat="1" ht="33" customHeight="1">
      <c r="B152" s="132"/>
      <c r="C152" s="133" t="s">
        <v>189</v>
      </c>
      <c r="D152" s="133" t="s">
        <v>118</v>
      </c>
      <c r="E152" s="134" t="s">
        <v>190</v>
      </c>
      <c r="F152" s="135" t="s">
        <v>191</v>
      </c>
      <c r="G152" s="136" t="s">
        <v>121</v>
      </c>
      <c r="H152" s="137">
        <v>4</v>
      </c>
      <c r="I152" s="138"/>
      <c r="J152" s="139">
        <f t="shared" ref="J152:J157" si="10">ROUND(I152*H152,2)</f>
        <v>0</v>
      </c>
      <c r="K152" s="140"/>
      <c r="L152" s="30"/>
      <c r="M152" s="141" t="s">
        <v>1</v>
      </c>
      <c r="N152" s="142" t="s">
        <v>40</v>
      </c>
      <c r="P152" s="143">
        <f t="shared" ref="P152:P157" si="11">O152*H152</f>
        <v>0</v>
      </c>
      <c r="Q152" s="143">
        <v>0</v>
      </c>
      <c r="R152" s="143">
        <f t="shared" ref="R152:R157" si="12">Q152*H152</f>
        <v>0</v>
      </c>
      <c r="S152" s="143">
        <v>4.0000000000000001E-3</v>
      </c>
      <c r="T152" s="144">
        <f t="shared" ref="T152:T157" si="13">S152*H152</f>
        <v>1.6E-2</v>
      </c>
      <c r="AR152" s="145" t="s">
        <v>122</v>
      </c>
      <c r="AT152" s="145" t="s">
        <v>118</v>
      </c>
      <c r="AU152" s="145" t="s">
        <v>116</v>
      </c>
      <c r="AY152" s="15" t="s">
        <v>115</v>
      </c>
      <c r="BE152" s="146">
        <f t="shared" ref="BE152:BE157" si="14">IF(N152="základná",J152,0)</f>
        <v>0</v>
      </c>
      <c r="BF152" s="146">
        <f t="shared" ref="BF152:BF157" si="15">IF(N152="znížená",J152,0)</f>
        <v>0</v>
      </c>
      <c r="BG152" s="146">
        <f t="shared" ref="BG152:BG157" si="16">IF(N152="zákl. prenesená",J152,0)</f>
        <v>0</v>
      </c>
      <c r="BH152" s="146">
        <f t="shared" ref="BH152:BH157" si="17">IF(N152="zníž. prenesená",J152,0)</f>
        <v>0</v>
      </c>
      <c r="BI152" s="146">
        <f t="shared" ref="BI152:BI157" si="18">IF(N152="nulová",J152,0)</f>
        <v>0</v>
      </c>
      <c r="BJ152" s="15" t="s">
        <v>116</v>
      </c>
      <c r="BK152" s="146">
        <f t="shared" ref="BK152:BK157" si="19">ROUND(I152*H152,2)</f>
        <v>0</v>
      </c>
      <c r="BL152" s="15" t="s">
        <v>122</v>
      </c>
      <c r="BM152" s="145" t="s">
        <v>192</v>
      </c>
    </row>
    <row r="153" spans="2:65" s="1" customFormat="1" ht="21.75" customHeight="1">
      <c r="B153" s="132"/>
      <c r="C153" s="133" t="s">
        <v>193</v>
      </c>
      <c r="D153" s="133" t="s">
        <v>118</v>
      </c>
      <c r="E153" s="134" t="s">
        <v>194</v>
      </c>
      <c r="F153" s="135" t="s">
        <v>195</v>
      </c>
      <c r="G153" s="136" t="s">
        <v>132</v>
      </c>
      <c r="H153" s="137">
        <v>5.7210000000000001</v>
      </c>
      <c r="I153" s="138"/>
      <c r="J153" s="139">
        <f t="shared" si="10"/>
        <v>0</v>
      </c>
      <c r="K153" s="140"/>
      <c r="L153" s="30"/>
      <c r="M153" s="141" t="s">
        <v>1</v>
      </c>
      <c r="N153" s="142" t="s">
        <v>40</v>
      </c>
      <c r="P153" s="143">
        <f t="shared" si="11"/>
        <v>0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AR153" s="145" t="s">
        <v>122</v>
      </c>
      <c r="AT153" s="145" t="s">
        <v>118</v>
      </c>
      <c r="AU153" s="145" t="s">
        <v>116</v>
      </c>
      <c r="AY153" s="15" t="s">
        <v>115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5" t="s">
        <v>116</v>
      </c>
      <c r="BK153" s="146">
        <f t="shared" si="19"/>
        <v>0</v>
      </c>
      <c r="BL153" s="15" t="s">
        <v>122</v>
      </c>
      <c r="BM153" s="145" t="s">
        <v>196</v>
      </c>
    </row>
    <row r="154" spans="2:65" s="1" customFormat="1" ht="24.2" customHeight="1">
      <c r="B154" s="132"/>
      <c r="C154" s="133" t="s">
        <v>197</v>
      </c>
      <c r="D154" s="133" t="s">
        <v>118</v>
      </c>
      <c r="E154" s="134" t="s">
        <v>198</v>
      </c>
      <c r="F154" s="135" t="s">
        <v>199</v>
      </c>
      <c r="G154" s="136" t="s">
        <v>132</v>
      </c>
      <c r="H154" s="137">
        <v>50.23</v>
      </c>
      <c r="I154" s="138"/>
      <c r="J154" s="139">
        <f t="shared" si="10"/>
        <v>0</v>
      </c>
      <c r="K154" s="140"/>
      <c r="L154" s="30"/>
      <c r="M154" s="141" t="s">
        <v>1</v>
      </c>
      <c r="N154" s="142" t="s">
        <v>40</v>
      </c>
      <c r="P154" s="143">
        <f t="shared" si="11"/>
        <v>0</v>
      </c>
      <c r="Q154" s="143">
        <v>0</v>
      </c>
      <c r="R154" s="143">
        <f t="shared" si="12"/>
        <v>0</v>
      </c>
      <c r="S154" s="143">
        <v>0</v>
      </c>
      <c r="T154" s="144">
        <f t="shared" si="13"/>
        <v>0</v>
      </c>
      <c r="AR154" s="145" t="s">
        <v>122</v>
      </c>
      <c r="AT154" s="145" t="s">
        <v>118</v>
      </c>
      <c r="AU154" s="145" t="s">
        <v>116</v>
      </c>
      <c r="AY154" s="15" t="s">
        <v>115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5" t="s">
        <v>116</v>
      </c>
      <c r="BK154" s="146">
        <f t="shared" si="19"/>
        <v>0</v>
      </c>
      <c r="BL154" s="15" t="s">
        <v>122</v>
      </c>
      <c r="BM154" s="145" t="s">
        <v>200</v>
      </c>
    </row>
    <row r="155" spans="2:65" s="1" customFormat="1" ht="24.2" customHeight="1">
      <c r="B155" s="132"/>
      <c r="C155" s="133" t="s">
        <v>201</v>
      </c>
      <c r="D155" s="133" t="s">
        <v>118</v>
      </c>
      <c r="E155" s="134" t="s">
        <v>202</v>
      </c>
      <c r="F155" s="135" t="s">
        <v>203</v>
      </c>
      <c r="G155" s="136" t="s">
        <v>132</v>
      </c>
      <c r="H155" s="137">
        <v>5.7210000000000001</v>
      </c>
      <c r="I155" s="138"/>
      <c r="J155" s="139">
        <f t="shared" si="10"/>
        <v>0</v>
      </c>
      <c r="K155" s="140"/>
      <c r="L155" s="30"/>
      <c r="M155" s="141" t="s">
        <v>1</v>
      </c>
      <c r="N155" s="142" t="s">
        <v>40</v>
      </c>
      <c r="P155" s="143">
        <f t="shared" si="11"/>
        <v>0</v>
      </c>
      <c r="Q155" s="143">
        <v>0</v>
      </c>
      <c r="R155" s="143">
        <f t="shared" si="12"/>
        <v>0</v>
      </c>
      <c r="S155" s="143">
        <v>0</v>
      </c>
      <c r="T155" s="144">
        <f t="shared" si="13"/>
        <v>0</v>
      </c>
      <c r="AR155" s="145" t="s">
        <v>122</v>
      </c>
      <c r="AT155" s="145" t="s">
        <v>118</v>
      </c>
      <c r="AU155" s="145" t="s">
        <v>116</v>
      </c>
      <c r="AY155" s="15" t="s">
        <v>115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5" t="s">
        <v>116</v>
      </c>
      <c r="BK155" s="146">
        <f t="shared" si="19"/>
        <v>0</v>
      </c>
      <c r="BL155" s="15" t="s">
        <v>122</v>
      </c>
      <c r="BM155" s="145" t="s">
        <v>204</v>
      </c>
    </row>
    <row r="156" spans="2:65" s="1" customFormat="1" ht="24.2" customHeight="1">
      <c r="B156" s="132"/>
      <c r="C156" s="133" t="s">
        <v>7</v>
      </c>
      <c r="D156" s="133" t="s">
        <v>118</v>
      </c>
      <c r="E156" s="134" t="s">
        <v>205</v>
      </c>
      <c r="F156" s="135" t="s">
        <v>206</v>
      </c>
      <c r="G156" s="136" t="s">
        <v>132</v>
      </c>
      <c r="H156" s="137">
        <v>5.7210000000000001</v>
      </c>
      <c r="I156" s="138"/>
      <c r="J156" s="139">
        <f t="shared" si="10"/>
        <v>0</v>
      </c>
      <c r="K156" s="140"/>
      <c r="L156" s="30"/>
      <c r="M156" s="141" t="s">
        <v>1</v>
      </c>
      <c r="N156" s="142" t="s">
        <v>40</v>
      </c>
      <c r="P156" s="143">
        <f t="shared" si="11"/>
        <v>0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AR156" s="145" t="s">
        <v>122</v>
      </c>
      <c r="AT156" s="145" t="s">
        <v>118</v>
      </c>
      <c r="AU156" s="145" t="s">
        <v>116</v>
      </c>
      <c r="AY156" s="15" t="s">
        <v>115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5" t="s">
        <v>116</v>
      </c>
      <c r="BK156" s="146">
        <f t="shared" si="19"/>
        <v>0</v>
      </c>
      <c r="BL156" s="15" t="s">
        <v>122</v>
      </c>
      <c r="BM156" s="145" t="s">
        <v>207</v>
      </c>
    </row>
    <row r="157" spans="2:65" s="1" customFormat="1" ht="16.5" customHeight="1">
      <c r="B157" s="132"/>
      <c r="C157" s="133" t="s">
        <v>208</v>
      </c>
      <c r="D157" s="133" t="s">
        <v>118</v>
      </c>
      <c r="E157" s="134" t="s">
        <v>209</v>
      </c>
      <c r="F157" s="135" t="s">
        <v>210</v>
      </c>
      <c r="G157" s="136" t="s">
        <v>121</v>
      </c>
      <c r="H157" s="137">
        <v>1</v>
      </c>
      <c r="I157" s="138"/>
      <c r="J157" s="139">
        <f t="shared" si="10"/>
        <v>0</v>
      </c>
      <c r="K157" s="140"/>
      <c r="L157" s="30"/>
      <c r="M157" s="141" t="s">
        <v>1</v>
      </c>
      <c r="N157" s="142" t="s">
        <v>40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AR157" s="145" t="s">
        <v>122</v>
      </c>
      <c r="AT157" s="145" t="s">
        <v>118</v>
      </c>
      <c r="AU157" s="145" t="s">
        <v>116</v>
      </c>
      <c r="AY157" s="15" t="s">
        <v>115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5" t="s">
        <v>116</v>
      </c>
      <c r="BK157" s="146">
        <f t="shared" si="19"/>
        <v>0</v>
      </c>
      <c r="BL157" s="15" t="s">
        <v>122</v>
      </c>
      <c r="BM157" s="145" t="s">
        <v>211</v>
      </c>
    </row>
    <row r="158" spans="2:65" s="11" customFormat="1" ht="22.9" customHeight="1">
      <c r="B158" s="120"/>
      <c r="D158" s="121" t="s">
        <v>73</v>
      </c>
      <c r="E158" s="130" t="s">
        <v>212</v>
      </c>
      <c r="F158" s="130" t="s">
        <v>213</v>
      </c>
      <c r="I158" s="123"/>
      <c r="J158" s="131">
        <f>BK158</f>
        <v>0</v>
      </c>
      <c r="L158" s="120"/>
      <c r="M158" s="125"/>
      <c r="P158" s="126">
        <f>P159</f>
        <v>0</v>
      </c>
      <c r="R158" s="126">
        <f>R159</f>
        <v>0</v>
      </c>
      <c r="T158" s="127">
        <f>T159</f>
        <v>0</v>
      </c>
      <c r="AR158" s="121" t="s">
        <v>13</v>
      </c>
      <c r="AT158" s="128" t="s">
        <v>73</v>
      </c>
      <c r="AU158" s="128" t="s">
        <v>13</v>
      </c>
      <c r="AY158" s="121" t="s">
        <v>115</v>
      </c>
      <c r="BK158" s="129">
        <f>BK159</f>
        <v>0</v>
      </c>
    </row>
    <row r="159" spans="2:65" s="1" customFormat="1" ht="24.2" customHeight="1">
      <c r="B159" s="132"/>
      <c r="C159" s="133" t="s">
        <v>214</v>
      </c>
      <c r="D159" s="133" t="s">
        <v>118</v>
      </c>
      <c r="E159" s="134" t="s">
        <v>215</v>
      </c>
      <c r="F159" s="135" t="s">
        <v>216</v>
      </c>
      <c r="G159" s="136" t="s">
        <v>132</v>
      </c>
      <c r="H159" s="137">
        <v>3.98</v>
      </c>
      <c r="I159" s="138"/>
      <c r="J159" s="139">
        <f>ROUND(I159*H159,2)</f>
        <v>0</v>
      </c>
      <c r="K159" s="140"/>
      <c r="L159" s="30"/>
      <c r="M159" s="141" t="s">
        <v>1</v>
      </c>
      <c r="N159" s="142" t="s">
        <v>40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122</v>
      </c>
      <c r="AT159" s="145" t="s">
        <v>118</v>
      </c>
      <c r="AU159" s="145" t="s">
        <v>116</v>
      </c>
      <c r="AY159" s="15" t="s">
        <v>115</v>
      </c>
      <c r="BE159" s="146">
        <f>IF(N159="základná",J159,0)</f>
        <v>0</v>
      </c>
      <c r="BF159" s="146">
        <f>IF(N159="znížená",J159,0)</f>
        <v>0</v>
      </c>
      <c r="BG159" s="146">
        <f>IF(N159="zákl. prenesená",J159,0)</f>
        <v>0</v>
      </c>
      <c r="BH159" s="146">
        <f>IF(N159="zníž. prenesená",J159,0)</f>
        <v>0</v>
      </c>
      <c r="BI159" s="146">
        <f>IF(N159="nulová",J159,0)</f>
        <v>0</v>
      </c>
      <c r="BJ159" s="15" t="s">
        <v>116</v>
      </c>
      <c r="BK159" s="146">
        <f>ROUND(I159*H159,2)</f>
        <v>0</v>
      </c>
      <c r="BL159" s="15" t="s">
        <v>122</v>
      </c>
      <c r="BM159" s="145" t="s">
        <v>217</v>
      </c>
    </row>
    <row r="160" spans="2:65" s="11" customFormat="1" ht="25.9" customHeight="1">
      <c r="B160" s="120"/>
      <c r="D160" s="121" t="s">
        <v>73</v>
      </c>
      <c r="E160" s="122" t="s">
        <v>218</v>
      </c>
      <c r="F160" s="122" t="s">
        <v>219</v>
      </c>
      <c r="I160" s="123"/>
      <c r="J160" s="124">
        <f>BK160</f>
        <v>0</v>
      </c>
      <c r="L160" s="120"/>
      <c r="M160" s="125"/>
      <c r="P160" s="126">
        <f>P161+P164</f>
        <v>0</v>
      </c>
      <c r="R160" s="126">
        <f>R161+R164</f>
        <v>0.84808039999999996</v>
      </c>
      <c r="T160" s="127">
        <f>T161+T164</f>
        <v>0</v>
      </c>
      <c r="AR160" s="121" t="s">
        <v>116</v>
      </c>
      <c r="AT160" s="128" t="s">
        <v>73</v>
      </c>
      <c r="AU160" s="128" t="s">
        <v>74</v>
      </c>
      <c r="AY160" s="121" t="s">
        <v>115</v>
      </c>
      <c r="BK160" s="129">
        <f>BK161+BK164</f>
        <v>0</v>
      </c>
    </row>
    <row r="161" spans="2:65" s="11" customFormat="1" ht="22.9" customHeight="1">
      <c r="B161" s="120"/>
      <c r="D161" s="121" t="s">
        <v>73</v>
      </c>
      <c r="E161" s="130" t="s">
        <v>220</v>
      </c>
      <c r="F161" s="130" t="s">
        <v>221</v>
      </c>
      <c r="I161" s="123"/>
      <c r="J161" s="131">
        <f>BK161</f>
        <v>0</v>
      </c>
      <c r="L161" s="120"/>
      <c r="M161" s="125"/>
      <c r="P161" s="126">
        <f>SUM(P162:P163)</f>
        <v>0</v>
      </c>
      <c r="R161" s="126">
        <f>SUM(R162:R163)</f>
        <v>0.26827190000000001</v>
      </c>
      <c r="T161" s="127">
        <f>SUM(T162:T163)</f>
        <v>0</v>
      </c>
      <c r="AR161" s="121" t="s">
        <v>116</v>
      </c>
      <c r="AT161" s="128" t="s">
        <v>73</v>
      </c>
      <c r="AU161" s="128" t="s">
        <v>13</v>
      </c>
      <c r="AY161" s="121" t="s">
        <v>115</v>
      </c>
      <c r="BK161" s="129">
        <f>SUM(BK162:BK163)</f>
        <v>0</v>
      </c>
    </row>
    <row r="162" spans="2:65" s="1" customFormat="1" ht="24.2" customHeight="1">
      <c r="B162" s="132"/>
      <c r="C162" s="133" t="s">
        <v>222</v>
      </c>
      <c r="D162" s="133" t="s">
        <v>118</v>
      </c>
      <c r="E162" s="134" t="s">
        <v>223</v>
      </c>
      <c r="F162" s="135" t="s">
        <v>224</v>
      </c>
      <c r="G162" s="136" t="s">
        <v>147</v>
      </c>
      <c r="H162" s="137">
        <v>25.87</v>
      </c>
      <c r="I162" s="138"/>
      <c r="J162" s="139">
        <f>ROUND(I162*H162,2)</f>
        <v>0</v>
      </c>
      <c r="K162" s="140"/>
      <c r="L162" s="30"/>
      <c r="M162" s="141" t="s">
        <v>1</v>
      </c>
      <c r="N162" s="142" t="s">
        <v>40</v>
      </c>
      <c r="P162" s="143">
        <f>O162*H162</f>
        <v>0</v>
      </c>
      <c r="Q162" s="143">
        <v>1.0370000000000001E-2</v>
      </c>
      <c r="R162" s="143">
        <f>Q162*H162</f>
        <v>0.26827190000000001</v>
      </c>
      <c r="S162" s="143">
        <v>0</v>
      </c>
      <c r="T162" s="144">
        <f>S162*H162</f>
        <v>0</v>
      </c>
      <c r="AR162" s="145" t="s">
        <v>189</v>
      </c>
      <c r="AT162" s="145" t="s">
        <v>118</v>
      </c>
      <c r="AU162" s="145" t="s">
        <v>116</v>
      </c>
      <c r="AY162" s="15" t="s">
        <v>115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15" t="s">
        <v>116</v>
      </c>
      <c r="BK162" s="146">
        <f>ROUND(I162*H162,2)</f>
        <v>0</v>
      </c>
      <c r="BL162" s="15" t="s">
        <v>189</v>
      </c>
      <c r="BM162" s="145" t="s">
        <v>225</v>
      </c>
    </row>
    <row r="163" spans="2:65" s="1" customFormat="1" ht="24.2" customHeight="1">
      <c r="B163" s="132"/>
      <c r="C163" s="133" t="s">
        <v>226</v>
      </c>
      <c r="D163" s="133" t="s">
        <v>118</v>
      </c>
      <c r="E163" s="134" t="s">
        <v>227</v>
      </c>
      <c r="F163" s="135" t="s">
        <v>228</v>
      </c>
      <c r="G163" s="136" t="s">
        <v>229</v>
      </c>
      <c r="H163" s="162"/>
      <c r="I163" s="138"/>
      <c r="J163" s="139">
        <f>ROUND(I163*H163,2)</f>
        <v>0</v>
      </c>
      <c r="K163" s="140"/>
      <c r="L163" s="30"/>
      <c r="M163" s="141" t="s">
        <v>1</v>
      </c>
      <c r="N163" s="142" t="s">
        <v>40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189</v>
      </c>
      <c r="AT163" s="145" t="s">
        <v>118</v>
      </c>
      <c r="AU163" s="145" t="s">
        <v>116</v>
      </c>
      <c r="AY163" s="15" t="s">
        <v>115</v>
      </c>
      <c r="BE163" s="146">
        <f>IF(N163="základná",J163,0)</f>
        <v>0</v>
      </c>
      <c r="BF163" s="146">
        <f>IF(N163="znížená",J163,0)</f>
        <v>0</v>
      </c>
      <c r="BG163" s="146">
        <f>IF(N163="zákl. prenesená",J163,0)</f>
        <v>0</v>
      </c>
      <c r="BH163" s="146">
        <f>IF(N163="zníž. prenesená",J163,0)</f>
        <v>0</v>
      </c>
      <c r="BI163" s="146">
        <f>IF(N163="nulová",J163,0)</f>
        <v>0</v>
      </c>
      <c r="BJ163" s="15" t="s">
        <v>116</v>
      </c>
      <c r="BK163" s="146">
        <f>ROUND(I163*H163,2)</f>
        <v>0</v>
      </c>
      <c r="BL163" s="15" t="s">
        <v>189</v>
      </c>
      <c r="BM163" s="145" t="s">
        <v>230</v>
      </c>
    </row>
    <row r="164" spans="2:65" s="11" customFormat="1" ht="22.9" customHeight="1">
      <c r="B164" s="120"/>
      <c r="D164" s="121" t="s">
        <v>73</v>
      </c>
      <c r="E164" s="130" t="s">
        <v>231</v>
      </c>
      <c r="F164" s="130" t="s">
        <v>232</v>
      </c>
      <c r="I164" s="123"/>
      <c r="J164" s="131">
        <f>BK164</f>
        <v>0</v>
      </c>
      <c r="L164" s="120"/>
      <c r="M164" s="125"/>
      <c r="P164" s="126">
        <f>SUM(P165:P167)</f>
        <v>0</v>
      </c>
      <c r="R164" s="126">
        <f>SUM(R165:R167)</f>
        <v>0.57980849999999995</v>
      </c>
      <c r="T164" s="127">
        <f>SUM(T165:T167)</f>
        <v>0</v>
      </c>
      <c r="AR164" s="121" t="s">
        <v>116</v>
      </c>
      <c r="AT164" s="128" t="s">
        <v>73</v>
      </c>
      <c r="AU164" s="128" t="s">
        <v>13</v>
      </c>
      <c r="AY164" s="121" t="s">
        <v>115</v>
      </c>
      <c r="BK164" s="129">
        <f>SUM(BK165:BK167)</f>
        <v>0</v>
      </c>
    </row>
    <row r="165" spans="2:65" s="1" customFormat="1" ht="33" customHeight="1">
      <c r="B165" s="132"/>
      <c r="C165" s="133" t="s">
        <v>233</v>
      </c>
      <c r="D165" s="133" t="s">
        <v>118</v>
      </c>
      <c r="E165" s="134" t="s">
        <v>234</v>
      </c>
      <c r="F165" s="135" t="s">
        <v>235</v>
      </c>
      <c r="G165" s="136" t="s">
        <v>147</v>
      </c>
      <c r="H165" s="137">
        <v>4.6500000000000004</v>
      </c>
      <c r="I165" s="138"/>
      <c r="J165" s="139">
        <f>ROUND(I165*H165,2)</f>
        <v>0</v>
      </c>
      <c r="K165" s="140"/>
      <c r="L165" s="30"/>
      <c r="M165" s="141" t="s">
        <v>1</v>
      </c>
      <c r="N165" s="142" t="s">
        <v>40</v>
      </c>
      <c r="P165" s="143">
        <f>O165*H165</f>
        <v>0</v>
      </c>
      <c r="Q165" s="143">
        <v>6.2689999999999996E-2</v>
      </c>
      <c r="R165" s="143">
        <f>Q165*H165</f>
        <v>0.2915085</v>
      </c>
      <c r="S165" s="143">
        <v>0</v>
      </c>
      <c r="T165" s="144">
        <f>S165*H165</f>
        <v>0</v>
      </c>
      <c r="AR165" s="145" t="s">
        <v>189</v>
      </c>
      <c r="AT165" s="145" t="s">
        <v>118</v>
      </c>
      <c r="AU165" s="145" t="s">
        <v>116</v>
      </c>
      <c r="AY165" s="15" t="s">
        <v>115</v>
      </c>
      <c r="BE165" s="146">
        <f>IF(N165="základná",J165,0)</f>
        <v>0</v>
      </c>
      <c r="BF165" s="146">
        <f>IF(N165="znížená",J165,0)</f>
        <v>0</v>
      </c>
      <c r="BG165" s="146">
        <f>IF(N165="zákl. prenesená",J165,0)</f>
        <v>0</v>
      </c>
      <c r="BH165" s="146">
        <f>IF(N165="zníž. prenesená",J165,0)</f>
        <v>0</v>
      </c>
      <c r="BI165" s="146">
        <f>IF(N165="nulová",J165,0)</f>
        <v>0</v>
      </c>
      <c r="BJ165" s="15" t="s">
        <v>116</v>
      </c>
      <c r="BK165" s="146">
        <f>ROUND(I165*H165,2)</f>
        <v>0</v>
      </c>
      <c r="BL165" s="15" t="s">
        <v>189</v>
      </c>
      <c r="BM165" s="145" t="s">
        <v>236</v>
      </c>
    </row>
    <row r="166" spans="2:65" s="1" customFormat="1" ht="24.2" customHeight="1">
      <c r="B166" s="132"/>
      <c r="C166" s="163" t="s">
        <v>237</v>
      </c>
      <c r="D166" s="163" t="s">
        <v>238</v>
      </c>
      <c r="E166" s="164" t="s">
        <v>239</v>
      </c>
      <c r="F166" s="165" t="s">
        <v>240</v>
      </c>
      <c r="G166" s="166" t="s">
        <v>147</v>
      </c>
      <c r="H166" s="167">
        <v>4.6500000000000004</v>
      </c>
      <c r="I166" s="168"/>
      <c r="J166" s="169">
        <f>ROUND(I166*H166,2)</f>
        <v>0</v>
      </c>
      <c r="K166" s="170"/>
      <c r="L166" s="171"/>
      <c r="M166" s="172" t="s">
        <v>1</v>
      </c>
      <c r="N166" s="173" t="s">
        <v>40</v>
      </c>
      <c r="P166" s="143">
        <f>O166*H166</f>
        <v>0</v>
      </c>
      <c r="Q166" s="143">
        <v>6.2E-2</v>
      </c>
      <c r="R166" s="143">
        <f>Q166*H166</f>
        <v>0.2883</v>
      </c>
      <c r="S166" s="143">
        <v>0</v>
      </c>
      <c r="T166" s="144">
        <f>S166*H166</f>
        <v>0</v>
      </c>
      <c r="AR166" s="145" t="s">
        <v>241</v>
      </c>
      <c r="AT166" s="145" t="s">
        <v>238</v>
      </c>
      <c r="AU166" s="145" t="s">
        <v>116</v>
      </c>
      <c r="AY166" s="15" t="s">
        <v>115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5" t="s">
        <v>116</v>
      </c>
      <c r="BK166" s="146">
        <f>ROUND(I166*H166,2)</f>
        <v>0</v>
      </c>
      <c r="BL166" s="15" t="s">
        <v>189</v>
      </c>
      <c r="BM166" s="145" t="s">
        <v>242</v>
      </c>
    </row>
    <row r="167" spans="2:65" s="1" customFormat="1" ht="24.2" customHeight="1">
      <c r="B167" s="132"/>
      <c r="C167" s="133" t="s">
        <v>243</v>
      </c>
      <c r="D167" s="133" t="s">
        <v>118</v>
      </c>
      <c r="E167" s="134" t="s">
        <v>244</v>
      </c>
      <c r="F167" s="135" t="s">
        <v>245</v>
      </c>
      <c r="G167" s="136" t="s">
        <v>132</v>
      </c>
      <c r="H167" s="137">
        <v>0.57999999999999996</v>
      </c>
      <c r="I167" s="138"/>
      <c r="J167" s="139">
        <f>ROUND(I167*H167,2)</f>
        <v>0</v>
      </c>
      <c r="K167" s="140"/>
      <c r="L167" s="30"/>
      <c r="M167" s="141" t="s">
        <v>1</v>
      </c>
      <c r="N167" s="142" t="s">
        <v>40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189</v>
      </c>
      <c r="AT167" s="145" t="s">
        <v>118</v>
      </c>
      <c r="AU167" s="145" t="s">
        <v>116</v>
      </c>
      <c r="AY167" s="15" t="s">
        <v>115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5" t="s">
        <v>116</v>
      </c>
      <c r="BK167" s="146">
        <f>ROUND(I167*H167,2)</f>
        <v>0</v>
      </c>
      <c r="BL167" s="15" t="s">
        <v>189</v>
      </c>
      <c r="BM167" s="145" t="s">
        <v>246</v>
      </c>
    </row>
    <row r="168" spans="2:65" s="11" customFormat="1" ht="25.9" customHeight="1">
      <c r="B168" s="120"/>
      <c r="D168" s="121" t="s">
        <v>73</v>
      </c>
      <c r="E168" s="122" t="s">
        <v>238</v>
      </c>
      <c r="F168" s="122" t="s">
        <v>247</v>
      </c>
      <c r="I168" s="123"/>
      <c r="J168" s="124">
        <f>BK168</f>
        <v>0</v>
      </c>
      <c r="L168" s="120"/>
      <c r="M168" s="125"/>
      <c r="P168" s="126">
        <f>P169</f>
        <v>0</v>
      </c>
      <c r="R168" s="126">
        <f>R169</f>
        <v>0</v>
      </c>
      <c r="T168" s="127">
        <f>T169</f>
        <v>0</v>
      </c>
      <c r="AR168" s="121" t="s">
        <v>124</v>
      </c>
      <c r="AT168" s="128" t="s">
        <v>73</v>
      </c>
      <c r="AU168" s="128" t="s">
        <v>74</v>
      </c>
      <c r="AY168" s="121" t="s">
        <v>115</v>
      </c>
      <c r="BK168" s="129">
        <f>BK169</f>
        <v>0</v>
      </c>
    </row>
    <row r="169" spans="2:65" s="11" customFormat="1" ht="22.9" customHeight="1">
      <c r="B169" s="120"/>
      <c r="D169" s="121" t="s">
        <v>73</v>
      </c>
      <c r="E169" s="130" t="s">
        <v>248</v>
      </c>
      <c r="F169" s="130" t="s">
        <v>249</v>
      </c>
      <c r="I169" s="123"/>
      <c r="J169" s="131">
        <f>BK169</f>
        <v>0</v>
      </c>
      <c r="L169" s="120"/>
      <c r="M169" s="125"/>
      <c r="P169" s="126">
        <f>P170</f>
        <v>0</v>
      </c>
      <c r="R169" s="126">
        <f>R170</f>
        <v>0</v>
      </c>
      <c r="T169" s="127">
        <f>T170</f>
        <v>0</v>
      </c>
      <c r="AR169" s="121" t="s">
        <v>124</v>
      </c>
      <c r="AT169" s="128" t="s">
        <v>73</v>
      </c>
      <c r="AU169" s="128" t="s">
        <v>13</v>
      </c>
      <c r="AY169" s="121" t="s">
        <v>115</v>
      </c>
      <c r="BK169" s="129">
        <f>BK170</f>
        <v>0</v>
      </c>
    </row>
    <row r="170" spans="2:65" s="1" customFormat="1" ht="16.5" customHeight="1">
      <c r="B170" s="132"/>
      <c r="C170" s="133" t="s">
        <v>250</v>
      </c>
      <c r="D170" s="133" t="s">
        <v>118</v>
      </c>
      <c r="E170" s="134" t="s">
        <v>251</v>
      </c>
      <c r="F170" s="135" t="s">
        <v>252</v>
      </c>
      <c r="G170" s="136" t="s">
        <v>137</v>
      </c>
      <c r="H170" s="137">
        <v>1</v>
      </c>
      <c r="I170" s="138"/>
      <c r="J170" s="139">
        <f>ROUND(I170*H170,2)</f>
        <v>0</v>
      </c>
      <c r="K170" s="140"/>
      <c r="L170" s="30"/>
      <c r="M170" s="141" t="s">
        <v>1</v>
      </c>
      <c r="N170" s="142" t="s">
        <v>40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118</v>
      </c>
      <c r="AU170" s="145" t="s">
        <v>116</v>
      </c>
      <c r="AY170" s="15" t="s">
        <v>115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5" t="s">
        <v>116</v>
      </c>
      <c r="BK170" s="146">
        <f>ROUND(I170*H170,2)</f>
        <v>0</v>
      </c>
      <c r="BL170" s="15" t="s">
        <v>253</v>
      </c>
      <c r="BM170" s="145" t="s">
        <v>254</v>
      </c>
    </row>
    <row r="171" spans="2:65" s="11" customFormat="1" ht="25.9" customHeight="1">
      <c r="B171" s="120"/>
      <c r="D171" s="121" t="s">
        <v>73</v>
      </c>
      <c r="E171" s="122" t="s">
        <v>255</v>
      </c>
      <c r="F171" s="122" t="s">
        <v>256</v>
      </c>
      <c r="I171" s="123"/>
      <c r="J171" s="124">
        <f>BK171</f>
        <v>0</v>
      </c>
      <c r="L171" s="120"/>
      <c r="M171" s="125"/>
      <c r="P171" s="126">
        <f>P172</f>
        <v>0</v>
      </c>
      <c r="R171" s="126">
        <f>R172</f>
        <v>0</v>
      </c>
      <c r="T171" s="127">
        <f>T172</f>
        <v>0</v>
      </c>
      <c r="AR171" s="121" t="s">
        <v>122</v>
      </c>
      <c r="AT171" s="128" t="s">
        <v>73</v>
      </c>
      <c r="AU171" s="128" t="s">
        <v>74</v>
      </c>
      <c r="AY171" s="121" t="s">
        <v>115</v>
      </c>
      <c r="BK171" s="129">
        <f>BK172</f>
        <v>0</v>
      </c>
    </row>
    <row r="172" spans="2:65" s="1" customFormat="1" ht="16.5" customHeight="1">
      <c r="B172" s="132"/>
      <c r="C172" s="133" t="s">
        <v>257</v>
      </c>
      <c r="D172" s="133" t="s">
        <v>118</v>
      </c>
      <c r="E172" s="134" t="s">
        <v>258</v>
      </c>
      <c r="F172" s="135" t="s">
        <v>259</v>
      </c>
      <c r="G172" s="136" t="s">
        <v>260</v>
      </c>
      <c r="H172" s="137">
        <v>50</v>
      </c>
      <c r="I172" s="138"/>
      <c r="J172" s="139">
        <f>ROUND(I172*H172,2)</f>
        <v>0</v>
      </c>
      <c r="K172" s="140"/>
      <c r="L172" s="30"/>
      <c r="M172" s="141" t="s">
        <v>1</v>
      </c>
      <c r="N172" s="142" t="s">
        <v>40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261</v>
      </c>
      <c r="AT172" s="145" t="s">
        <v>118</v>
      </c>
      <c r="AU172" s="145" t="s">
        <v>13</v>
      </c>
      <c r="AY172" s="15" t="s">
        <v>115</v>
      </c>
      <c r="BE172" s="146">
        <f>IF(N172="základná",J172,0)</f>
        <v>0</v>
      </c>
      <c r="BF172" s="146">
        <f>IF(N172="znížená",J172,0)</f>
        <v>0</v>
      </c>
      <c r="BG172" s="146">
        <f>IF(N172="zákl. prenesená",J172,0)</f>
        <v>0</v>
      </c>
      <c r="BH172" s="146">
        <f>IF(N172="zníž. prenesená",J172,0)</f>
        <v>0</v>
      </c>
      <c r="BI172" s="146">
        <f>IF(N172="nulová",J172,0)</f>
        <v>0</v>
      </c>
      <c r="BJ172" s="15" t="s">
        <v>116</v>
      </c>
      <c r="BK172" s="146">
        <f>ROUND(I172*H172,2)</f>
        <v>0</v>
      </c>
      <c r="BL172" s="15" t="s">
        <v>261</v>
      </c>
      <c r="BM172" s="145" t="s">
        <v>262</v>
      </c>
    </row>
    <row r="173" spans="2:65" s="11" customFormat="1" ht="25.9" customHeight="1">
      <c r="B173" s="120"/>
      <c r="D173" s="121" t="s">
        <v>73</v>
      </c>
      <c r="E173" s="122" t="s">
        <v>263</v>
      </c>
      <c r="F173" s="122" t="s">
        <v>264</v>
      </c>
      <c r="I173" s="123"/>
      <c r="J173" s="124">
        <f>BK173</f>
        <v>0</v>
      </c>
      <c r="L173" s="120"/>
      <c r="M173" s="125"/>
      <c r="P173" s="126">
        <f>SUM(P174:P176)</f>
        <v>0</v>
      </c>
      <c r="R173" s="126">
        <f>SUM(R174:R176)</f>
        <v>0</v>
      </c>
      <c r="T173" s="127">
        <f>SUM(T174:T176)</f>
        <v>0</v>
      </c>
      <c r="AR173" s="121" t="s">
        <v>139</v>
      </c>
      <c r="AT173" s="128" t="s">
        <v>73</v>
      </c>
      <c r="AU173" s="128" t="s">
        <v>74</v>
      </c>
      <c r="AY173" s="121" t="s">
        <v>115</v>
      </c>
      <c r="BK173" s="129">
        <f>SUM(BK174:BK176)</f>
        <v>0</v>
      </c>
    </row>
    <row r="174" spans="2:65" s="1" customFormat="1" ht="24.2" customHeight="1">
      <c r="B174" s="132"/>
      <c r="C174" s="133" t="s">
        <v>265</v>
      </c>
      <c r="D174" s="133" t="s">
        <v>118</v>
      </c>
      <c r="E174" s="134" t="s">
        <v>266</v>
      </c>
      <c r="F174" s="135" t="s">
        <v>267</v>
      </c>
      <c r="G174" s="136" t="s">
        <v>268</v>
      </c>
      <c r="H174" s="137">
        <v>1</v>
      </c>
      <c r="I174" s="138"/>
      <c r="J174" s="139">
        <f>ROUND(I174*H174,2)</f>
        <v>0</v>
      </c>
      <c r="K174" s="140"/>
      <c r="L174" s="30"/>
      <c r="M174" s="141" t="s">
        <v>1</v>
      </c>
      <c r="N174" s="142" t="s">
        <v>40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269</v>
      </c>
      <c r="AT174" s="145" t="s">
        <v>118</v>
      </c>
      <c r="AU174" s="145" t="s">
        <v>13</v>
      </c>
      <c r="AY174" s="15" t="s">
        <v>115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5" t="s">
        <v>116</v>
      </c>
      <c r="BK174" s="146">
        <f>ROUND(I174*H174,2)</f>
        <v>0</v>
      </c>
      <c r="BL174" s="15" t="s">
        <v>269</v>
      </c>
      <c r="BM174" s="145" t="s">
        <v>270</v>
      </c>
    </row>
    <row r="175" spans="2:65" s="1" customFormat="1" ht="24.2" customHeight="1">
      <c r="B175" s="132"/>
      <c r="C175" s="133" t="s">
        <v>271</v>
      </c>
      <c r="D175" s="133" t="s">
        <v>118</v>
      </c>
      <c r="E175" s="134" t="s">
        <v>272</v>
      </c>
      <c r="F175" s="135" t="s">
        <v>273</v>
      </c>
      <c r="G175" s="136" t="s">
        <v>274</v>
      </c>
      <c r="H175" s="137">
        <v>25</v>
      </c>
      <c r="I175" s="138"/>
      <c r="J175" s="139">
        <f>ROUND(I175*H175,2)</f>
        <v>0</v>
      </c>
      <c r="K175" s="140"/>
      <c r="L175" s="30"/>
      <c r="M175" s="174" t="s">
        <v>1</v>
      </c>
      <c r="N175" s="175" t="s">
        <v>40</v>
      </c>
      <c r="O175" s="176"/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AR175" s="145" t="s">
        <v>269</v>
      </c>
      <c r="AT175" s="145" t="s">
        <v>118</v>
      </c>
      <c r="AU175" s="145" t="s">
        <v>13</v>
      </c>
      <c r="AY175" s="15" t="s">
        <v>115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5" t="s">
        <v>116</v>
      </c>
      <c r="BK175" s="146">
        <f>ROUND(I175*H175,2)</f>
        <v>0</v>
      </c>
      <c r="BL175" s="15" t="s">
        <v>269</v>
      </c>
      <c r="BM175" s="145" t="s">
        <v>275</v>
      </c>
    </row>
    <row r="176" spans="2:65" s="1" customFormat="1" ht="24.2" customHeight="1">
      <c r="B176" s="132"/>
      <c r="C176" s="133">
        <v>32</v>
      </c>
      <c r="D176" s="133" t="s">
        <v>118</v>
      </c>
      <c r="E176" s="134" t="s">
        <v>272</v>
      </c>
      <c r="F176" s="135" t="s">
        <v>276</v>
      </c>
      <c r="G176" s="136" t="s">
        <v>121</v>
      </c>
      <c r="H176" s="137">
        <v>1</v>
      </c>
      <c r="I176" s="138"/>
      <c r="J176" s="139">
        <f>ROUND(I176*H176,2)</f>
        <v>0</v>
      </c>
      <c r="K176" s="140"/>
      <c r="L176" s="30"/>
      <c r="M176" s="174" t="s">
        <v>1</v>
      </c>
      <c r="N176" s="175" t="s">
        <v>40</v>
      </c>
      <c r="O176" s="176"/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45" t="s">
        <v>269</v>
      </c>
      <c r="AT176" s="145" t="s">
        <v>118</v>
      </c>
      <c r="AU176" s="145" t="s">
        <v>13</v>
      </c>
      <c r="AY176" s="15" t="s">
        <v>115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5" t="s">
        <v>116</v>
      </c>
      <c r="BK176" s="146">
        <f>ROUND(I176*H176,2)</f>
        <v>0</v>
      </c>
      <c r="BL176" s="15" t="s">
        <v>269</v>
      </c>
      <c r="BM176" s="145" t="s">
        <v>275</v>
      </c>
    </row>
    <row r="177" spans="2:12" s="1" customFormat="1" ht="6.95" customHeight="1">
      <c r="B177" s="45"/>
      <c r="C177" s="46"/>
      <c r="D177" s="46"/>
      <c r="E177" s="46"/>
      <c r="F177" s="46"/>
      <c r="G177" s="46"/>
      <c r="H177" s="46"/>
      <c r="I177" s="46"/>
      <c r="J177" s="46"/>
      <c r="K177" s="46"/>
      <c r="L177" s="30"/>
    </row>
  </sheetData>
  <autoFilter ref="C126:K176" xr:uid="{00000000-0009-0000-0000-000001000000}"/>
  <mergeCells count="6">
    <mergeCell ref="L2:V2"/>
    <mergeCell ref="E7:H7"/>
    <mergeCell ref="E16:H16"/>
    <mergeCell ref="E25:H25"/>
    <mergeCell ref="E85:H85"/>
    <mergeCell ref="E119:H11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REKONŠTRUKCIA VSTUPNÉ...</vt:lpstr>
      <vt:lpstr>'1 - REKONŠTRUKCIA VSTUPNÉ...'!Názvy_tlače</vt:lpstr>
      <vt:lpstr>'Rekapitulácia stavby'!Názvy_tlače</vt:lpstr>
      <vt:lpstr>'1 - REKONŠTRUKCIA VSTUPNÉ...'!Oblasť_tlače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MM\42191</dc:creator>
  <cp:lastModifiedBy>Tóth Jozef</cp:lastModifiedBy>
  <dcterms:created xsi:type="dcterms:W3CDTF">2023-02-27T11:19:15Z</dcterms:created>
  <dcterms:modified xsi:type="dcterms:W3CDTF">2026-07-20T05:55:00Z</dcterms:modified>
</cp:coreProperties>
</file>