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lukas_vitek_bratislava_sk/Documents/Dokumenty/Zoznam zákaziek/Model mesta/Súťažné podklady/01/"/>
    </mc:Choice>
  </mc:AlternateContent>
  <xr:revisionPtr revIDLastSave="425" documentId="8_{29F7DFA5-8A8E-423B-B9C9-0ACE25BE2CFC}" xr6:coauthVersionLast="47" xr6:coauthVersionMax="47" xr10:uidLastSave="{7307683F-6322-418B-AEE7-7C0116274A6C}"/>
  <workbookProtection workbookAlgorithmName="SHA-512" workbookHashValue="ueRE2jC38YIbSKEcsnra3Yr3PNA2Y+kw93FgZXhSihVuJlMlrhVqEJ4F+nrwqCjbGwRPxGRoIvtVUTVR8wSxgA==" workbookSaltValue="UlFUrXifg24zIAGqtYo4vw==" workbookSpinCount="100000" lockStructure="1"/>
  <bookViews>
    <workbookView xWindow="28680" yWindow="-120" windowWidth="29040" windowHeight="15720" firstSheet="1" activeTab="1" xr2:uid="{89D3062A-3E8C-407B-A16C-9D1AA0F43D56}"/>
  </bookViews>
  <sheets>
    <sheet name="Zákl. nastavenie" sheetId="7" state="hidden" r:id="rId1"/>
    <sheet name="Ponuka - peňažný bonusový" sheetId="8" r:id="rId2"/>
    <sheet name="Osobné postavenie" sheetId="11" r:id="rId3"/>
    <sheet name="Koneční užívatelia výhod" sheetId="5" r:id="rId4"/>
    <sheet name="Medzinárodné sankcie" sheetId="2" r:id="rId5"/>
  </sheets>
  <definedNames>
    <definedName name="_xlnm.Print_Area" localSheetId="3">'Koneční užívatelia výhod'!$B$1:$B$28</definedName>
    <definedName name="_xlnm.Print_Area" localSheetId="4">'Medzinárodné sankcie'!$B$1:$B$22</definedName>
    <definedName name="_xlnm.Print_Area" localSheetId="2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8" l="1"/>
  <c r="H25" i="8" s="1"/>
  <c r="G26" i="8"/>
  <c r="H26" i="8" s="1"/>
  <c r="G27" i="8"/>
  <c r="H27" i="8" s="1"/>
  <c r="G28" i="8"/>
  <c r="H28" i="8" s="1"/>
  <c r="G21" i="8" l="1"/>
  <c r="G22" i="8"/>
  <c r="H22" i="8" s="1"/>
  <c r="G23" i="8"/>
  <c r="H23" i="8" s="1"/>
  <c r="G24" i="8"/>
  <c r="H24" i="8" s="1"/>
  <c r="G30" i="8"/>
  <c r="H21" i="8" l="1"/>
  <c r="H29" i="8" s="1"/>
  <c r="E31" i="8" s="1"/>
  <c r="G29" i="8"/>
  <c r="E35" i="7"/>
  <c r="E36" i="7"/>
  <c r="E50" i="7"/>
  <c r="E49" i="7"/>
  <c r="E37" i="7"/>
  <c r="G34" i="7"/>
  <c r="H34" i="7" s="1"/>
  <c r="G43" i="8"/>
  <c r="B43" i="8"/>
  <c r="G36" i="8"/>
  <c r="B36" i="8"/>
  <c r="H30" i="8"/>
  <c r="C19" i="8"/>
  <c r="K9" i="7"/>
  <c r="K10" i="7"/>
  <c r="K11" i="7"/>
  <c r="K12" i="7"/>
  <c r="K13" i="7"/>
  <c r="K4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H46" i="8" l="1"/>
  <c r="H39" i="8"/>
  <c r="J49" i="7"/>
  <c r="F34" i="7"/>
  <c r="F49" i="7"/>
  <c r="H49" i="8" l="1"/>
  <c r="H14" i="7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<sst xmlns="http://schemas.openxmlformats.org/spreadsheetml/2006/main" count="187" uniqueCount="124">
  <si>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</si>
  <si>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</si>
  <si>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</si>
  <si>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</si>
  <si>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</si>
  <si>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</si>
  <si>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</si>
  <si>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</si>
  <si>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</si>
  <si>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</si>
  <si>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</si>
  <si>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čím menej, tým lepšie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</si>
  <si>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</si>
  <si>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</si>
  <si>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</si>
  <si>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</si>
  <si>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</si>
  <si>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</si>
  <si>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</si>
  <si>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</si>
  <si>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</si>
  <si>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</si>
  <si>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</si>
  <si>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</si>
  <si>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</si>
  <si>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</si>
  <si>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</si>
  <si>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</si>
  <si>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</si>
  <si>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</si>
  <si>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</si>
  <si>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</si>
  <si>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</si>
  <si>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</si>
  <si>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</si>
  <si>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</si>
  <si>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</si>
  <si>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Logika kritéria</t>
  </si>
  <si>
    <t>Názov položky</t>
  </si>
  <si>
    <t>Počet kusov</t>
  </si>
  <si>
    <t>Suma v EUR bez DPH</t>
  </si>
  <si>
    <t>Výška DPH</t>
  </si>
  <si>
    <t>Suma v EUR s DPH na všetky kusy</t>
  </si>
  <si>
    <t>Popis kritéria</t>
  </si>
  <si>
    <t>Ponuka uchádzača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</si>
  <si>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</si>
  <si>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</si>
  <si>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</si>
  <si>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</si>
  <si>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</si>
  <si>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</si>
  <si>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</si>
  <si>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</si>
  <si>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</si>
  <si>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</si>
  <si>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</si>
  <si>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</si>
  <si>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</si>
  <si>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</si>
  <si>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</si>
  <si>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</si>
  <si>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</si>
  <si>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</si>
  <si>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</si>
  <si>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</si>
  <si>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</si>
  <si>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</si>
  <si>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</si>
  <si>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</si>
  <si>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</si>
  <si>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</si>
  <si>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</si>
  <si>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</si>
  <si>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</si>
  <si>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</si>
  <si>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Spôsob hodnotenia - peňažný malusový</t>
  </si>
  <si>
    <t>EUR s DPH</t>
  </si>
  <si>
    <t>Cena za celý predmet zákazky</t>
  </si>
  <si>
    <t>Ponuková cena:</t>
  </si>
  <si>
    <t>Peňažný bonus na účely vyhodnotenia ponúk:</t>
  </si>
  <si>
    <t>Maximálny finančný bonus na účely hodnotenia ponúk</t>
  </si>
  <si>
    <t>žiadna</t>
  </si>
  <si>
    <t>Minimálna hodnota kritéria</t>
  </si>
  <si>
    <t>Maximálna hodnota kritéria</t>
  </si>
  <si>
    <t>čím viac, tým lepšie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</si>
  <si>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</si>
  <si>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</si>
  <si>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</si>
  <si>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</si>
  <si>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</si>
  <si>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</si>
  <si>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</si>
  <si>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</si>
  <si>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V prípade, že vyššie nie sú uvedené žiadne osoby, čestne prehlasujem, že žiadne takéto osoby v našej spoločnosti nepôsobia.</t>
  </si>
  <si>
    <r>
      <t xml:space="preserve">Predložením tejto ponuky čestne vyhlasujem, že spĺňam všetky podmienky účasti stanovené vo Výzve na predkladanie ponúk a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</si>
  <si>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 xml:space="preserve">K1 Ponuková cena v eur s DPH </t>
  </si>
  <si>
    <t>K 3.1 Predĺženie záručnej doby - stavebná časť</t>
  </si>
  <si>
    <t>ks</t>
  </si>
  <si>
    <t>skúsenosť</t>
  </si>
  <si>
    <t>mesiac</t>
  </si>
  <si>
    <t xml:space="preserve">K 4.1 Použitie materiálov s environmentálnou deklaráciou (EPD) </t>
  </si>
  <si>
    <t xml:space="preserve">K 4.2 Nízkoemisná stavebná logistika </t>
  </si>
  <si>
    <t>K 4.3 Rozšírené opatrenia BOZP</t>
  </si>
  <si>
    <t>K3.2 Predĺženie záručnej doby - technologická časť</t>
  </si>
  <si>
    <t>Kritérium:</t>
  </si>
  <si>
    <t>K2 Skúsenosti stavbyvedúceho</t>
  </si>
  <si>
    <r>
      <t>Pr</t>
    </r>
    <r>
      <rPr>
        <sz val="16"/>
        <color theme="4"/>
        <rFont val="Calibri Light"/>
        <family val="2"/>
        <charset val="238"/>
        <scheme val="major"/>
      </rPr>
      <t>íloha č. 2 - Ponuka v zákazke „Model mesta s projekciou“</t>
    </r>
  </si>
  <si>
    <t>Fyzický model mesta - ako celok, vrátane rozdelenia na segmenty a subsegmenty</t>
  </si>
  <si>
    <t>Podnožie modelu (vrátane stojanov pre tablety)</t>
  </si>
  <si>
    <t>Digitálna 3D dokumentácia</t>
  </si>
  <si>
    <t>1-chip DLP projektor</t>
  </si>
  <si>
    <t>Objektív</t>
  </si>
  <si>
    <t>HDMI IP decoder</t>
  </si>
  <si>
    <t>HDMI IP encoder</t>
  </si>
  <si>
    <t>Umiestnenie, zapojenie a nastavenie projekčnej a súvisiacej techniky (vrátane kalibrácie, mapovania obrazu a dokumentácie)</t>
  </si>
  <si>
    <t>Výrobca a označenie modelu výrobku</t>
  </si>
  <si>
    <t>Webový odkaz na tovar, resp. technický list (preukázanie splnenia požadovaných technických parametrov)</t>
  </si>
  <si>
    <t>NA</t>
  </si>
  <si>
    <t>Som platcom DPH</t>
  </si>
  <si>
    <t>Kritérium K3 predstavuje predĺženie záručnej doby o max. 36 mesiacov</t>
  </si>
  <si>
    <t>Kritérium K4 predstavuje skrátenie lehoty dodania o max. 3 mesiace</t>
  </si>
  <si>
    <t>K2 Predĺženie záručnej doby</t>
  </si>
  <si>
    <t>K3 Lehota dodania</t>
  </si>
  <si>
    <t>Celkova cena na vyhodnotenie ponúk: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</si>
</sst>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  <font>
      <sz val="16"/>
      <color rgb="FF002060"/>
      <name val="Calibri Light"/>
      <family val="2"/>
      <charset val="238"/>
      <scheme val="major"/>
    </font>
    <font>
      <sz val="14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6"/>
      <color theme="4"/>
      <name val="Calibri Light"/>
      <family val="2"/>
      <charset val="238"/>
      <scheme val="major"/>
    </font>
    <font>
      <b/>
      <sz val="14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8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/>
      <diagonal/>
    </border>
    <border>
      <left style="thin">
        <color rgb="FFB2B2B2"/>
      </left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</borders>
  <cellStyleXfs count="5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265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4" borderId="49" xfId="0" applyFill="1" applyBorder="1" applyAlignment="1" applyProtection="1">
      <alignment horizontal="center" wrapText="1"/>
      <protection hidden="1"/>
    </xf>
    <xf numFmtId="0" fontId="2" fillId="4" borderId="50" xfId="0" applyFont="1" applyFill="1" applyBorder="1" applyAlignment="1" applyProtection="1">
      <alignment wrapText="1"/>
      <protection hidden="1"/>
    </xf>
    <xf numFmtId="0" fontId="2" fillId="4" borderId="51" xfId="0" applyFont="1" applyFill="1" applyBorder="1" applyAlignment="1" applyProtection="1">
      <alignment wrapText="1"/>
      <protection hidden="1"/>
    </xf>
    <xf numFmtId="0" fontId="2" fillId="4" borderId="52" xfId="0" applyFont="1" applyFill="1" applyBorder="1" applyAlignment="1" applyProtection="1">
      <alignment wrapText="1"/>
      <protection hidden="1"/>
    </xf>
    <xf numFmtId="0" fontId="2" fillId="4" borderId="47" xfId="0" applyFont="1" applyFill="1" applyBorder="1" applyAlignment="1" applyProtection="1">
      <alignment wrapText="1"/>
      <protection hidden="1"/>
    </xf>
    <xf numFmtId="0" fontId="2" fillId="4" borderId="49" xfId="0" applyFont="1" applyFill="1" applyBorder="1" applyAlignment="1" applyProtection="1">
      <alignment wrapText="1"/>
      <protection hidden="1"/>
    </xf>
    <xf numFmtId="0" fontId="0" fillId="4" borderId="44" xfId="0" applyFill="1" applyBorder="1" applyAlignment="1" applyProtection="1">
      <alignment horizontal="center"/>
      <protection hidden="1"/>
    </xf>
    <xf numFmtId="0" fontId="0" fillId="0" borderId="37" xfId="0" applyBorder="1" applyAlignment="1" applyProtection="1">
      <alignment wrapText="1"/>
      <protection locked="0" hidden="1"/>
    </xf>
    <xf numFmtId="0" fontId="0" fillId="0" borderId="38" xfId="0" applyBorder="1" applyAlignment="1" applyProtection="1">
      <alignment wrapText="1"/>
      <protection locked="0" hidden="1"/>
    </xf>
    <xf numFmtId="2" fontId="0" fillId="0" borderId="38" xfId="3" applyNumberFormat="1" applyFont="1" applyFill="1" applyBorder="1" applyAlignment="1" applyProtection="1">
      <alignment wrapText="1"/>
      <protection locked="0" hidden="1"/>
    </xf>
    <xf numFmtId="0" fontId="1" fillId="0" borderId="38" xfId="1" applyFont="1" applyFill="1" applyBorder="1" applyProtection="1">
      <protection locked="0" hidden="1"/>
    </xf>
    <xf numFmtId="2" fontId="0" fillId="0" borderId="54" xfId="3" applyNumberFormat="1" applyFont="1" applyFill="1" applyBorder="1" applyAlignment="1" applyProtection="1">
      <alignment wrapText="1"/>
      <protection locked="0" hidden="1"/>
    </xf>
    <xf numFmtId="2" fontId="0" fillId="4" borderId="54" xfId="0" applyNumberFormat="1" applyFill="1" applyBorder="1" applyProtection="1">
      <protection hidden="1"/>
    </xf>
    <xf numFmtId="2" fontId="0" fillId="4" borderId="27" xfId="0" applyNumberFormat="1" applyFill="1" applyBorder="1" applyProtection="1">
      <protection hidden="1"/>
    </xf>
    <xf numFmtId="2" fontId="0" fillId="4" borderId="61" xfId="0" applyNumberFormat="1" applyFill="1" applyBorder="1" applyProtection="1">
      <protection hidden="1"/>
    </xf>
    <xf numFmtId="0" fontId="0" fillId="0" borderId="28" xfId="0" applyBorder="1" applyAlignment="1" applyProtection="1">
      <alignment wrapText="1"/>
      <protection locked="0" hidden="1"/>
    </xf>
    <xf numFmtId="0" fontId="0" fillId="0" borderId="27" xfId="0" applyBorder="1" applyAlignment="1" applyProtection="1">
      <alignment wrapText="1"/>
      <protection locked="0" hidden="1"/>
    </xf>
    <xf numFmtId="2" fontId="0" fillId="0" borderId="27" xfId="3" applyNumberFormat="1" applyFont="1" applyFill="1" applyBorder="1" applyAlignment="1" applyProtection="1">
      <alignment wrapText="1"/>
      <protection locked="0" hidden="1"/>
    </xf>
    <xf numFmtId="2" fontId="0" fillId="0" borderId="41" xfId="3" applyNumberFormat="1" applyFont="1" applyFill="1" applyBorder="1" applyAlignment="1" applyProtection="1">
      <alignment wrapText="1"/>
      <protection locked="0" hidden="1"/>
    </xf>
    <xf numFmtId="2" fontId="0" fillId="4" borderId="41" xfId="0" applyNumberFormat="1" applyFill="1" applyBorder="1" applyProtection="1">
      <protection hidden="1"/>
    </xf>
    <xf numFmtId="0" fontId="0" fillId="0" borderId="35" xfId="0" applyBorder="1" applyAlignment="1" applyProtection="1">
      <alignment wrapText="1"/>
      <protection locked="0" hidden="1"/>
    </xf>
    <xf numFmtId="0" fontId="0" fillId="0" borderId="36" xfId="0" applyBorder="1" applyAlignment="1" applyProtection="1">
      <alignment wrapText="1"/>
      <protection locked="0" hidden="1"/>
    </xf>
    <xf numFmtId="2" fontId="0" fillId="0" borderId="36" xfId="3" applyNumberFormat="1" applyFont="1" applyFill="1" applyBorder="1" applyAlignment="1" applyProtection="1">
      <alignment wrapText="1"/>
      <protection locked="0" hidden="1"/>
    </xf>
    <xf numFmtId="2" fontId="0" fillId="0" borderId="53" xfId="3" applyNumberFormat="1" applyFont="1" applyFill="1" applyBorder="1" applyAlignment="1" applyProtection="1">
      <alignment wrapText="1"/>
      <protection locked="0" hidden="1"/>
    </xf>
    <xf numFmtId="0" fontId="0" fillId="4" borderId="45" xfId="0" applyFill="1" applyBorder="1" applyProtection="1">
      <protection hidden="1"/>
    </xf>
    <xf numFmtId="0" fontId="0" fillId="4" borderId="30" xfId="0" applyFill="1" applyBorder="1" applyAlignment="1" applyProtection="1">
      <alignment wrapText="1"/>
      <protection hidden="1"/>
    </xf>
    <xf numFmtId="0" fontId="0" fillId="4" borderId="31" xfId="0" applyFill="1" applyBorder="1" applyAlignment="1" applyProtection="1">
      <alignment wrapText="1"/>
      <protection hidden="1"/>
    </xf>
    <xf numFmtId="2" fontId="0" fillId="4" borderId="55" xfId="0" applyNumberFormat="1" applyFill="1" applyBorder="1" applyAlignment="1" applyProtection="1">
      <alignment wrapText="1"/>
      <protection hidden="1"/>
    </xf>
    <xf numFmtId="2" fontId="0" fillId="4" borderId="55" xfId="0" applyNumberFormat="1" applyFill="1" applyBorder="1" applyProtection="1">
      <protection hidden="1"/>
    </xf>
    <xf numFmtId="2" fontId="0" fillId="4" borderId="31" xfId="0" applyNumberFormat="1" applyFill="1" applyBorder="1" applyProtection="1">
      <protection hidden="1"/>
    </xf>
    <xf numFmtId="0" fontId="0" fillId="4" borderId="62" xfId="0" applyFill="1" applyBorder="1" applyProtection="1">
      <protection hidden="1"/>
    </xf>
    <xf numFmtId="0" fontId="0" fillId="5" borderId="28" xfId="0" applyFill="1" applyBorder="1" applyProtection="1">
      <protection hidden="1"/>
    </xf>
    <xf numFmtId="0" fontId="0" fillId="5" borderId="29" xfId="0" applyFill="1" applyBorder="1" applyProtection="1">
      <protection hidden="1"/>
    </xf>
    <xf numFmtId="0" fontId="0" fillId="4" borderId="28" xfId="0" applyFill="1" applyBorder="1" applyProtection="1">
      <protection hidden="1"/>
    </xf>
    <xf numFmtId="0" fontId="0" fillId="4" borderId="29" xfId="0" applyFill="1" applyBorder="1" applyProtection="1">
      <protection hidden="1"/>
    </xf>
    <xf numFmtId="0" fontId="0" fillId="5" borderId="40" xfId="0" applyFill="1" applyBorder="1" applyProtection="1">
      <protection hidden="1"/>
    </xf>
    <xf numFmtId="0" fontId="0" fillId="4" borderId="27" xfId="0" applyFill="1" applyBorder="1" applyProtection="1">
      <protection hidden="1"/>
    </xf>
    <xf numFmtId="0" fontId="0" fillId="4" borderId="41" xfId="0" applyFill="1" applyBorder="1" applyAlignment="1" applyProtection="1">
      <alignment horizontal="center"/>
      <protection hidden="1"/>
    </xf>
    <xf numFmtId="2" fontId="0" fillId="0" borderId="28" xfId="0" applyNumberFormat="1" applyBorder="1" applyProtection="1">
      <protection locked="0" hidden="1"/>
    </xf>
    <xf numFmtId="2" fontId="0" fillId="5" borderId="29" xfId="0" applyNumberFormat="1" applyFill="1" applyBorder="1" applyProtection="1">
      <protection hidden="1"/>
    </xf>
    <xf numFmtId="2" fontId="0" fillId="4" borderId="29" xfId="0" applyNumberFormat="1" applyFill="1" applyBorder="1" applyProtection="1">
      <protection hidden="1"/>
    </xf>
    <xf numFmtId="0" fontId="0" fillId="5" borderId="30" xfId="0" applyFill="1" applyBorder="1" applyProtection="1">
      <protection hidden="1"/>
    </xf>
    <xf numFmtId="0" fontId="0" fillId="4" borderId="31" xfId="0" applyFill="1" applyBorder="1" applyProtection="1">
      <protection hidden="1"/>
    </xf>
    <xf numFmtId="0" fontId="0" fillId="4" borderId="55" xfId="0" applyFill="1" applyBorder="1" applyAlignment="1" applyProtection="1">
      <alignment horizontal="center"/>
      <protection hidden="1"/>
    </xf>
    <xf numFmtId="0" fontId="0" fillId="5" borderId="50" xfId="0" applyFill="1" applyBorder="1" applyProtection="1">
      <protection hidden="1"/>
    </xf>
    <xf numFmtId="0" fontId="0" fillId="5" borderId="51" xfId="0" applyFill="1" applyBorder="1" applyAlignment="1" applyProtection="1">
      <alignment wrapText="1"/>
      <protection hidden="1"/>
    </xf>
    <xf numFmtId="0" fontId="0" fillId="5" borderId="51" xfId="0" applyFill="1" applyBorder="1" applyAlignment="1" applyProtection="1">
      <alignment horizontal="center" wrapText="1"/>
      <protection hidden="1"/>
    </xf>
    <xf numFmtId="164" fontId="2" fillId="5" borderId="51" xfId="0" applyNumberFormat="1" applyFont="1" applyFill="1" applyBorder="1" applyAlignment="1" applyProtection="1">
      <alignment wrapText="1"/>
      <protection hidden="1"/>
    </xf>
    <xf numFmtId="2" fontId="2" fillId="5" borderId="51" xfId="0" applyNumberFormat="1" applyFont="1" applyFill="1" applyBorder="1" applyAlignment="1" applyProtection="1">
      <alignment wrapText="1"/>
      <protection hidden="1"/>
    </xf>
    <xf numFmtId="164" fontId="2" fillId="5" borderId="52" xfId="0" applyNumberFormat="1" applyFont="1" applyFill="1" applyBorder="1" applyAlignment="1" applyProtection="1">
      <alignment wrapText="1"/>
      <protection hidden="1"/>
    </xf>
    <xf numFmtId="0" fontId="0" fillId="8" borderId="28" xfId="0" applyFill="1" applyBorder="1" applyAlignment="1" applyProtection="1">
      <alignment wrapText="1"/>
      <protection hidden="1"/>
    </xf>
    <xf numFmtId="0" fontId="0" fillId="8" borderId="29" xfId="0" applyFill="1" applyBorder="1" applyAlignment="1" applyProtection="1">
      <alignment wrapText="1"/>
      <protection hidden="1"/>
    </xf>
    <xf numFmtId="0" fontId="0" fillId="7" borderId="28" xfId="0" applyFill="1" applyBorder="1" applyAlignment="1" applyProtection="1">
      <alignment wrapText="1"/>
      <protection hidden="1"/>
    </xf>
    <xf numFmtId="0" fontId="0" fillId="7" borderId="29" xfId="0" applyFill="1" applyBorder="1" applyAlignment="1" applyProtection="1">
      <alignment wrapText="1"/>
      <protection hidden="1"/>
    </xf>
    <xf numFmtId="0" fontId="0" fillId="8" borderId="40" xfId="0" applyFill="1" applyBorder="1" applyProtection="1">
      <protection hidden="1"/>
    </xf>
    <xf numFmtId="0" fontId="0" fillId="8" borderId="29" xfId="0" applyFill="1" applyBorder="1" applyProtection="1">
      <protection hidden="1"/>
    </xf>
    <xf numFmtId="0" fontId="0" fillId="8" borderId="28" xfId="0" applyFill="1" applyBorder="1" applyProtection="1">
      <protection hidden="1"/>
    </xf>
    <xf numFmtId="0" fontId="0" fillId="7" borderId="27" xfId="0" applyFill="1" applyBorder="1" applyProtection="1">
      <protection hidden="1"/>
    </xf>
    <xf numFmtId="0" fontId="0" fillId="7" borderId="41" xfId="0" applyFill="1" applyBorder="1" applyAlignment="1" applyProtection="1">
      <alignment wrapText="1"/>
      <protection hidden="1"/>
    </xf>
    <xf numFmtId="2" fontId="0" fillId="6" borderId="28" xfId="0" applyNumberFormat="1" applyFill="1" applyBorder="1" applyProtection="1">
      <protection hidden="1"/>
    </xf>
    <xf numFmtId="2" fontId="0" fillId="8" borderId="29" xfId="0" applyNumberFormat="1" applyFill="1" applyBorder="1" applyAlignment="1" applyProtection="1">
      <alignment wrapText="1"/>
      <protection hidden="1"/>
    </xf>
    <xf numFmtId="2" fontId="0" fillId="7" borderId="29" xfId="0" applyNumberFormat="1" applyFill="1" applyBorder="1" applyAlignment="1" applyProtection="1">
      <alignment wrapText="1"/>
      <protection hidden="1"/>
    </xf>
    <xf numFmtId="2" fontId="0" fillId="8" borderId="29" xfId="0" applyNumberFormat="1" applyFill="1" applyBorder="1" applyProtection="1">
      <protection hidden="1"/>
    </xf>
    <xf numFmtId="0" fontId="0" fillId="8" borderId="35" xfId="0" applyFill="1" applyBorder="1" applyProtection="1">
      <protection hidden="1"/>
    </xf>
    <xf numFmtId="0" fontId="0" fillId="7" borderId="36" xfId="0" applyFill="1" applyBorder="1" applyProtection="1">
      <protection hidden="1"/>
    </xf>
    <xf numFmtId="0" fontId="0" fillId="7" borderId="53" xfId="0" applyFill="1" applyBorder="1" applyAlignment="1" applyProtection="1">
      <alignment wrapText="1"/>
      <protection hidden="1"/>
    </xf>
    <xf numFmtId="0" fontId="0" fillId="8" borderId="50" xfId="0" applyFill="1" applyBorder="1" applyProtection="1">
      <protection hidden="1"/>
    </xf>
    <xf numFmtId="0" fontId="0" fillId="8" borderId="51" xfId="0" applyFill="1" applyBorder="1" applyAlignment="1" applyProtection="1">
      <alignment wrapText="1"/>
      <protection hidden="1"/>
    </xf>
    <xf numFmtId="2" fontId="0" fillId="8" borderId="51" xfId="0" applyNumberFormat="1" applyFill="1" applyBorder="1" applyAlignment="1" applyProtection="1">
      <alignment wrapText="1"/>
      <protection hidden="1"/>
    </xf>
    <xf numFmtId="2" fontId="0" fillId="8" borderId="52" xfId="0" applyNumberFormat="1" applyFill="1" applyBorder="1" applyAlignment="1" applyProtection="1">
      <alignment wrapText="1"/>
      <protection hidden="1"/>
    </xf>
    <xf numFmtId="0" fontId="0" fillId="9" borderId="28" xfId="0" applyFill="1" applyBorder="1" applyAlignment="1" applyProtection="1">
      <alignment wrapText="1"/>
      <protection hidden="1"/>
    </xf>
    <xf numFmtId="0" fontId="0" fillId="9" borderId="29" xfId="0" applyFill="1" applyBorder="1" applyAlignment="1" applyProtection="1">
      <alignment wrapText="1"/>
      <protection hidden="1"/>
    </xf>
    <xf numFmtId="0" fontId="0" fillId="10" borderId="28" xfId="0" applyFill="1" applyBorder="1" applyAlignment="1" applyProtection="1">
      <alignment wrapText="1"/>
      <protection hidden="1"/>
    </xf>
    <xf numFmtId="0" fontId="0" fillId="10" borderId="29" xfId="0" applyFill="1" applyBorder="1" applyAlignment="1" applyProtection="1">
      <alignment wrapText="1"/>
      <protection hidden="1"/>
    </xf>
    <xf numFmtId="0" fontId="0" fillId="9" borderId="40" xfId="0" applyFill="1" applyBorder="1" applyProtection="1">
      <protection hidden="1"/>
    </xf>
    <xf numFmtId="0" fontId="0" fillId="9" borderId="29" xfId="0" applyFill="1" applyBorder="1" applyProtection="1">
      <protection hidden="1"/>
    </xf>
    <xf numFmtId="0" fontId="0" fillId="9" borderId="28" xfId="0" applyFill="1" applyBorder="1" applyProtection="1">
      <protection hidden="1"/>
    </xf>
    <xf numFmtId="0" fontId="0" fillId="10" borderId="27" xfId="0" applyFill="1" applyBorder="1" applyProtection="1">
      <protection hidden="1"/>
    </xf>
    <xf numFmtId="0" fontId="0" fillId="10" borderId="41" xfId="0" applyFill="1" applyBorder="1" applyAlignment="1" applyProtection="1">
      <alignment wrapText="1"/>
      <protection hidden="1"/>
    </xf>
    <xf numFmtId="2" fontId="0" fillId="9" borderId="29" xfId="0" applyNumberFormat="1" applyFill="1" applyBorder="1" applyAlignment="1" applyProtection="1">
      <alignment wrapText="1"/>
      <protection hidden="1"/>
    </xf>
    <xf numFmtId="2" fontId="0" fillId="10" borderId="29" xfId="0" applyNumberFormat="1" applyFill="1" applyBorder="1" applyAlignment="1" applyProtection="1">
      <alignment wrapText="1"/>
      <protection hidden="1"/>
    </xf>
    <xf numFmtId="2" fontId="0" fillId="9" borderId="29" xfId="0" applyNumberFormat="1" applyFill="1" applyBorder="1" applyProtection="1">
      <protection hidden="1"/>
    </xf>
    <xf numFmtId="0" fontId="0" fillId="9" borderId="30" xfId="0" applyFill="1" applyBorder="1" applyProtection="1">
      <protection hidden="1"/>
    </xf>
    <xf numFmtId="0" fontId="0" fillId="10" borderId="31" xfId="0" applyFill="1" applyBorder="1" applyProtection="1">
      <protection hidden="1"/>
    </xf>
    <xf numFmtId="0" fontId="0" fillId="10" borderId="55" xfId="0" applyFill="1" applyBorder="1" applyAlignment="1" applyProtection="1">
      <alignment wrapText="1"/>
      <protection hidden="1"/>
    </xf>
    <xf numFmtId="0" fontId="0" fillId="9" borderId="50" xfId="0" applyFill="1" applyBorder="1" applyProtection="1">
      <protection hidden="1"/>
    </xf>
    <xf numFmtId="0" fontId="0" fillId="9" borderId="51" xfId="0" applyFill="1" applyBorder="1" applyAlignment="1" applyProtection="1">
      <alignment wrapText="1"/>
      <protection hidden="1"/>
    </xf>
    <xf numFmtId="2" fontId="0" fillId="9" borderId="51" xfId="0" applyNumberFormat="1" applyFill="1" applyBorder="1" applyAlignment="1" applyProtection="1">
      <alignment wrapText="1"/>
      <protection hidden="1"/>
    </xf>
    <xf numFmtId="2" fontId="0" fillId="9" borderId="52" xfId="0" applyNumberFormat="1" applyFill="1" applyBorder="1" applyAlignment="1" applyProtection="1">
      <alignment wrapText="1"/>
      <protection hidden="1"/>
    </xf>
    <xf numFmtId="0" fontId="0" fillId="0" borderId="0" xfId="0" applyProtection="1">
      <protection locked="0" hidden="1"/>
    </xf>
    <xf numFmtId="0" fontId="16" fillId="4" borderId="49" xfId="1" applyFont="1" applyFill="1" applyBorder="1" applyProtection="1">
      <protection locked="0" hidden="1"/>
    </xf>
    <xf numFmtId="0" fontId="16" fillId="4" borderId="72" xfId="1" applyFont="1" applyFill="1" applyBorder="1" applyProtection="1">
      <protection locked="0" hidden="1"/>
    </xf>
    <xf numFmtId="0" fontId="10" fillId="0" borderId="7" xfId="1" applyFont="1" applyFill="1" applyBorder="1" applyAlignment="1" applyProtection="1">
      <alignment vertical="center" wrapText="1"/>
      <protection hidden="1"/>
    </xf>
    <xf numFmtId="0" fontId="10" fillId="0" borderId="10" xfId="1" applyFont="1" applyFill="1" applyBorder="1" applyAlignment="1" applyProtection="1">
      <alignment vertical="center" wrapText="1"/>
      <protection hidden="1"/>
    </xf>
    <xf numFmtId="0" fontId="10" fillId="0" borderId="12" xfId="1" applyFont="1" applyFill="1" applyBorder="1" applyAlignment="1" applyProtection="1">
      <alignment vertical="center" wrapText="1"/>
      <protection hidden="1"/>
    </xf>
    <xf numFmtId="0" fontId="3" fillId="4" borderId="66" xfId="1" applyFont="1" applyFill="1" applyBorder="1" applyProtection="1">
      <protection hidden="1"/>
    </xf>
    <xf numFmtId="0" fontId="3" fillId="4" borderId="11" xfId="1" applyFont="1" applyFill="1" applyBorder="1" applyProtection="1">
      <protection hidden="1"/>
    </xf>
    <xf numFmtId="0" fontId="3" fillId="4" borderId="14" xfId="1" applyFont="1" applyFill="1" applyBorder="1" applyProtection="1">
      <protection hidden="1"/>
    </xf>
    <xf numFmtId="0" fontId="14" fillId="0" borderId="3" xfId="1" applyFont="1" applyFill="1" applyBorder="1" applyAlignment="1" applyProtection="1">
      <alignment horizontal="right" vertical="center" wrapText="1"/>
      <protection hidden="1"/>
    </xf>
    <xf numFmtId="0" fontId="11" fillId="0" borderId="64" xfId="1" applyFont="1" applyFill="1" applyBorder="1" applyAlignment="1" applyProtection="1">
      <alignment wrapText="1"/>
      <protection hidden="1"/>
    </xf>
    <xf numFmtId="0" fontId="11" fillId="0" borderId="65" xfId="1" applyFont="1" applyFill="1" applyBorder="1" applyAlignment="1" applyProtection="1">
      <alignment horizontal="center" vertical="center" wrapText="1"/>
      <protection hidden="1"/>
    </xf>
    <xf numFmtId="0" fontId="11" fillId="0" borderId="6" xfId="1" applyFont="1" applyFill="1" applyBorder="1" applyAlignment="1" applyProtection="1">
      <alignment wrapText="1"/>
      <protection hidden="1"/>
    </xf>
    <xf numFmtId="0" fontId="11" fillId="0" borderId="65" xfId="1" applyFont="1" applyFill="1" applyBorder="1" applyAlignment="1" applyProtection="1">
      <alignment wrapText="1"/>
      <protection hidden="1"/>
    </xf>
    <xf numFmtId="0" fontId="11" fillId="0" borderId="66" xfId="1" applyFont="1" applyFill="1" applyBorder="1" applyAlignment="1" applyProtection="1">
      <alignment wrapText="1"/>
      <protection hidden="1"/>
    </xf>
    <xf numFmtId="0" fontId="10" fillId="0" borderId="64" xfId="1" applyFont="1" applyFill="1" applyBorder="1" applyAlignment="1" applyProtection="1">
      <alignment wrapText="1"/>
      <protection hidden="1"/>
    </xf>
    <xf numFmtId="0" fontId="11" fillId="0" borderId="77" xfId="1" applyFont="1" applyFill="1" applyBorder="1" applyAlignment="1" applyProtection="1">
      <alignment horizontal="center" vertical="center" wrapText="1"/>
      <protection hidden="1"/>
    </xf>
    <xf numFmtId="0" fontId="16" fillId="0" borderId="72" xfId="1" applyFont="1" applyFill="1" applyBorder="1" applyProtection="1">
      <protection hidden="1"/>
    </xf>
    <xf numFmtId="0" fontId="10" fillId="0" borderId="10" xfId="1" applyFont="1" applyFill="1" applyBorder="1" applyProtection="1">
      <protection hidden="1"/>
    </xf>
    <xf numFmtId="0" fontId="10" fillId="0" borderId="15" xfId="1" applyFont="1" applyFill="1" applyBorder="1" applyAlignment="1" applyProtection="1">
      <alignment horizontal="center"/>
      <protection hidden="1"/>
    </xf>
    <xf numFmtId="0" fontId="16" fillId="4" borderId="73" xfId="1" applyFont="1" applyFill="1" applyBorder="1" applyProtection="1">
      <protection hidden="1"/>
    </xf>
    <xf numFmtId="0" fontId="10" fillId="0" borderId="16" xfId="1" applyFont="1" applyFill="1" applyBorder="1" applyProtection="1">
      <protection hidden="1"/>
    </xf>
    <xf numFmtId="0" fontId="10" fillId="0" borderId="11" xfId="1" applyFont="1" applyFill="1" applyBorder="1" applyProtection="1">
      <protection hidden="1"/>
    </xf>
    <xf numFmtId="0" fontId="12" fillId="0" borderId="3" xfId="1" applyFont="1" applyFill="1" applyBorder="1" applyProtection="1">
      <protection hidden="1"/>
    </xf>
    <xf numFmtId="0" fontId="11" fillId="0" borderId="18" xfId="1" applyFont="1" applyFill="1" applyBorder="1" applyAlignment="1" applyProtection="1">
      <protection hidden="1"/>
    </xf>
    <xf numFmtId="0" fontId="11" fillId="0" borderId="8" xfId="1" applyFont="1" applyFill="1" applyBorder="1" applyProtection="1">
      <protection hidden="1"/>
    </xf>
    <xf numFmtId="0" fontId="11" fillId="0" borderId="9" xfId="1" applyFont="1" applyFill="1" applyBorder="1" applyProtection="1">
      <protection hidden="1"/>
    </xf>
    <xf numFmtId="0" fontId="10" fillId="0" borderId="69" xfId="1" applyFont="1" applyFill="1" applyBorder="1" applyAlignment="1" applyProtection="1">
      <protection hidden="1"/>
    </xf>
    <xf numFmtId="2" fontId="10" fillId="0" borderId="13" xfId="1" applyNumberFormat="1" applyFont="1" applyFill="1" applyBorder="1" applyProtection="1">
      <protection hidden="1"/>
    </xf>
    <xf numFmtId="2" fontId="10" fillId="0" borderId="14" xfId="1" applyNumberFormat="1" applyFont="1" applyFill="1" applyBorder="1" applyProtection="1">
      <protection hidden="1"/>
    </xf>
    <xf numFmtId="0" fontId="11" fillId="0" borderId="75" xfId="1" applyFont="1" applyFill="1" applyBorder="1" applyAlignment="1" applyProtection="1">
      <alignment wrapText="1"/>
      <protection hidden="1"/>
    </xf>
    <xf numFmtId="2" fontId="12" fillId="0" borderId="76" xfId="1" applyNumberFormat="1" applyFont="1" applyFill="1" applyBorder="1" applyAlignment="1" applyProtection="1">
      <alignment vertical="center"/>
      <protection hidden="1"/>
    </xf>
    <xf numFmtId="0" fontId="15" fillId="0" borderId="3" xfId="1" applyFont="1" applyFill="1" applyBorder="1" applyAlignment="1" applyProtection="1">
      <alignment horizontal="right" vertical="center" wrapText="1"/>
      <protection hidden="1"/>
    </xf>
    <xf numFmtId="0" fontId="11" fillId="0" borderId="7" xfId="1" applyFont="1" applyFill="1" applyBorder="1" applyProtection="1">
      <protection hidden="1"/>
    </xf>
    <xf numFmtId="0" fontId="10" fillId="0" borderId="12" xfId="1" applyFont="1" applyFill="1" applyBorder="1" applyProtection="1">
      <protection hidden="1"/>
    </xf>
    <xf numFmtId="0" fontId="5" fillId="0" borderId="0" xfId="0" applyFont="1" applyAlignment="1" applyProtection="1">
      <alignment vertical="center"/>
      <protection hidden="1"/>
    </xf>
    <xf numFmtId="0" fontId="4" fillId="0" borderId="63" xfId="0" applyFont="1" applyBorder="1" applyAlignment="1" applyProtection="1">
      <alignment horizontal="center" vertical="center"/>
      <protection hidden="1"/>
    </xf>
    <xf numFmtId="0" fontId="5" fillId="0" borderId="44" xfId="0" applyFont="1" applyBorder="1" applyAlignment="1" applyProtection="1">
      <alignment horizontal="justify" vertical="center"/>
      <protection hidden="1"/>
    </xf>
    <xf numFmtId="0" fontId="0" fillId="0" borderId="44" xfId="0" applyBorder="1" applyAlignment="1" applyProtection="1">
      <alignment horizontal="left" vertical="center" wrapText="1" indent="1"/>
      <protection hidden="1"/>
    </xf>
    <xf numFmtId="0" fontId="5" fillId="0" borderId="44" xfId="0" applyFont="1" applyBorder="1" applyAlignment="1" applyProtection="1">
      <alignment horizontal="left" vertical="center" wrapText="1" indent="1"/>
      <protection hidden="1"/>
    </xf>
    <xf numFmtId="0" fontId="2" fillId="0" borderId="44" xfId="0" applyFont="1" applyBorder="1" applyAlignment="1" applyProtection="1">
      <alignment horizontal="center" vertical="center" wrapText="1"/>
      <protection hidden="1"/>
    </xf>
    <xf numFmtId="0" fontId="19" fillId="0" borderId="44" xfId="4" applyBorder="1" applyAlignment="1" applyProtection="1">
      <alignment horizontal="left" vertical="center" wrapText="1" indent="1"/>
      <protection hidden="1"/>
    </xf>
    <xf numFmtId="0" fontId="0" fillId="0" borderId="44" xfId="0" applyBorder="1" applyAlignment="1" applyProtection="1">
      <alignment horizontal="left" wrapText="1" indent="1"/>
      <protection hidden="1"/>
    </xf>
    <xf numFmtId="0" fontId="5" fillId="0" borderId="45" xfId="0" applyFont="1" applyBorder="1" applyAlignment="1" applyProtection="1">
      <alignment vertical="center"/>
      <protection hidden="1"/>
    </xf>
    <xf numFmtId="0" fontId="0" fillId="0" borderId="44" xfId="0" applyBorder="1" applyAlignment="1" applyProtection="1">
      <alignment horizontal="left" vertical="center" indent="1"/>
      <protection hidden="1"/>
    </xf>
    <xf numFmtId="0" fontId="2" fillId="0" borderId="44" xfId="0" applyFont="1" applyBorder="1" applyAlignment="1" applyProtection="1">
      <alignment horizontal="center" vertical="center"/>
      <protection hidden="1"/>
    </xf>
    <xf numFmtId="0" fontId="0" fillId="0" borderId="44" xfId="0" applyBorder="1" applyAlignment="1" applyProtection="1">
      <alignment horizontal="justify" vertical="center"/>
      <protection hidden="1"/>
    </xf>
    <xf numFmtId="0" fontId="0" fillId="0" borderId="45" xfId="0" applyBorder="1" applyProtection="1">
      <protection hidden="1"/>
    </xf>
    <xf numFmtId="0" fontId="11" fillId="0" borderId="68" xfId="1" applyFont="1" applyFill="1" applyBorder="1" applyAlignment="1" applyProtection="1">
      <alignment wrapText="1"/>
      <protection hidden="1"/>
    </xf>
    <xf numFmtId="0" fontId="10" fillId="0" borderId="67" xfId="1" applyFont="1" applyFill="1" applyBorder="1" applyAlignment="1" applyProtection="1">
      <alignment wrapText="1"/>
      <protection hidden="1"/>
    </xf>
    <xf numFmtId="0" fontId="10" fillId="0" borderId="17" xfId="1" applyFont="1" applyFill="1" applyBorder="1" applyProtection="1">
      <protection hidden="1"/>
    </xf>
    <xf numFmtId="0" fontId="12" fillId="0" borderId="23" xfId="1" applyFont="1" applyFill="1" applyBorder="1" applyProtection="1">
      <protection hidden="1"/>
    </xf>
    <xf numFmtId="0" fontId="11" fillId="0" borderId="19" xfId="1" applyFont="1" applyFill="1" applyBorder="1" applyAlignment="1" applyProtection="1">
      <protection hidden="1"/>
    </xf>
    <xf numFmtId="0" fontId="10" fillId="0" borderId="25" xfId="1" applyFont="1" applyFill="1" applyBorder="1" applyAlignment="1" applyProtection="1">
      <protection hidden="1"/>
    </xf>
    <xf numFmtId="0" fontId="11" fillId="0" borderId="19" xfId="1" applyFont="1" applyFill="1" applyBorder="1" applyProtection="1">
      <protection hidden="1"/>
    </xf>
    <xf numFmtId="0" fontId="10" fillId="0" borderId="70" xfId="1" applyFont="1" applyFill="1" applyBorder="1" applyProtection="1">
      <protection hidden="1"/>
    </xf>
    <xf numFmtId="0" fontId="10" fillId="4" borderId="71" xfId="1" applyFont="1" applyFill="1" applyBorder="1" applyAlignment="1" applyProtection="1">
      <alignment horizontal="left"/>
      <protection locked="0" hidden="1"/>
    </xf>
    <xf numFmtId="0" fontId="10" fillId="4" borderId="70" xfId="1" applyFont="1" applyFill="1" applyBorder="1" applyAlignment="1" applyProtection="1">
      <alignment horizontal="left"/>
      <protection locked="0" hidden="1"/>
    </xf>
    <xf numFmtId="0" fontId="0" fillId="0" borderId="22" xfId="0" applyBorder="1" applyProtection="1">
      <protection hidden="1"/>
    </xf>
    <xf numFmtId="0" fontId="2" fillId="0" borderId="0" xfId="0" applyFont="1" applyProtection="1">
      <protection hidden="1"/>
    </xf>
    <xf numFmtId="2" fontId="21" fillId="0" borderId="49" xfId="0" applyNumberFormat="1" applyFont="1" applyBorder="1" applyProtection="1">
      <protection hidden="1"/>
    </xf>
    <xf numFmtId="0" fontId="11" fillId="0" borderId="64" xfId="1" applyFont="1" applyFill="1" applyBorder="1" applyAlignment="1" applyProtection="1">
      <alignment horizontal="left" vertical="center" wrapText="1"/>
      <protection hidden="1"/>
    </xf>
    <xf numFmtId="0" fontId="11" fillId="0" borderId="68" xfId="1" applyFont="1" applyFill="1" applyBorder="1" applyAlignment="1" applyProtection="1">
      <alignment horizontal="left" vertical="center" wrapText="1"/>
      <protection hidden="1"/>
    </xf>
    <xf numFmtId="0" fontId="11" fillId="0" borderId="65" xfId="1" applyFont="1" applyFill="1" applyBorder="1" applyAlignment="1" applyProtection="1">
      <alignment horizontal="left" vertical="center" wrapText="1"/>
      <protection hidden="1"/>
    </xf>
    <xf numFmtId="0" fontId="10" fillId="0" borderId="10" xfId="1" applyFont="1" applyFill="1" applyBorder="1" applyAlignment="1" applyProtection="1">
      <alignment horizontal="left" wrapText="1"/>
      <protection hidden="1"/>
    </xf>
    <xf numFmtId="0" fontId="10" fillId="0" borderId="16" xfId="1" applyFont="1" applyFill="1" applyBorder="1" applyAlignment="1" applyProtection="1">
      <alignment horizontal="left" wrapText="1"/>
      <protection hidden="1"/>
    </xf>
    <xf numFmtId="0" fontId="10" fillId="0" borderId="2" xfId="1" applyFont="1" applyFill="1" applyAlignment="1" applyProtection="1">
      <alignment horizontal="left" wrapText="1"/>
      <protection hidden="1"/>
    </xf>
    <xf numFmtId="0" fontId="10" fillId="0" borderId="15" xfId="1" applyFont="1" applyFill="1" applyBorder="1" applyAlignment="1" applyProtection="1">
      <alignment horizontal="left" wrapText="1"/>
      <protection hidden="1"/>
    </xf>
    <xf numFmtId="0" fontId="17" fillId="0" borderId="79" xfId="1" applyFont="1" applyFill="1" applyBorder="1" applyAlignment="1" applyProtection="1">
      <alignment horizontal="center"/>
      <protection hidden="1"/>
    </xf>
    <xf numFmtId="0" fontId="17" fillId="0" borderId="80" xfId="1" applyFont="1" applyFill="1" applyBorder="1" applyAlignment="1" applyProtection="1">
      <alignment horizontal="center"/>
      <protection hidden="1"/>
    </xf>
    <xf numFmtId="0" fontId="17" fillId="0" borderId="81" xfId="1" applyFont="1" applyFill="1" applyBorder="1" applyAlignment="1" applyProtection="1">
      <alignment horizontal="center"/>
      <protection hidden="1"/>
    </xf>
    <xf numFmtId="0" fontId="10" fillId="4" borderId="7" xfId="1" applyFont="1" applyFill="1" applyBorder="1" applyAlignment="1" applyProtection="1">
      <alignment horizontal="left"/>
      <protection locked="0" hidden="1"/>
    </xf>
    <xf numFmtId="0" fontId="10" fillId="4" borderId="12" xfId="1" applyFont="1" applyFill="1" applyBorder="1" applyAlignment="1" applyProtection="1">
      <alignment horizontal="left"/>
      <protection locked="0" hidden="1"/>
    </xf>
    <xf numFmtId="0" fontId="10" fillId="4" borderId="8" xfId="1" applyFont="1" applyFill="1" applyBorder="1" applyAlignment="1" applyProtection="1">
      <alignment horizontal="left"/>
      <protection locked="0" hidden="1"/>
    </xf>
    <xf numFmtId="0" fontId="10" fillId="4" borderId="13" xfId="1" applyFont="1" applyFill="1" applyBorder="1" applyAlignment="1" applyProtection="1">
      <alignment horizontal="left"/>
      <protection locked="0" hidden="1"/>
    </xf>
    <xf numFmtId="0" fontId="10" fillId="4" borderId="8" xfId="1" applyFont="1" applyFill="1" applyBorder="1" applyAlignment="1" applyProtection="1">
      <alignment horizontal="center"/>
      <protection locked="0" hidden="1"/>
    </xf>
    <xf numFmtId="0" fontId="10" fillId="4" borderId="9" xfId="1" applyFont="1" applyFill="1" applyBorder="1" applyAlignment="1" applyProtection="1">
      <alignment horizontal="center"/>
      <protection locked="0" hidden="1"/>
    </xf>
    <xf numFmtId="0" fontId="10" fillId="4" borderId="13" xfId="1" applyFont="1" applyFill="1" applyBorder="1" applyAlignment="1" applyProtection="1">
      <alignment horizontal="center"/>
      <protection locked="0" hidden="1"/>
    </xf>
    <xf numFmtId="0" fontId="10" fillId="4" borderId="14" xfId="1" applyFont="1" applyFill="1" applyBorder="1" applyAlignment="1" applyProtection="1">
      <alignment horizontal="center"/>
      <protection locked="0" hidden="1"/>
    </xf>
    <xf numFmtId="0" fontId="8" fillId="0" borderId="21" xfId="1" applyFont="1" applyFill="1" applyBorder="1" applyAlignment="1" applyProtection="1">
      <alignment horizontal="left" vertical="center" wrapText="1"/>
      <protection hidden="1"/>
    </xf>
    <xf numFmtId="0" fontId="8" fillId="0" borderId="22" xfId="1" applyFont="1" applyFill="1" applyBorder="1" applyAlignment="1" applyProtection="1">
      <alignment horizontal="left" vertical="center" wrapText="1"/>
      <protection hidden="1"/>
    </xf>
    <xf numFmtId="0" fontId="8" fillId="0" borderId="48" xfId="1" applyFont="1" applyFill="1" applyBorder="1" applyAlignment="1" applyProtection="1">
      <alignment horizontal="left" vertical="center" wrapText="1"/>
      <protection hidden="1"/>
    </xf>
    <xf numFmtId="0" fontId="11" fillId="0" borderId="19" xfId="1" applyFont="1" applyFill="1" applyBorder="1" applyAlignment="1" applyProtection="1">
      <alignment horizontal="left" wrapText="1"/>
      <protection hidden="1"/>
    </xf>
    <xf numFmtId="0" fontId="11" fillId="0" borderId="71" xfId="1" applyFont="1" applyFill="1" applyBorder="1" applyAlignment="1" applyProtection="1">
      <alignment horizontal="left" wrapText="1"/>
      <protection hidden="1"/>
    </xf>
    <xf numFmtId="2" fontId="10" fillId="0" borderId="13" xfId="1" applyNumberFormat="1" applyFont="1" applyFill="1" applyBorder="1" applyAlignment="1" applyProtection="1">
      <alignment horizontal="left"/>
      <protection hidden="1"/>
    </xf>
    <xf numFmtId="0" fontId="10" fillId="0" borderId="13" xfId="1" applyFont="1" applyFill="1" applyBorder="1" applyAlignment="1" applyProtection="1">
      <alignment horizontal="left"/>
      <protection hidden="1"/>
    </xf>
    <xf numFmtId="2" fontId="10" fillId="0" borderId="25" xfId="1" applyNumberFormat="1" applyFont="1" applyFill="1" applyBorder="1" applyAlignment="1" applyProtection="1">
      <alignment horizontal="left"/>
      <protection hidden="1"/>
    </xf>
    <xf numFmtId="0" fontId="10" fillId="0" borderId="70" xfId="1" applyFont="1" applyFill="1" applyBorder="1" applyAlignment="1" applyProtection="1">
      <alignment horizontal="left"/>
      <protection hidden="1"/>
    </xf>
    <xf numFmtId="0" fontId="3" fillId="0" borderId="6" xfId="1" applyFont="1" applyFill="1" applyBorder="1" applyAlignment="1" applyProtection="1">
      <alignment horizontal="center"/>
      <protection hidden="1"/>
    </xf>
    <xf numFmtId="0" fontId="8" fillId="0" borderId="3" xfId="1" applyFont="1" applyFill="1" applyBorder="1" applyAlignment="1" applyProtection="1">
      <alignment horizontal="center" vertical="center" wrapText="1"/>
      <protection hidden="1"/>
    </xf>
    <xf numFmtId="0" fontId="8" fillId="0" borderId="23" xfId="1" applyFont="1" applyFill="1" applyBorder="1" applyAlignment="1" applyProtection="1">
      <alignment horizontal="center" vertical="center" wrapText="1"/>
      <protection hidden="1"/>
    </xf>
    <xf numFmtId="0" fontId="9" fillId="0" borderId="4" xfId="1" applyFont="1" applyFill="1" applyBorder="1" applyAlignment="1" applyProtection="1">
      <alignment horizontal="center" vertical="center" wrapText="1"/>
      <protection hidden="1"/>
    </xf>
    <xf numFmtId="0" fontId="9" fillId="0" borderId="5" xfId="1" applyFont="1" applyFill="1" applyBorder="1" applyAlignment="1" applyProtection="1">
      <alignment horizontal="center" vertical="center" wrapText="1"/>
      <protection hidden="1"/>
    </xf>
    <xf numFmtId="0" fontId="12" fillId="0" borderId="69" xfId="1" applyFont="1" applyFill="1" applyBorder="1" applyAlignment="1" applyProtection="1">
      <alignment horizontal="left"/>
      <protection hidden="1"/>
    </xf>
    <xf numFmtId="0" fontId="12" fillId="0" borderId="25" xfId="1" applyFont="1" applyFill="1" applyBorder="1" applyAlignment="1" applyProtection="1">
      <alignment horizontal="left"/>
      <protection hidden="1"/>
    </xf>
    <xf numFmtId="0" fontId="12" fillId="0" borderId="70" xfId="1" applyFont="1" applyFill="1" applyBorder="1" applyAlignment="1" applyProtection="1">
      <alignment horizontal="left"/>
      <protection hidden="1"/>
    </xf>
    <xf numFmtId="0" fontId="10" fillId="0" borderId="10" xfId="1" applyFont="1" applyFill="1" applyBorder="1" applyAlignment="1" applyProtection="1">
      <alignment vertical="center" wrapText="1"/>
      <protection hidden="1"/>
    </xf>
    <xf numFmtId="0" fontId="10" fillId="0" borderId="16" xfId="1" applyFont="1" applyFill="1" applyBorder="1" applyAlignment="1" applyProtection="1">
      <alignment vertical="center" wrapText="1"/>
      <protection hidden="1"/>
    </xf>
    <xf numFmtId="0" fontId="10" fillId="0" borderId="2" xfId="1" applyFont="1" applyFill="1" applyAlignment="1" applyProtection="1">
      <alignment vertical="center" wrapText="1"/>
      <protection hidden="1"/>
    </xf>
    <xf numFmtId="0" fontId="10" fillId="0" borderId="10" xfId="1" applyFont="1" applyFill="1" applyBorder="1" applyAlignment="1" applyProtection="1">
      <alignment horizontal="left" vertical="center" wrapText="1"/>
      <protection hidden="1"/>
    </xf>
    <xf numFmtId="0" fontId="10" fillId="0" borderId="16" xfId="1" applyFont="1" applyFill="1" applyBorder="1" applyAlignment="1" applyProtection="1">
      <alignment horizontal="left" vertical="center" wrapText="1"/>
      <protection hidden="1"/>
    </xf>
    <xf numFmtId="0" fontId="10" fillId="0" borderId="2" xfId="1" applyFont="1" applyFill="1" applyAlignment="1" applyProtection="1">
      <alignment horizontal="left" vertical="center" wrapText="1"/>
      <protection hidden="1"/>
    </xf>
    <xf numFmtId="0" fontId="0" fillId="0" borderId="18" xfId="0" applyBorder="1" applyAlignment="1" applyProtection="1">
      <alignment horizontal="left" vertical="center" wrapText="1"/>
      <protection hidden="1"/>
    </xf>
    <xf numFmtId="0" fontId="0" fillId="0" borderId="19" xfId="0" applyBorder="1" applyAlignment="1" applyProtection="1">
      <alignment horizontal="left" vertical="center" wrapText="1"/>
      <protection hidden="1"/>
    </xf>
    <xf numFmtId="0" fontId="0" fillId="0" borderId="71" xfId="0" applyBorder="1" applyAlignment="1" applyProtection="1">
      <alignment horizontal="left" vertical="center" wrapText="1"/>
      <protection hidden="1"/>
    </xf>
    <xf numFmtId="0" fontId="10" fillId="0" borderId="12" xfId="1" applyFont="1" applyFill="1" applyBorder="1" applyAlignment="1" applyProtection="1">
      <alignment horizontal="left" vertical="center" wrapText="1"/>
      <protection hidden="1"/>
    </xf>
    <xf numFmtId="0" fontId="10" fillId="0" borderId="70" xfId="1" applyFont="1" applyFill="1" applyBorder="1" applyAlignment="1" applyProtection="1">
      <alignment horizontal="left" vertical="center" wrapText="1"/>
      <protection hidden="1"/>
    </xf>
    <xf numFmtId="0" fontId="10" fillId="0" borderId="13" xfId="1" applyFont="1" applyFill="1" applyBorder="1" applyAlignment="1" applyProtection="1">
      <alignment horizontal="left" vertical="center" wrapText="1"/>
      <protection hidden="1"/>
    </xf>
    <xf numFmtId="2" fontId="12" fillId="0" borderId="4" xfId="1" applyNumberFormat="1" applyFont="1" applyFill="1" applyBorder="1" applyAlignment="1" applyProtection="1">
      <alignment horizontal="right" vertical="center"/>
      <protection hidden="1"/>
    </xf>
    <xf numFmtId="2" fontId="12" fillId="0" borderId="5" xfId="1" applyNumberFormat="1" applyFont="1" applyFill="1" applyBorder="1" applyAlignment="1" applyProtection="1">
      <alignment horizontal="right" vertical="center"/>
      <protection hidden="1"/>
    </xf>
    <xf numFmtId="0" fontId="3" fillId="0" borderId="21" xfId="1" applyFont="1" applyFill="1" applyBorder="1" applyAlignment="1" applyProtection="1">
      <alignment horizontal="center"/>
      <protection hidden="1"/>
    </xf>
    <xf numFmtId="0" fontId="3" fillId="0" borderId="22" xfId="1" applyFont="1" applyFill="1" applyBorder="1" applyAlignment="1" applyProtection="1">
      <alignment horizontal="center"/>
      <protection hidden="1"/>
    </xf>
    <xf numFmtId="0" fontId="3" fillId="0" borderId="23" xfId="1" applyFont="1" applyFill="1" applyBorder="1" applyAlignment="1" applyProtection="1">
      <alignment horizontal="center"/>
      <protection hidden="1"/>
    </xf>
    <xf numFmtId="0" fontId="0" fillId="4" borderId="24" xfId="2" applyFont="1" applyFill="1" applyBorder="1" applyAlignment="1" applyProtection="1">
      <alignment vertical="center" wrapText="1"/>
      <protection locked="0" hidden="1"/>
    </xf>
    <xf numFmtId="0" fontId="0" fillId="4" borderId="25" xfId="2" applyFont="1" applyFill="1" applyBorder="1" applyAlignment="1" applyProtection="1">
      <alignment vertical="center" wrapText="1"/>
      <protection locked="0" hidden="1"/>
    </xf>
    <xf numFmtId="0" fontId="0" fillId="4" borderId="26" xfId="2" applyFont="1" applyFill="1" applyBorder="1" applyAlignment="1" applyProtection="1">
      <alignment vertical="center" wrapText="1"/>
      <protection locked="0" hidden="1"/>
    </xf>
    <xf numFmtId="0" fontId="8" fillId="0" borderId="21" xfId="1" applyFont="1" applyFill="1" applyBorder="1" applyAlignment="1" applyProtection="1">
      <alignment vertical="center" wrapText="1"/>
      <protection hidden="1"/>
    </xf>
    <xf numFmtId="0" fontId="8" fillId="0" borderId="22" xfId="1" applyFont="1" applyFill="1" applyBorder="1" applyAlignment="1" applyProtection="1">
      <alignment vertical="center" wrapText="1"/>
      <protection hidden="1"/>
    </xf>
    <xf numFmtId="0" fontId="8" fillId="0" borderId="48" xfId="1" applyFont="1" applyFill="1" applyBorder="1" applyAlignment="1" applyProtection="1">
      <alignment vertical="center" wrapText="1"/>
      <protection hidden="1"/>
    </xf>
    <xf numFmtId="0" fontId="2" fillId="10" borderId="33" xfId="0" applyFont="1" applyFill="1" applyBorder="1" applyAlignment="1" applyProtection="1">
      <alignment horizontal="left" vertical="center" wrapText="1"/>
      <protection hidden="1"/>
    </xf>
    <xf numFmtId="0" fontId="2" fillId="10" borderId="59" xfId="0" applyFont="1" applyFill="1" applyBorder="1" applyAlignment="1" applyProtection="1">
      <alignment horizontal="left" vertical="center" wrapText="1"/>
      <protection hidden="1"/>
    </xf>
    <xf numFmtId="0" fontId="2" fillId="10" borderId="27" xfId="0" applyFont="1" applyFill="1" applyBorder="1" applyAlignment="1" applyProtection="1">
      <alignment horizontal="left" vertical="center" wrapText="1"/>
      <protection hidden="1"/>
    </xf>
    <xf numFmtId="0" fontId="2" fillId="10" borderId="41" xfId="0" applyFont="1" applyFill="1" applyBorder="1" applyAlignment="1" applyProtection="1">
      <alignment horizontal="left" vertical="center" wrapText="1"/>
      <protection hidden="1"/>
    </xf>
    <xf numFmtId="0" fontId="0" fillId="9" borderId="32" xfId="0" applyFill="1" applyBorder="1" applyAlignment="1" applyProtection="1">
      <alignment horizontal="center" wrapText="1"/>
      <protection hidden="1"/>
    </xf>
    <xf numFmtId="0" fontId="0" fillId="9" borderId="34" xfId="0" applyFill="1" applyBorder="1" applyAlignment="1" applyProtection="1">
      <alignment horizontal="center" wrapText="1"/>
      <protection hidden="1"/>
    </xf>
    <xf numFmtId="0" fontId="0" fillId="10" borderId="32" xfId="0" applyFill="1" applyBorder="1" applyAlignment="1" applyProtection="1">
      <alignment horizontal="center" wrapText="1"/>
      <protection hidden="1"/>
    </xf>
    <xf numFmtId="0" fontId="0" fillId="10" borderId="34" xfId="0" applyFill="1" applyBorder="1" applyAlignment="1" applyProtection="1">
      <alignment horizontal="center" wrapText="1"/>
      <protection hidden="1"/>
    </xf>
    <xf numFmtId="0" fontId="0" fillId="9" borderId="60" xfId="0" applyFill="1" applyBorder="1" applyAlignment="1" applyProtection="1">
      <alignment horizontal="center"/>
      <protection hidden="1"/>
    </xf>
    <xf numFmtId="0" fontId="0" fillId="9" borderId="34" xfId="0" applyFill="1" applyBorder="1" applyAlignment="1" applyProtection="1">
      <alignment horizontal="center"/>
      <protection hidden="1"/>
    </xf>
    <xf numFmtId="0" fontId="18" fillId="5" borderId="57" xfId="0" applyFont="1" applyFill="1" applyBorder="1" applyAlignment="1" applyProtection="1">
      <alignment horizontal="center" vertical="center"/>
      <protection hidden="1"/>
    </xf>
    <xf numFmtId="0" fontId="18" fillId="5" borderId="58" xfId="0" applyFont="1" applyFill="1" applyBorder="1" applyAlignment="1" applyProtection="1">
      <alignment horizontal="center" vertical="center"/>
      <protection hidden="1"/>
    </xf>
    <xf numFmtId="0" fontId="18" fillId="5" borderId="56" xfId="0" applyFont="1" applyFill="1" applyBorder="1" applyAlignment="1" applyProtection="1">
      <alignment horizontal="center" vertical="center"/>
      <protection hidden="1"/>
    </xf>
    <xf numFmtId="0" fontId="0" fillId="5" borderId="32" xfId="0" applyFill="1" applyBorder="1" applyAlignment="1" applyProtection="1">
      <alignment horizontal="center" wrapText="1"/>
      <protection hidden="1"/>
    </xf>
    <xf numFmtId="0" fontId="0" fillId="5" borderId="28" xfId="0" applyFill="1" applyBorder="1" applyAlignment="1" applyProtection="1">
      <alignment horizontal="center" wrapText="1"/>
      <protection hidden="1"/>
    </xf>
    <xf numFmtId="0" fontId="0" fillId="5" borderId="32" xfId="0" applyFill="1" applyBorder="1" applyAlignment="1" applyProtection="1">
      <alignment horizontal="center"/>
      <protection hidden="1"/>
    </xf>
    <xf numFmtId="0" fontId="0" fillId="5" borderId="34" xfId="0" applyFill="1" applyBorder="1" applyAlignment="1" applyProtection="1">
      <alignment horizontal="center"/>
      <protection hidden="1"/>
    </xf>
    <xf numFmtId="0" fontId="0" fillId="4" borderId="32" xfId="0" applyFill="1" applyBorder="1" applyAlignment="1" applyProtection="1">
      <alignment horizontal="center"/>
      <protection hidden="1"/>
    </xf>
    <xf numFmtId="0" fontId="0" fillId="4" borderId="34" xfId="0" applyFill="1" applyBorder="1" applyAlignment="1" applyProtection="1">
      <alignment horizontal="center"/>
      <protection hidden="1"/>
    </xf>
    <xf numFmtId="0" fontId="0" fillId="5" borderId="60" xfId="0" applyFill="1" applyBorder="1" applyAlignment="1" applyProtection="1">
      <alignment horizontal="center"/>
      <protection hidden="1"/>
    </xf>
    <xf numFmtId="0" fontId="18" fillId="9" borderId="43" xfId="0" applyFont="1" applyFill="1" applyBorder="1" applyAlignment="1" applyProtection="1">
      <alignment horizontal="center" vertical="center"/>
      <protection hidden="1"/>
    </xf>
    <xf numFmtId="0" fontId="18" fillId="9" borderId="1" xfId="0" applyFont="1" applyFill="1" applyBorder="1" applyAlignment="1" applyProtection="1">
      <alignment horizontal="center" vertical="center"/>
      <protection hidden="1"/>
    </xf>
    <xf numFmtId="0" fontId="18" fillId="9" borderId="42" xfId="0" applyFont="1" applyFill="1" applyBorder="1" applyAlignment="1" applyProtection="1">
      <alignment horizontal="center" vertical="center"/>
      <protection hidden="1"/>
    </xf>
    <xf numFmtId="0" fontId="0" fillId="9" borderId="28" xfId="0" applyFill="1" applyBorder="1" applyAlignment="1" applyProtection="1">
      <alignment horizontal="center" wrapText="1"/>
      <protection hidden="1"/>
    </xf>
    <xf numFmtId="0" fontId="18" fillId="5" borderId="47" xfId="0" applyFont="1" applyFill="1" applyBorder="1" applyAlignment="1" applyProtection="1">
      <alignment horizontal="center" vertical="center"/>
      <protection hidden="1"/>
    </xf>
    <xf numFmtId="0" fontId="18" fillId="5" borderId="22" xfId="0" applyFont="1" applyFill="1" applyBorder="1" applyAlignment="1" applyProtection="1">
      <alignment horizontal="center" vertical="center"/>
      <protection hidden="1"/>
    </xf>
    <xf numFmtId="0" fontId="18" fillId="5" borderId="48" xfId="0" applyFont="1" applyFill="1" applyBorder="1" applyAlignment="1" applyProtection="1">
      <alignment horizontal="center" vertical="center"/>
      <protection hidden="1"/>
    </xf>
    <xf numFmtId="0" fontId="0" fillId="4" borderId="59" xfId="0" applyFill="1" applyBorder="1" applyAlignment="1" applyProtection="1">
      <alignment horizontal="center" vertical="center"/>
      <protection hidden="1"/>
    </xf>
    <xf numFmtId="0" fontId="0" fillId="4" borderId="41" xfId="0" applyFill="1" applyBorder="1" applyAlignment="1" applyProtection="1">
      <alignment horizontal="center" vertical="center"/>
      <protection hidden="1"/>
    </xf>
    <xf numFmtId="0" fontId="2" fillId="4" borderId="33" xfId="0" applyFont="1" applyFill="1" applyBorder="1" applyAlignment="1" applyProtection="1">
      <alignment horizontal="left" vertical="center" wrapText="1"/>
      <protection hidden="1"/>
    </xf>
    <xf numFmtId="0" fontId="2" fillId="4" borderId="27" xfId="0" applyFont="1" applyFill="1" applyBorder="1" applyAlignment="1" applyProtection="1">
      <alignment horizontal="left" vertical="center" wrapText="1"/>
      <protection hidden="1"/>
    </xf>
    <xf numFmtId="0" fontId="18" fillId="8" borderId="50" xfId="0" applyFont="1" applyFill="1" applyBorder="1" applyAlignment="1" applyProtection="1">
      <alignment horizontal="center" vertical="center"/>
      <protection hidden="1"/>
    </xf>
    <xf numFmtId="0" fontId="18" fillId="8" borderId="51" xfId="0" applyFont="1" applyFill="1" applyBorder="1" applyAlignment="1" applyProtection="1">
      <alignment horizontal="center" vertical="center"/>
      <protection hidden="1"/>
    </xf>
    <xf numFmtId="0" fontId="18" fillId="8" borderId="52" xfId="0" applyFont="1" applyFill="1" applyBorder="1" applyAlignment="1" applyProtection="1">
      <alignment horizontal="center" vertical="center"/>
      <protection hidden="1"/>
    </xf>
    <xf numFmtId="0" fontId="0" fillId="8" borderId="37" xfId="0" applyFill="1" applyBorder="1" applyAlignment="1" applyProtection="1">
      <alignment horizontal="center" wrapText="1"/>
      <protection hidden="1"/>
    </xf>
    <xf numFmtId="0" fontId="0" fillId="8" borderId="28" xfId="0" applyFill="1" applyBorder="1" applyAlignment="1" applyProtection="1">
      <alignment horizontal="center" wrapText="1"/>
      <protection hidden="1"/>
    </xf>
    <xf numFmtId="0" fontId="2" fillId="7" borderId="38" xfId="0" applyFont="1" applyFill="1" applyBorder="1" applyAlignment="1" applyProtection="1">
      <alignment horizontal="left" vertical="center" wrapText="1"/>
      <protection hidden="1"/>
    </xf>
    <xf numFmtId="0" fontId="2" fillId="7" borderId="54" xfId="0" applyFont="1" applyFill="1" applyBorder="1" applyAlignment="1" applyProtection="1">
      <alignment horizontal="left" vertical="center" wrapText="1"/>
      <protection hidden="1"/>
    </xf>
    <xf numFmtId="0" fontId="2" fillId="7" borderId="27" xfId="0" applyFont="1" applyFill="1" applyBorder="1" applyAlignment="1" applyProtection="1">
      <alignment horizontal="left" vertical="center" wrapText="1"/>
      <protection hidden="1"/>
    </xf>
    <xf numFmtId="0" fontId="2" fillId="7" borderId="41" xfId="0" applyFont="1" applyFill="1" applyBorder="1" applyAlignment="1" applyProtection="1">
      <alignment horizontal="left" vertical="center" wrapText="1"/>
      <protection hidden="1"/>
    </xf>
    <xf numFmtId="0" fontId="0" fillId="8" borderId="46" xfId="0" applyFill="1" applyBorder="1" applyAlignment="1" applyProtection="1">
      <alignment horizontal="center"/>
      <protection hidden="1"/>
    </xf>
    <xf numFmtId="0" fontId="0" fillId="8" borderId="39" xfId="0" applyFill="1" applyBorder="1" applyAlignment="1" applyProtection="1">
      <alignment horizontal="center"/>
      <protection hidden="1"/>
    </xf>
    <xf numFmtId="0" fontId="0" fillId="7" borderId="32" xfId="0" applyFill="1" applyBorder="1" applyAlignment="1" applyProtection="1">
      <alignment horizontal="center" wrapText="1"/>
      <protection hidden="1"/>
    </xf>
    <xf numFmtId="0" fontId="0" fillId="7" borderId="34" xfId="0" applyFill="1" applyBorder="1" applyAlignment="1" applyProtection="1">
      <alignment horizontal="center" wrapText="1"/>
      <protection hidden="1"/>
    </xf>
    <xf numFmtId="0" fontId="0" fillId="8" borderId="32" xfId="0" applyFill="1" applyBorder="1" applyAlignment="1" applyProtection="1">
      <alignment horizontal="center" wrapText="1"/>
      <protection hidden="1"/>
    </xf>
    <xf numFmtId="0" fontId="0" fillId="8" borderId="34" xfId="0" applyFill="1" applyBorder="1" applyAlignment="1" applyProtection="1">
      <alignment horizontal="center" wrapText="1"/>
      <protection hidden="1"/>
    </xf>
    <xf numFmtId="0" fontId="10" fillId="4" borderId="74" xfId="1" applyFont="1" applyFill="1" applyBorder="1" applyAlignment="1" applyProtection="1">
      <alignment vertical="center" wrapText="1"/>
      <protection locked="0" hidden="1"/>
    </xf>
    <xf numFmtId="0" fontId="10" fillId="4" borderId="19" xfId="1" applyFont="1" applyFill="1" applyBorder="1" applyAlignment="1" applyProtection="1">
      <alignment vertical="center" wrapText="1"/>
      <protection locked="0" hidden="1"/>
    </xf>
    <xf numFmtId="0" fontId="10" fillId="4" borderId="20" xfId="1" applyFont="1" applyFill="1" applyBorder="1" applyAlignment="1" applyProtection="1">
      <alignment vertical="center" wrapText="1"/>
      <protection locked="0" hidden="1"/>
    </xf>
    <xf numFmtId="0" fontId="10" fillId="4" borderId="15" xfId="1" applyFont="1" applyFill="1" applyBorder="1" applyAlignment="1" applyProtection="1">
      <alignment vertical="center" wrapText="1"/>
      <protection locked="0" hidden="1"/>
    </xf>
    <xf numFmtId="0" fontId="10" fillId="4" borderId="17" xfId="1" applyFont="1" applyFill="1" applyBorder="1" applyAlignment="1" applyProtection="1">
      <alignment vertical="center" wrapText="1"/>
      <protection locked="0" hidden="1"/>
    </xf>
    <xf numFmtId="0" fontId="10" fillId="4" borderId="78" xfId="1" applyFont="1" applyFill="1" applyBorder="1" applyAlignment="1" applyProtection="1">
      <alignment vertical="center" wrapText="1"/>
      <protection locked="0" hidden="1"/>
    </xf>
  </cellXfs>
  <cellStyles count="5">
    <cellStyle name="20 % - zvýraznenie3" xfId="2" builtinId="38"/>
    <cellStyle name="Čiarka" xfId="3" builtinId="3"/>
    <cellStyle name="Hypertextové prepojenie" xfId="4" builtinId="8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12</xdr:row>
          <xdr:rowOff>0</xdr:rowOff>
        </xdr:from>
        <xdr:to>
          <xdr:col>8</xdr:col>
          <xdr:colOff>9525</xdr:colOff>
          <xdr:row>13</xdr:row>
          <xdr:rowOff>9525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1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14</xdr:row>
          <xdr:rowOff>0</xdr:rowOff>
        </xdr:from>
        <xdr:to>
          <xdr:col>8</xdr:col>
          <xdr:colOff>0</xdr:colOff>
          <xdr:row>14</xdr:row>
          <xdr:rowOff>371475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1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15</xdr:row>
          <xdr:rowOff>0</xdr:rowOff>
        </xdr:from>
        <xdr:to>
          <xdr:col>8</xdr:col>
          <xdr:colOff>0</xdr:colOff>
          <xdr:row>15</xdr:row>
          <xdr:rowOff>371475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1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16</xdr:row>
          <xdr:rowOff>0</xdr:rowOff>
        </xdr:from>
        <xdr:to>
          <xdr:col>8</xdr:col>
          <xdr:colOff>0</xdr:colOff>
          <xdr:row>16</xdr:row>
          <xdr:rowOff>561975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1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13</xdr:row>
          <xdr:rowOff>0</xdr:rowOff>
        </xdr:from>
        <xdr:to>
          <xdr:col>8</xdr:col>
          <xdr:colOff>9525</xdr:colOff>
          <xdr:row>14</xdr:row>
          <xdr:rowOff>9525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1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zoomScaleNormal="100" workbookViewId="0">
      <selection activeCell="C6" sqref="C6"/>
    </sheetView>
  </sheetViews>
  <sheetFormatPr defaultColWidth="9.1796875" defaultRowHeight="14.5" x14ac:dyDescent="0.35"/>
  <cols>
    <col min="1" max="1" width="3" style="3" customWidth="1"/>
    <col min="2" max="2" width="4.7265625" style="3" customWidth="1"/>
    <col min="3" max="3" width="38" style="4" customWidth="1"/>
    <col min="4" max="4" width="19" style="4" customWidth="1"/>
    <col min="5" max="5" width="15.7265625" style="4" customWidth="1"/>
    <col min="6" max="6" width="14.81640625" style="4" customWidth="1"/>
    <col min="7" max="7" width="19.81640625" style="4" customWidth="1"/>
    <col min="8" max="8" width="18.7265625" style="4" customWidth="1"/>
    <col min="9" max="9" width="14" style="3" customWidth="1"/>
    <col min="10" max="10" width="14.7265625" style="3" customWidth="1"/>
    <col min="11" max="11" width="12.81640625" style="3" bestFit="1" customWidth="1"/>
    <col min="12" max="12" width="15" style="3" bestFit="1" customWidth="1"/>
    <col min="13" max="13" width="16.81640625" style="3" customWidth="1"/>
    <col min="14" max="14" width="12.26953125" style="3" customWidth="1"/>
    <col min="15" max="15" width="15.453125" style="3" bestFit="1" customWidth="1"/>
    <col min="16" max="16" width="12.7265625" style="3" customWidth="1"/>
    <col min="17" max="17" width="15.453125" style="3" bestFit="1" customWidth="1"/>
    <col min="18" max="18" width="12.26953125" style="3" bestFit="1" customWidth="1"/>
    <col min="19" max="19" width="15" style="3" bestFit="1" customWidth="1"/>
    <col min="20" max="20" width="12.81640625" style="3" bestFit="1" customWidth="1"/>
    <col min="21" max="21" width="15" style="3" bestFit="1" customWidth="1"/>
    <col min="22" max="16384" width="9.1796875" style="3"/>
  </cols>
  <sheetData>
    <row r="1" spans="2:11" ht="15" thickBot="1" x14ac:dyDescent="0.4"/>
    <row r="2" spans="2:11" ht="36.75" customHeight="1" thickBot="1" x14ac:dyDescent="0.4">
      <c r="B2" s="237" t="s">
        <v>0</v>
      </c>
      <c r="C2" s="238"/>
      <c r="D2" s="238"/>
      <c r="E2" s="238"/>
      <c r="F2" s="238"/>
      <c r="G2" s="238"/>
      <c r="H2" s="238"/>
      <c r="I2" s="238"/>
      <c r="J2" s="238"/>
      <c r="K2" s="239"/>
    </row>
    <row r="3" spans="2:11" ht="44" thickBot="1" x14ac:dyDescent="0.4">
      <c r="B3" s="5" t="s">
        <v>1</v>
      </c>
      <c r="C3" s="6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8" t="s">
        <v>7</v>
      </c>
      <c r="I3" s="9" t="s">
        <v>8</v>
      </c>
      <c r="J3" s="10" t="s">
        <v>9</v>
      </c>
      <c r="K3" s="10" t="s">
        <v>10</v>
      </c>
    </row>
    <row r="4" spans="2:11" x14ac:dyDescent="0.35">
      <c r="B4" s="11">
        <v>1</v>
      </c>
      <c r="C4" s="12" t="s">
        <v>95</v>
      </c>
      <c r="D4" s="13" t="s">
        <v>76</v>
      </c>
      <c r="E4" s="14">
        <v>5122127.13</v>
      </c>
      <c r="F4" s="14">
        <v>0</v>
      </c>
      <c r="G4" s="15" t="s">
        <v>11</v>
      </c>
      <c r="H4" s="16">
        <v>5122127.13</v>
      </c>
      <c r="I4" s="17">
        <f>H4/H$14*100</f>
        <v>92.756548879451657</v>
      </c>
      <c r="J4" s="18">
        <f t="shared" ref="J4:J6" si="0">IF(I4=0,0,(E4-F4)/I4)</f>
        <v>55221.191299999991</v>
      </c>
      <c r="K4" s="19">
        <f t="shared" ref="K4:K5" si="1">IF((E4-F4)=0,0,H4/(E4-F4))</f>
        <v>1</v>
      </c>
    </row>
    <row r="5" spans="2:11" x14ac:dyDescent="0.35">
      <c r="B5" s="11">
        <v>2</v>
      </c>
      <c r="C5" s="20" t="s">
        <v>105</v>
      </c>
      <c r="D5" s="21" t="s">
        <v>98</v>
      </c>
      <c r="E5" s="22">
        <v>3</v>
      </c>
      <c r="F5" s="22">
        <v>0</v>
      </c>
      <c r="G5" s="15" t="s">
        <v>84</v>
      </c>
      <c r="H5" s="23">
        <v>120000</v>
      </c>
      <c r="I5" s="24">
        <f t="shared" ref="I5:I13" si="2">H5/H$14*100</f>
        <v>2.1730787977404611</v>
      </c>
      <c r="J5" s="18">
        <f t="shared" si="0"/>
        <v>1.3805297824999998</v>
      </c>
      <c r="K5" s="19">
        <f t="shared" si="1"/>
        <v>40000</v>
      </c>
    </row>
    <row r="6" spans="2:11" ht="29" x14ac:dyDescent="0.35">
      <c r="B6" s="11">
        <v>3</v>
      </c>
      <c r="C6" s="20" t="s">
        <v>96</v>
      </c>
      <c r="D6" s="21" t="s">
        <v>99</v>
      </c>
      <c r="E6" s="22">
        <v>60</v>
      </c>
      <c r="F6" s="22">
        <v>0</v>
      </c>
      <c r="G6" s="15" t="s">
        <v>84</v>
      </c>
      <c r="H6" s="23">
        <v>120000</v>
      </c>
      <c r="I6" s="24">
        <f t="shared" si="2"/>
        <v>2.1730787977404611</v>
      </c>
      <c r="J6" s="18">
        <f t="shared" si="0"/>
        <v>27.610595649999997</v>
      </c>
      <c r="K6" s="19">
        <f>IF((E6-F6)=0,0,H6/(E6-F6))</f>
        <v>2000</v>
      </c>
    </row>
    <row r="7" spans="2:11" ht="29" x14ac:dyDescent="0.35">
      <c r="B7" s="11">
        <v>4</v>
      </c>
      <c r="C7" s="20" t="s">
        <v>103</v>
      </c>
      <c r="D7" s="21" t="s">
        <v>99</v>
      </c>
      <c r="E7" s="22">
        <v>24</v>
      </c>
      <c r="F7" s="22">
        <v>0</v>
      </c>
      <c r="G7" s="15" t="s">
        <v>84</v>
      </c>
      <c r="H7" s="23">
        <v>79992</v>
      </c>
      <c r="I7" s="24">
        <f t="shared" si="2"/>
        <v>1.4485743265737914</v>
      </c>
      <c r="J7" s="18">
        <f>IF(I7=0,0,(E7-F7)/I7)</f>
        <v>16.568014191419142</v>
      </c>
      <c r="K7" s="19">
        <f>IF((E7-F7)=0,0,H7/(E7-F7))</f>
        <v>3333</v>
      </c>
    </row>
    <row r="8" spans="2:11" ht="29" x14ac:dyDescent="0.35">
      <c r="B8" s="11">
        <v>5</v>
      </c>
      <c r="C8" s="25" t="s">
        <v>100</v>
      </c>
      <c r="D8" s="26" t="s">
        <v>97</v>
      </c>
      <c r="E8" s="27">
        <v>1</v>
      </c>
      <c r="F8" s="22">
        <v>0</v>
      </c>
      <c r="G8" s="15" t="s">
        <v>84</v>
      </c>
      <c r="H8" s="28">
        <v>25000</v>
      </c>
      <c r="I8" s="24">
        <f t="shared" si="2"/>
        <v>0.45272474952926273</v>
      </c>
      <c r="J8" s="18">
        <f>IF(I8=0,0,(E8-F8)/I8)</f>
        <v>2.2088476519999998</v>
      </c>
      <c r="K8" s="19">
        <f>IF((E8-F8)=0,0,H8/(E8-F8))</f>
        <v>25000</v>
      </c>
    </row>
    <row r="9" spans="2:11" x14ac:dyDescent="0.35">
      <c r="B9" s="11">
        <v>6</v>
      </c>
      <c r="C9" s="25" t="s">
        <v>101</v>
      </c>
      <c r="D9" s="26" t="s">
        <v>97</v>
      </c>
      <c r="E9" s="27">
        <v>1</v>
      </c>
      <c r="F9" s="22">
        <v>0</v>
      </c>
      <c r="G9" s="15" t="s">
        <v>84</v>
      </c>
      <c r="H9" s="28">
        <v>25000</v>
      </c>
      <c r="I9" s="24">
        <f t="shared" si="2"/>
        <v>0.45272474952926273</v>
      </c>
      <c r="J9" s="18">
        <f t="shared" ref="J9:J13" si="3">IF(I9=0,0,(E9-F9)/I9)</f>
        <v>2.2088476519999998</v>
      </c>
      <c r="K9" s="19">
        <f t="shared" ref="K9:K13" si="4">IF((E9-F9)=0,0,H9/(E9-F9))</f>
        <v>25000</v>
      </c>
    </row>
    <row r="10" spans="2:11" x14ac:dyDescent="0.35">
      <c r="B10" s="11">
        <v>7</v>
      </c>
      <c r="C10" s="25" t="s">
        <v>102</v>
      </c>
      <c r="D10" s="26" t="s">
        <v>97</v>
      </c>
      <c r="E10" s="27">
        <v>1</v>
      </c>
      <c r="F10" s="22">
        <v>0</v>
      </c>
      <c r="G10" s="15" t="s">
        <v>84</v>
      </c>
      <c r="H10" s="28">
        <v>30000</v>
      </c>
      <c r="I10" s="24">
        <f t="shared" si="2"/>
        <v>0.54326969943511527</v>
      </c>
      <c r="J10" s="18">
        <f t="shared" si="3"/>
        <v>1.8407063766666665</v>
      </c>
      <c r="K10" s="19">
        <f t="shared" si="4"/>
        <v>30000</v>
      </c>
    </row>
    <row r="11" spans="2:11" x14ac:dyDescent="0.35">
      <c r="B11" s="11">
        <v>8</v>
      </c>
      <c r="C11" s="25" t="s">
        <v>12</v>
      </c>
      <c r="D11" s="26" t="s">
        <v>12</v>
      </c>
      <c r="E11" s="27">
        <v>0</v>
      </c>
      <c r="F11" s="22">
        <v>0</v>
      </c>
      <c r="G11" s="15" t="s">
        <v>81</v>
      </c>
      <c r="H11" s="28">
        <v>0</v>
      </c>
      <c r="I11" s="24">
        <f t="shared" si="2"/>
        <v>0</v>
      </c>
      <c r="J11" s="18">
        <f t="shared" si="3"/>
        <v>0</v>
      </c>
      <c r="K11" s="19">
        <f t="shared" si="4"/>
        <v>0</v>
      </c>
    </row>
    <row r="12" spans="2:11" x14ac:dyDescent="0.35">
      <c r="B12" s="11">
        <v>9</v>
      </c>
      <c r="C12" s="25" t="s">
        <v>12</v>
      </c>
      <c r="D12" s="26" t="s">
        <v>12</v>
      </c>
      <c r="E12" s="27">
        <v>0</v>
      </c>
      <c r="F12" s="22">
        <v>0</v>
      </c>
      <c r="G12" s="15" t="s">
        <v>81</v>
      </c>
      <c r="H12" s="28">
        <v>0</v>
      </c>
      <c r="I12" s="24">
        <f t="shared" si="2"/>
        <v>0</v>
      </c>
      <c r="J12" s="18">
        <f t="shared" si="3"/>
        <v>0</v>
      </c>
      <c r="K12" s="19">
        <f t="shared" si="4"/>
        <v>0</v>
      </c>
    </row>
    <row r="13" spans="2:11" x14ac:dyDescent="0.35">
      <c r="B13" s="11">
        <v>10</v>
      </c>
      <c r="C13" s="25" t="s">
        <v>12</v>
      </c>
      <c r="D13" s="26" t="s">
        <v>12</v>
      </c>
      <c r="E13" s="27">
        <v>0</v>
      </c>
      <c r="F13" s="22">
        <v>0</v>
      </c>
      <c r="G13" s="15" t="s">
        <v>81</v>
      </c>
      <c r="H13" s="28">
        <v>0</v>
      </c>
      <c r="I13" s="24">
        <f t="shared" si="2"/>
        <v>0</v>
      </c>
      <c r="J13" s="18">
        <f t="shared" si="3"/>
        <v>0</v>
      </c>
      <c r="K13" s="19">
        <f t="shared" si="4"/>
        <v>0</v>
      </c>
    </row>
    <row r="14" spans="2:11" ht="15.75" customHeight="1" thickBot="1" x14ac:dyDescent="0.4">
      <c r="B14" s="29"/>
      <c r="C14" s="30" t="s">
        <v>13</v>
      </c>
      <c r="D14" s="31"/>
      <c r="E14" s="31"/>
      <c r="F14" s="31"/>
      <c r="G14" s="31"/>
      <c r="H14" s="32">
        <f>SUM(H4:H13)</f>
        <v>5522119.1299999999</v>
      </c>
      <c r="I14" s="33">
        <f>SUM(I4:I13)</f>
        <v>100.00000000000001</v>
      </c>
      <c r="J14" s="34"/>
      <c r="K14" s="35"/>
    </row>
    <row r="15" spans="2:11" ht="15" thickBot="1" x14ac:dyDescent="0.4"/>
    <row r="16" spans="2:11" ht="35.25" customHeight="1" x14ac:dyDescent="0.35">
      <c r="B16" s="223" t="s">
        <v>14</v>
      </c>
      <c r="C16" s="224"/>
      <c r="D16" s="224"/>
      <c r="E16" s="224"/>
      <c r="F16" s="224"/>
      <c r="G16" s="224"/>
      <c r="H16" s="224"/>
      <c r="I16" s="224"/>
      <c r="J16" s="225"/>
    </row>
    <row r="17" spans="2:10" x14ac:dyDescent="0.35">
      <c r="B17" s="226" t="s">
        <v>1</v>
      </c>
      <c r="C17" s="242" t="s">
        <v>2</v>
      </c>
      <c r="D17" s="240" t="s">
        <v>15</v>
      </c>
      <c r="E17" s="228" t="s">
        <v>16</v>
      </c>
      <c r="F17" s="229"/>
      <c r="G17" s="230" t="s">
        <v>17</v>
      </c>
      <c r="H17" s="231"/>
      <c r="I17" s="232" t="s">
        <v>18</v>
      </c>
      <c r="J17" s="229"/>
    </row>
    <row r="18" spans="2:10" x14ac:dyDescent="0.35">
      <c r="B18" s="227"/>
      <c r="C18" s="243"/>
      <c r="D18" s="241"/>
      <c r="E18" s="36" t="s">
        <v>16</v>
      </c>
      <c r="F18" s="37" t="s">
        <v>19</v>
      </c>
      <c r="G18" s="38" t="s">
        <v>17</v>
      </c>
      <c r="H18" s="39" t="s">
        <v>20</v>
      </c>
      <c r="I18" s="40" t="s">
        <v>18</v>
      </c>
      <c r="J18" s="37" t="s">
        <v>21</v>
      </c>
    </row>
    <row r="19" spans="2:10" x14ac:dyDescent="0.35">
      <c r="B19" s="36" cm="1">
        <f t="array" ref="B19:B28">B4:B13</f>
        <v>1</v>
      </c>
      <c r="C19" s="41" t="str" cm="1">
        <f t="array" ref="C19:C28">C4:C13</f>
        <v xml:space="preserve">K1 Ponuková cena v eur s DPH </v>
      </c>
      <c r="D19" s="42" cm="1">
        <f t="array" ref="D19:D28">I4:I13</f>
        <v>92.756548879451657</v>
      </c>
      <c r="E19" s="43">
        <v>30000</v>
      </c>
      <c r="F19" s="44">
        <f>IF(I4=100,"0",IF((E4-F4)=0,0,(IF(G4="čím menej, tým lepšie",(I4*(E4-E19)/(E4-F4)),(I4*(E19-F4)/(E4-F4))))))</f>
        <v>92.213279180016542</v>
      </c>
      <c r="G19" s="43">
        <v>15000</v>
      </c>
      <c r="H19" s="45">
        <f>IF(I4=100,"0",IF((E4-F4)=0,0,IF(G4="čím menej, tým lepšie",(I4*(E4-G19)/(E4-F4)),(I4*(G19-F4)/(E4-F4)))))</f>
        <v>92.484914029734099</v>
      </c>
      <c r="I19" s="43">
        <v>0</v>
      </c>
      <c r="J19" s="44">
        <f>IF(I4=100,"0",IF((E4-F4)=0,0,IF(G4="čím menej, tým lepšie",(I4*(E4-I19)/(E4-F4)),(I4*(I19-F4)/(E4-F4)))))</f>
        <v>92.756548879451657</v>
      </c>
    </row>
    <row r="20" spans="2:10" ht="15" customHeight="1" x14ac:dyDescent="0.35">
      <c r="B20" s="36">
        <v>2</v>
      </c>
      <c r="C20" s="41" t="str">
        <v>K2 Skúsenosti stavbyvedúceho</v>
      </c>
      <c r="D20" s="42">
        <v>2.1730787977404611</v>
      </c>
      <c r="E20" s="43">
        <v>36</v>
      </c>
      <c r="F20" s="44">
        <f>IF(I5=100,"0",IF((E5-F5)=0,0,(IF(G5="čím menej, tým lepšie",(I5*(E5-E20)/(E5-F5)),(I5*(E20-F5)/(E5-F5))))))</f>
        <v>26.076945572885535</v>
      </c>
      <c r="G20" s="43">
        <v>18</v>
      </c>
      <c r="H20" s="45">
        <f t="shared" ref="H20:H28" si="5">IF(I5=100,"0",IF((E5-F5)=0,0,IF(G5="čím menej, tým lepšie",(I5*(E5-G20)/(E5-F5)),(I5*(G20-F5)/(E5-F5)))))</f>
        <v>13.038472786442767</v>
      </c>
      <c r="I20" s="43">
        <v>0</v>
      </c>
      <c r="J20" s="44">
        <f t="shared" ref="J20:J28" si="6">IF(I5=100,"0",IF((E5-F5)=0,0,IF(G5="čím menej, tým lepšie",(I5*(E5-I20)/(E5-F5)),(I5*(I20-F5)/(E5-F5)))))</f>
        <v>0</v>
      </c>
    </row>
    <row r="21" spans="2:10" ht="15.75" customHeight="1" x14ac:dyDescent="0.35">
      <c r="B21" s="36">
        <v>3</v>
      </c>
      <c r="C21" s="41" t="str">
        <v>K 3.1 Predĺženie záručnej doby - stavebná časť</v>
      </c>
      <c r="D21" s="42">
        <v>2.1730787977404611</v>
      </c>
      <c r="E21" s="43">
        <v>50</v>
      </c>
      <c r="F21" s="44">
        <f>IF(I6=100,"0",IF((E6-F6)=0,0,(IF(G6="čím menej, tým lepšie",(I6*(E6-E21)/(E6-F6)),(I6*(E21-F6)/(E6-F6))))))</f>
        <v>1.8108989981170509</v>
      </c>
      <c r="G21" s="43">
        <v>75</v>
      </c>
      <c r="H21" s="45">
        <f t="shared" si="5"/>
        <v>2.7163484971755762</v>
      </c>
      <c r="I21" s="43">
        <v>100</v>
      </c>
      <c r="J21" s="44">
        <f t="shared" si="6"/>
        <v>3.6217979962341018</v>
      </c>
    </row>
    <row r="22" spans="2:10" x14ac:dyDescent="0.35">
      <c r="B22" s="36">
        <v>4</v>
      </c>
      <c r="C22" s="41" t="str">
        <v>K3.2 Predĺženie záručnej doby - technologická časť</v>
      </c>
      <c r="D22" s="42">
        <v>1.4485743265737914</v>
      </c>
      <c r="E22" s="43">
        <v>0</v>
      </c>
      <c r="F22" s="44">
        <f>IF(I7=100,"0",IF((E7-F7)=0,0,(IF(G7="čím menej, tým lepšie",(I7*(E7-E22)/(E7-F7)),(I7*(E22-F7)/(E7-F7))))))</f>
        <v>0</v>
      </c>
      <c r="G22" s="43">
        <v>0</v>
      </c>
      <c r="H22" s="45">
        <f t="shared" si="5"/>
        <v>0</v>
      </c>
      <c r="I22" s="43">
        <v>0</v>
      </c>
      <c r="J22" s="44">
        <f t="shared" si="6"/>
        <v>0</v>
      </c>
    </row>
    <row r="23" spans="2:10" x14ac:dyDescent="0.35">
      <c r="B23" s="36">
        <v>5</v>
      </c>
      <c r="C23" s="41" t="str">
        <v xml:space="preserve">K 4.1 Použitie materiálov s environmentálnou deklaráciou (EPD) </v>
      </c>
      <c r="D23" s="42">
        <v>0.45272474952926273</v>
      </c>
      <c r="E23" s="43">
        <v>0</v>
      </c>
      <c r="F23" s="44">
        <f>IF(I8=100,"0",IF((E8-F8)=0,0,(IF(G8="čím menej, tým lepšie",(I8*(E8-E23)/(E8-F8)),(I8*(E23-F8)/(E8-F8))))))</f>
        <v>0</v>
      </c>
      <c r="G23" s="43">
        <v>0</v>
      </c>
      <c r="H23" s="45">
        <f t="shared" si="5"/>
        <v>0</v>
      </c>
      <c r="I23" s="43">
        <v>0</v>
      </c>
      <c r="J23" s="44">
        <f t="shared" si="6"/>
        <v>0</v>
      </c>
    </row>
    <row r="24" spans="2:10" x14ac:dyDescent="0.35">
      <c r="B24" s="36">
        <v>6</v>
      </c>
      <c r="C24" s="41" t="str">
        <v xml:space="preserve">K 4.2 Nízkoemisná stavebná logistika </v>
      </c>
      <c r="D24" s="42">
        <v>0.45272474952926273</v>
      </c>
      <c r="E24" s="43">
        <v>0</v>
      </c>
      <c r="F24" s="44">
        <f t="shared" ref="F24:F28" si="7">IF(I9=100,"0",IF((E9-F9)=0,0,(IF(G9="čím menej, tým lepšie",(I9*(E9-E24)/(E9-F9)),(I9*(E24-F9)/(E9-F9))))))</f>
        <v>0</v>
      </c>
      <c r="G24" s="43">
        <v>0</v>
      </c>
      <c r="H24" s="45">
        <f t="shared" si="5"/>
        <v>0</v>
      </c>
      <c r="I24" s="43">
        <v>0</v>
      </c>
      <c r="J24" s="44">
        <f t="shared" si="6"/>
        <v>0</v>
      </c>
    </row>
    <row r="25" spans="2:10" x14ac:dyDescent="0.35">
      <c r="B25" s="36">
        <v>7</v>
      </c>
      <c r="C25" s="41" t="str">
        <v>K 4.3 Rozšírené opatrenia BOZP</v>
      </c>
      <c r="D25" s="42">
        <v>0.54326969943511527</v>
      </c>
      <c r="E25" s="43">
        <v>0</v>
      </c>
      <c r="F25" s="44">
        <f t="shared" si="7"/>
        <v>0</v>
      </c>
      <c r="G25" s="43">
        <v>0</v>
      </c>
      <c r="H25" s="45">
        <f t="shared" si="5"/>
        <v>0</v>
      </c>
      <c r="I25" s="43">
        <v>0</v>
      </c>
      <c r="J25" s="44">
        <f t="shared" si="6"/>
        <v>0</v>
      </c>
    </row>
    <row r="26" spans="2:10" x14ac:dyDescent="0.35">
      <c r="B26" s="36">
        <v>8</v>
      </c>
      <c r="C26" s="41" t="str">
        <v>...</v>
      </c>
      <c r="D26" s="42">
        <v>0</v>
      </c>
      <c r="E26" s="43">
        <v>0</v>
      </c>
      <c r="F26" s="44">
        <f t="shared" si="7"/>
        <v>0</v>
      </c>
      <c r="G26" s="43">
        <v>0</v>
      </c>
      <c r="H26" s="45">
        <f t="shared" si="5"/>
        <v>0</v>
      </c>
      <c r="I26" s="43">
        <v>0</v>
      </c>
      <c r="J26" s="44">
        <f t="shared" si="6"/>
        <v>0</v>
      </c>
    </row>
    <row r="27" spans="2:10" x14ac:dyDescent="0.35">
      <c r="B27" s="36">
        <v>9</v>
      </c>
      <c r="C27" s="41" t="str">
        <v>...</v>
      </c>
      <c r="D27" s="42">
        <v>0</v>
      </c>
      <c r="E27" s="43">
        <v>0</v>
      </c>
      <c r="F27" s="44">
        <f t="shared" si="7"/>
        <v>0</v>
      </c>
      <c r="G27" s="43">
        <v>0</v>
      </c>
      <c r="H27" s="45">
        <f t="shared" si="5"/>
        <v>0</v>
      </c>
      <c r="I27" s="43">
        <v>0</v>
      </c>
      <c r="J27" s="44">
        <f t="shared" si="6"/>
        <v>0</v>
      </c>
    </row>
    <row r="28" spans="2:10" ht="15" thickBot="1" x14ac:dyDescent="0.4">
      <c r="B28" s="46">
        <v>10</v>
      </c>
      <c r="C28" s="47" t="str">
        <v>...</v>
      </c>
      <c r="D28" s="48">
        <v>0</v>
      </c>
      <c r="E28" s="43">
        <v>0</v>
      </c>
      <c r="F28" s="44">
        <f t="shared" si="7"/>
        <v>0</v>
      </c>
      <c r="G28" s="43">
        <v>0</v>
      </c>
      <c r="H28" s="45">
        <f t="shared" si="5"/>
        <v>0</v>
      </c>
      <c r="I28" s="43">
        <v>0</v>
      </c>
      <c r="J28" s="44">
        <f t="shared" si="6"/>
        <v>0</v>
      </c>
    </row>
    <row r="29" spans="2:10" ht="15" thickBot="1" x14ac:dyDescent="0.4">
      <c r="B29" s="49"/>
      <c r="C29" s="50" t="s">
        <v>22</v>
      </c>
      <c r="D29" s="51">
        <f>SUM(_xlfn.ANCHORARRAY(D19))</f>
        <v>100.00000000000001</v>
      </c>
      <c r="E29" s="50"/>
      <c r="F29" s="52">
        <f>SUM(F19:F28)</f>
        <v>120.10112375101913</v>
      </c>
      <c r="G29" s="53"/>
      <c r="H29" s="52">
        <f t="shared" ref="H29:J29" si="8">SUM(H19:H28)</f>
        <v>108.23973531335244</v>
      </c>
      <c r="I29" s="53"/>
      <c r="J29" s="54">
        <f t="shared" si="8"/>
        <v>96.378346875685764</v>
      </c>
    </row>
    <row r="31" spans="2:10" ht="36.75" customHeight="1" x14ac:dyDescent="0.35">
      <c r="B31" s="244" t="s">
        <v>23</v>
      </c>
      <c r="C31" s="245"/>
      <c r="D31" s="245"/>
      <c r="E31" s="245"/>
      <c r="F31" s="245"/>
      <c r="G31" s="245"/>
      <c r="H31" s="245"/>
      <c r="I31" s="245"/>
      <c r="J31" s="246"/>
    </row>
    <row r="32" spans="2:10" x14ac:dyDescent="0.35">
      <c r="B32" s="247" t="s">
        <v>1</v>
      </c>
      <c r="C32" s="249" t="s">
        <v>2</v>
      </c>
      <c r="D32" s="250"/>
      <c r="E32" s="257" t="s">
        <v>16</v>
      </c>
      <c r="F32" s="258"/>
      <c r="G32" s="255" t="s">
        <v>17</v>
      </c>
      <c r="H32" s="256"/>
      <c r="I32" s="253" t="s">
        <v>18</v>
      </c>
      <c r="J32" s="254"/>
    </row>
    <row r="33" spans="2:10" x14ac:dyDescent="0.35">
      <c r="B33" s="248"/>
      <c r="C33" s="251"/>
      <c r="D33" s="252"/>
      <c r="E33" s="55" t="s">
        <v>16</v>
      </c>
      <c r="F33" s="56" t="s">
        <v>24</v>
      </c>
      <c r="G33" s="57" t="s">
        <v>17</v>
      </c>
      <c r="H33" s="58" t="s">
        <v>25</v>
      </c>
      <c r="I33" s="59" t="s">
        <v>18</v>
      </c>
      <c r="J33" s="60" t="s">
        <v>21</v>
      </c>
    </row>
    <row r="34" spans="2:10" x14ac:dyDescent="0.35">
      <c r="B34" s="61" cm="1">
        <f t="array" ref="B34:B43">B19:B28</f>
        <v>1</v>
      </c>
      <c r="C34" s="62" t="str" cm="1">
        <f t="array" ref="C34:C43">C19:C28</f>
        <v xml:space="preserve">K1 Ponuková cena v eur s DPH </v>
      </c>
      <c r="D34" s="63"/>
      <c r="E34" s="64">
        <f>E19</f>
        <v>30000</v>
      </c>
      <c r="F34" s="65">
        <f>E34</f>
        <v>30000</v>
      </c>
      <c r="G34" s="64">
        <f>G19</f>
        <v>15000</v>
      </c>
      <c r="H34" s="66">
        <f>G34</f>
        <v>15000</v>
      </c>
      <c r="I34" s="64">
        <f>I19</f>
        <v>0</v>
      </c>
      <c r="J34" s="67">
        <f>I34</f>
        <v>0</v>
      </c>
    </row>
    <row r="35" spans="2:10" x14ac:dyDescent="0.35">
      <c r="B35" s="61">
        <v>2</v>
      </c>
      <c r="C35" s="62" t="str">
        <v>K2 Skúsenosti stavbyvedúceho</v>
      </c>
      <c r="D35" s="63"/>
      <c r="E35" s="64">
        <f>E20</f>
        <v>36</v>
      </c>
      <c r="F35" s="65">
        <f>IF(I5=100,"0",IF((E5-F5)=0,0,IF(G5="čím menej, tým lepšie",(-(E5-E35)*(H5/(E5-F5))),-(E35-F5)*(H5/(E5-F5)))))</f>
        <v>-1440000</v>
      </c>
      <c r="G35" s="64">
        <f t="shared" ref="G35:G43" si="9">G20</f>
        <v>18</v>
      </c>
      <c r="H35" s="66">
        <f>IF(I5=100,"0",IF((E5-F5)=0,0,IF(G5="čím menej, tým lepšie",(-(E5-G35)*(H5/(E5-F5))),-(G35-F5)*(H5/(E5-F5)))))</f>
        <v>-720000</v>
      </c>
      <c r="I35" s="64">
        <f t="shared" ref="I35:I43" si="10">I20</f>
        <v>0</v>
      </c>
      <c r="J35" s="67">
        <f>IF(I5=100,"0",IF((E5-F5)=0,0,IF(G5="čím menej, tým lepšie",(-(E5-I35)*(H5/(E5-F5))),-(I35-F5)*(H5/(E5-F5)))))</f>
        <v>0</v>
      </c>
    </row>
    <row r="36" spans="2:10" x14ac:dyDescent="0.35">
      <c r="B36" s="61">
        <v>3</v>
      </c>
      <c r="C36" s="62" t="str">
        <v>K 3.1 Predĺženie záručnej doby - stavebná časť</v>
      </c>
      <c r="D36" s="63"/>
      <c r="E36" s="64">
        <f t="shared" ref="E36:E43" si="11">E21</f>
        <v>50</v>
      </c>
      <c r="F36" s="65">
        <f t="shared" ref="F36:F43" si="12">IF(I6=100,"0",IF((E6-F6)=0,0,IF(G6="čím menej, tým lepšie",(-(E6-E36)*(H6/(E6-F6))),-(E36-F6)*(H6/(E6-F6)))))</f>
        <v>-100000</v>
      </c>
      <c r="G36" s="64">
        <f t="shared" si="9"/>
        <v>75</v>
      </c>
      <c r="H36" s="66">
        <f t="shared" ref="H36:H43" si="13">IF(I6=100,"0",IF((E6-F6)=0,0,IF(G6="čím menej, tým lepšie",(-(E6-G36)*(H6/(E6-F6))),-(G36-F6)*(H6/(E6-F6)))))</f>
        <v>-150000</v>
      </c>
      <c r="I36" s="64">
        <f>I21</f>
        <v>100</v>
      </c>
      <c r="J36" s="67">
        <f t="shared" ref="J36:J43" si="14">IF(I6=100,"0",IF((E6-F6)=0,0,IF(G6="čím menej, tým lepšie",(-(E6-I36)*(H6/(E6-F6))),-(I36-F6)*(H6/(E6-F6)))))</f>
        <v>-200000</v>
      </c>
    </row>
    <row r="37" spans="2:10" x14ac:dyDescent="0.35">
      <c r="B37" s="61">
        <v>4</v>
      </c>
      <c r="C37" s="62" t="str">
        <v>K3.2 Predĺženie záručnej doby - technologická časť</v>
      </c>
      <c r="D37" s="63"/>
      <c r="E37" s="64">
        <f t="shared" si="11"/>
        <v>0</v>
      </c>
      <c r="F37" s="65">
        <f t="shared" si="12"/>
        <v>0</v>
      </c>
      <c r="G37" s="64">
        <f t="shared" si="9"/>
        <v>0</v>
      </c>
      <c r="H37" s="66">
        <f t="shared" si="13"/>
        <v>0</v>
      </c>
      <c r="I37" s="64">
        <f t="shared" si="10"/>
        <v>0</v>
      </c>
      <c r="J37" s="67">
        <f t="shared" si="14"/>
        <v>0</v>
      </c>
    </row>
    <row r="38" spans="2:10" x14ac:dyDescent="0.35">
      <c r="B38" s="61">
        <v>5</v>
      </c>
      <c r="C38" s="62" t="str">
        <v xml:space="preserve">K 4.1 Použitie materiálov s environmentálnou deklaráciou (EPD) </v>
      </c>
      <c r="D38" s="63"/>
      <c r="E38" s="64">
        <f t="shared" si="11"/>
        <v>0</v>
      </c>
      <c r="F38" s="65">
        <f t="shared" si="12"/>
        <v>0</v>
      </c>
      <c r="G38" s="64">
        <f t="shared" si="9"/>
        <v>0</v>
      </c>
      <c r="H38" s="66">
        <f t="shared" si="13"/>
        <v>0</v>
      </c>
      <c r="I38" s="64">
        <f t="shared" si="10"/>
        <v>0</v>
      </c>
      <c r="J38" s="67">
        <f t="shared" si="14"/>
        <v>0</v>
      </c>
    </row>
    <row r="39" spans="2:10" x14ac:dyDescent="0.35">
      <c r="B39" s="61">
        <v>6</v>
      </c>
      <c r="C39" s="62" t="str">
        <v xml:space="preserve">K 4.2 Nízkoemisná stavebná logistika </v>
      </c>
      <c r="D39" s="63"/>
      <c r="E39" s="64">
        <f t="shared" si="11"/>
        <v>0</v>
      </c>
      <c r="F39" s="65">
        <f t="shared" si="12"/>
        <v>0</v>
      </c>
      <c r="G39" s="64">
        <f t="shared" si="9"/>
        <v>0</v>
      </c>
      <c r="H39" s="66">
        <f t="shared" si="13"/>
        <v>0</v>
      </c>
      <c r="I39" s="64">
        <f t="shared" si="10"/>
        <v>0</v>
      </c>
      <c r="J39" s="67">
        <f t="shared" si="14"/>
        <v>0</v>
      </c>
    </row>
    <row r="40" spans="2:10" x14ac:dyDescent="0.35">
      <c r="B40" s="61">
        <v>7</v>
      </c>
      <c r="C40" s="62" t="str">
        <v>K 4.3 Rozšírené opatrenia BOZP</v>
      </c>
      <c r="D40" s="63"/>
      <c r="E40" s="64">
        <f t="shared" si="11"/>
        <v>0</v>
      </c>
      <c r="F40" s="65">
        <f t="shared" si="12"/>
        <v>0</v>
      </c>
      <c r="G40" s="64">
        <f t="shared" si="9"/>
        <v>0</v>
      </c>
      <c r="H40" s="66">
        <f t="shared" si="13"/>
        <v>0</v>
      </c>
      <c r="I40" s="64">
        <f t="shared" si="10"/>
        <v>0</v>
      </c>
      <c r="J40" s="67">
        <f t="shared" si="14"/>
        <v>0</v>
      </c>
    </row>
    <row r="41" spans="2:10" ht="15.75" customHeight="1" x14ac:dyDescent="0.35">
      <c r="B41" s="61">
        <v>8</v>
      </c>
      <c r="C41" s="62" t="str">
        <v>...</v>
      </c>
      <c r="D41" s="63"/>
      <c r="E41" s="64">
        <f t="shared" si="11"/>
        <v>0</v>
      </c>
      <c r="F41" s="65">
        <f t="shared" si="12"/>
        <v>0</v>
      </c>
      <c r="G41" s="64">
        <f t="shared" si="9"/>
        <v>0</v>
      </c>
      <c r="H41" s="66">
        <f t="shared" si="13"/>
        <v>0</v>
      </c>
      <c r="I41" s="64">
        <f t="shared" si="10"/>
        <v>0</v>
      </c>
      <c r="J41" s="67">
        <f t="shared" si="14"/>
        <v>0</v>
      </c>
    </row>
    <row r="42" spans="2:10" x14ac:dyDescent="0.35">
      <c r="B42" s="61">
        <v>9</v>
      </c>
      <c r="C42" s="62" t="str">
        <v>...</v>
      </c>
      <c r="D42" s="63"/>
      <c r="E42" s="64">
        <f t="shared" si="11"/>
        <v>0</v>
      </c>
      <c r="F42" s="65">
        <f t="shared" si="12"/>
        <v>0</v>
      </c>
      <c r="G42" s="64">
        <f t="shared" si="9"/>
        <v>0</v>
      </c>
      <c r="H42" s="66">
        <f t="shared" si="13"/>
        <v>0</v>
      </c>
      <c r="I42" s="64">
        <f t="shared" si="10"/>
        <v>0</v>
      </c>
      <c r="J42" s="67">
        <f t="shared" si="14"/>
        <v>0</v>
      </c>
    </row>
    <row r="43" spans="2:10" ht="15" thickBot="1" x14ac:dyDescent="0.4">
      <c r="B43" s="68">
        <v>10</v>
      </c>
      <c r="C43" s="69" t="str">
        <v>...</v>
      </c>
      <c r="D43" s="70"/>
      <c r="E43" s="64">
        <f t="shared" si="11"/>
        <v>0</v>
      </c>
      <c r="F43" s="65">
        <f t="shared" si="12"/>
        <v>0</v>
      </c>
      <c r="G43" s="64">
        <f t="shared" si="9"/>
        <v>0</v>
      </c>
      <c r="H43" s="66">
        <f t="shared" si="13"/>
        <v>0</v>
      </c>
      <c r="I43" s="64">
        <f t="shared" si="10"/>
        <v>0</v>
      </c>
      <c r="J43" s="67">
        <f t="shared" si="14"/>
        <v>0</v>
      </c>
    </row>
    <row r="44" spans="2:10" ht="15" thickBot="1" x14ac:dyDescent="0.4">
      <c r="B44" s="71"/>
      <c r="C44" s="72" t="s">
        <v>22</v>
      </c>
      <c r="D44" s="72"/>
      <c r="E44" s="72"/>
      <c r="F44" s="73">
        <f>SUM(F34:F43)</f>
        <v>-1510000</v>
      </c>
      <c r="G44" s="73"/>
      <c r="H44" s="73">
        <f t="shared" ref="H44:J44" si="15">SUM(H34:H43)</f>
        <v>-855000</v>
      </c>
      <c r="I44" s="73"/>
      <c r="J44" s="74">
        <f t="shared" si="15"/>
        <v>-200000</v>
      </c>
    </row>
    <row r="45" spans="2:10" ht="15" thickBot="1" x14ac:dyDescent="0.4"/>
    <row r="46" spans="2:10" ht="36" customHeight="1" thickBot="1" x14ac:dyDescent="0.4">
      <c r="B46" s="233" t="s">
        <v>75</v>
      </c>
      <c r="C46" s="234"/>
      <c r="D46" s="234"/>
      <c r="E46" s="234"/>
      <c r="F46" s="234"/>
      <c r="G46" s="234"/>
      <c r="H46" s="234"/>
      <c r="I46" s="234"/>
      <c r="J46" s="235"/>
    </row>
    <row r="47" spans="2:10" ht="15.75" customHeight="1" x14ac:dyDescent="0.35">
      <c r="B47" s="217" t="s">
        <v>1</v>
      </c>
      <c r="C47" s="213" t="s">
        <v>2</v>
      </c>
      <c r="D47" s="214"/>
      <c r="E47" s="217" t="s">
        <v>16</v>
      </c>
      <c r="F47" s="218"/>
      <c r="G47" s="219" t="s">
        <v>17</v>
      </c>
      <c r="H47" s="220"/>
      <c r="I47" s="221" t="s">
        <v>18</v>
      </c>
      <c r="J47" s="222"/>
    </row>
    <row r="48" spans="2:10" x14ac:dyDescent="0.35">
      <c r="B48" s="236"/>
      <c r="C48" s="215"/>
      <c r="D48" s="216"/>
      <c r="E48" s="75" t="s">
        <v>16</v>
      </c>
      <c r="F48" s="76" t="s">
        <v>24</v>
      </c>
      <c r="G48" s="77" t="s">
        <v>17</v>
      </c>
      <c r="H48" s="78" t="s">
        <v>25</v>
      </c>
      <c r="I48" s="79" t="s">
        <v>18</v>
      </c>
      <c r="J48" s="80" t="s">
        <v>21</v>
      </c>
    </row>
    <row r="49" spans="2:10" x14ac:dyDescent="0.35">
      <c r="B49" s="81" cm="1">
        <f t="array" ref="B49:B58">B34:B43</f>
        <v>1</v>
      </c>
      <c r="C49" s="82" t="str" cm="1">
        <f t="array" ref="C49:C58">C34:C43</f>
        <v xml:space="preserve">K1 Ponuková cena v eur s DPH </v>
      </c>
      <c r="D49" s="83"/>
      <c r="E49" s="64">
        <f>E19</f>
        <v>30000</v>
      </c>
      <c r="F49" s="84">
        <f>E49</f>
        <v>30000</v>
      </c>
      <c r="G49" s="64">
        <f>G19</f>
        <v>15000</v>
      </c>
      <c r="H49" s="85">
        <f>G49</f>
        <v>15000</v>
      </c>
      <c r="I49" s="64">
        <f>I19</f>
        <v>0</v>
      </c>
      <c r="J49" s="86">
        <f>I49</f>
        <v>0</v>
      </c>
    </row>
    <row r="50" spans="2:10" x14ac:dyDescent="0.35">
      <c r="B50" s="81">
        <v>2</v>
      </c>
      <c r="C50" s="82" t="str">
        <v>K2 Skúsenosti stavbyvedúceho</v>
      </c>
      <c r="D50" s="83"/>
      <c r="E50" s="64">
        <f t="shared" ref="E50:E58" si="16">E20</f>
        <v>36</v>
      </c>
      <c r="F50" s="84">
        <f>IF(I5=100,"0",IF((E5-F5)=0,0,IF(G5="čím menej, tým lepšie",((E50-F5)*H5/(E5-F5)),(E5-E50)*(H5/(E5-F5)))))</f>
        <v>-1320000</v>
      </c>
      <c r="G50" s="64">
        <f t="shared" ref="G50:G58" si="17">G20</f>
        <v>18</v>
      </c>
      <c r="H50" s="85">
        <f>IF(I5=100,"0",IF((E5-F5)=0,0,IF(G5="čím menej, tým lepšie",((G50-F5)*H5/(E5-F5)),(E5-G50)*(H5/(E5-F5)))))</f>
        <v>-600000</v>
      </c>
      <c r="I50" s="64">
        <f t="shared" ref="I50:I58" si="18">I20</f>
        <v>0</v>
      </c>
      <c r="J50" s="86">
        <f>IF(I5=100,"0",IF((E5-F5)=0,0,IF(G5="čím menej, tým lepšie",((I50-F5)*H5/(E5-F5)),(E5-I50)*(H5/(E5-F5)))))</f>
        <v>120000</v>
      </c>
    </row>
    <row r="51" spans="2:10" x14ac:dyDescent="0.35">
      <c r="B51" s="81">
        <v>3</v>
      </c>
      <c r="C51" s="82" t="str">
        <v>K 3.1 Predĺženie záručnej doby - stavebná časť</v>
      </c>
      <c r="D51" s="83"/>
      <c r="E51" s="64">
        <f t="shared" si="16"/>
        <v>50</v>
      </c>
      <c r="F51" s="84">
        <f t="shared" ref="F51:F58" si="19">IF(I6=100,"0",IF((E6-F6)=0,0,IF(G6="čím menej, tým lepšie",((E51-F6)*H6/(E6-F6)),(E6-E51)*(H6/(E6-F6)))))</f>
        <v>20000</v>
      </c>
      <c r="G51" s="64">
        <f t="shared" si="17"/>
        <v>75</v>
      </c>
      <c r="H51" s="85">
        <f t="shared" ref="H51:H58" si="20">IF(I6=100,"0",IF((E6-F6)=0,0,IF(G6="čím menej, tým lepšie",((G51-F6)*H6/(E6-F6)),(E6-G51)*(H6/(E6-F6)))))</f>
        <v>-30000</v>
      </c>
      <c r="I51" s="64">
        <f t="shared" si="18"/>
        <v>100</v>
      </c>
      <c r="J51" s="86">
        <f t="shared" ref="J51:J58" si="21">IF(I6=100,"0",IF((E6-F6)=0,0,IF(G6="čím menej, tým lepšie",((I51-F6)*H6/(E6-F6)),(E6-I51)*(H6/(E6-F6)))))</f>
        <v>-80000</v>
      </c>
    </row>
    <row r="52" spans="2:10" ht="15.75" customHeight="1" x14ac:dyDescent="0.35">
      <c r="B52" s="81">
        <v>4</v>
      </c>
      <c r="C52" s="82" t="str">
        <v>K3.2 Predĺženie záručnej doby - technologická časť</v>
      </c>
      <c r="D52" s="83"/>
      <c r="E52" s="64">
        <f t="shared" si="16"/>
        <v>0</v>
      </c>
      <c r="F52" s="84">
        <f t="shared" si="19"/>
        <v>79992</v>
      </c>
      <c r="G52" s="64">
        <f t="shared" si="17"/>
        <v>0</v>
      </c>
      <c r="H52" s="85">
        <f t="shared" si="20"/>
        <v>79992</v>
      </c>
      <c r="I52" s="64">
        <f t="shared" si="18"/>
        <v>0</v>
      </c>
      <c r="J52" s="86">
        <f t="shared" si="21"/>
        <v>79992</v>
      </c>
    </row>
    <row r="53" spans="2:10" x14ac:dyDescent="0.35">
      <c r="B53" s="81">
        <v>5</v>
      </c>
      <c r="C53" s="82" t="str">
        <v xml:space="preserve">K 4.1 Použitie materiálov s environmentálnou deklaráciou (EPD) </v>
      </c>
      <c r="D53" s="83"/>
      <c r="E53" s="64">
        <f t="shared" si="16"/>
        <v>0</v>
      </c>
      <c r="F53" s="84">
        <f t="shared" si="19"/>
        <v>25000</v>
      </c>
      <c r="G53" s="64">
        <f t="shared" si="17"/>
        <v>0</v>
      </c>
      <c r="H53" s="85">
        <f t="shared" si="20"/>
        <v>25000</v>
      </c>
      <c r="I53" s="64">
        <f t="shared" si="18"/>
        <v>0</v>
      </c>
      <c r="J53" s="86">
        <f t="shared" si="21"/>
        <v>25000</v>
      </c>
    </row>
    <row r="54" spans="2:10" x14ac:dyDescent="0.35">
      <c r="B54" s="81">
        <v>6</v>
      </c>
      <c r="C54" s="82" t="str">
        <v xml:space="preserve">K 4.2 Nízkoemisná stavebná logistika </v>
      </c>
      <c r="D54" s="83"/>
      <c r="E54" s="64">
        <f t="shared" si="16"/>
        <v>0</v>
      </c>
      <c r="F54" s="84">
        <f t="shared" si="19"/>
        <v>25000</v>
      </c>
      <c r="G54" s="64">
        <f t="shared" si="17"/>
        <v>0</v>
      </c>
      <c r="H54" s="85">
        <f t="shared" si="20"/>
        <v>25000</v>
      </c>
      <c r="I54" s="64">
        <f t="shared" si="18"/>
        <v>0</v>
      </c>
      <c r="J54" s="86">
        <f t="shared" si="21"/>
        <v>25000</v>
      </c>
    </row>
    <row r="55" spans="2:10" x14ac:dyDescent="0.35">
      <c r="B55" s="81">
        <v>7</v>
      </c>
      <c r="C55" s="82" t="str">
        <v>K 4.3 Rozšírené opatrenia BOZP</v>
      </c>
      <c r="D55" s="83"/>
      <c r="E55" s="64">
        <f t="shared" si="16"/>
        <v>0</v>
      </c>
      <c r="F55" s="84">
        <f t="shared" si="19"/>
        <v>30000</v>
      </c>
      <c r="G55" s="64">
        <f t="shared" si="17"/>
        <v>0</v>
      </c>
      <c r="H55" s="85">
        <f t="shared" si="20"/>
        <v>30000</v>
      </c>
      <c r="I55" s="64">
        <f t="shared" si="18"/>
        <v>0</v>
      </c>
      <c r="J55" s="86">
        <f t="shared" si="21"/>
        <v>30000</v>
      </c>
    </row>
    <row r="56" spans="2:10" x14ac:dyDescent="0.35">
      <c r="B56" s="81">
        <v>8</v>
      </c>
      <c r="C56" s="82" t="str">
        <v>...</v>
      </c>
      <c r="D56" s="83"/>
      <c r="E56" s="64">
        <f t="shared" si="16"/>
        <v>0</v>
      </c>
      <c r="F56" s="84">
        <f t="shared" si="19"/>
        <v>0</v>
      </c>
      <c r="G56" s="64">
        <f t="shared" si="17"/>
        <v>0</v>
      </c>
      <c r="H56" s="85">
        <f t="shared" si="20"/>
        <v>0</v>
      </c>
      <c r="I56" s="64">
        <f t="shared" si="18"/>
        <v>0</v>
      </c>
      <c r="J56" s="86">
        <f t="shared" si="21"/>
        <v>0</v>
      </c>
    </row>
    <row r="57" spans="2:10" x14ac:dyDescent="0.35">
      <c r="B57" s="81">
        <v>9</v>
      </c>
      <c r="C57" s="82" t="str">
        <v>...</v>
      </c>
      <c r="D57" s="83"/>
      <c r="E57" s="64">
        <f t="shared" si="16"/>
        <v>0</v>
      </c>
      <c r="F57" s="84">
        <f t="shared" si="19"/>
        <v>0</v>
      </c>
      <c r="G57" s="64">
        <f t="shared" si="17"/>
        <v>0</v>
      </c>
      <c r="H57" s="85">
        <f t="shared" si="20"/>
        <v>0</v>
      </c>
      <c r="I57" s="64">
        <f t="shared" si="18"/>
        <v>0</v>
      </c>
      <c r="J57" s="86">
        <f t="shared" si="21"/>
        <v>0</v>
      </c>
    </row>
    <row r="58" spans="2:10" ht="15" thickBot="1" x14ac:dyDescent="0.4">
      <c r="B58" s="87">
        <v>10</v>
      </c>
      <c r="C58" s="88" t="str">
        <v>...</v>
      </c>
      <c r="D58" s="89"/>
      <c r="E58" s="64">
        <f t="shared" si="16"/>
        <v>0</v>
      </c>
      <c r="F58" s="84">
        <f t="shared" si="19"/>
        <v>0</v>
      </c>
      <c r="G58" s="64">
        <f t="shared" si="17"/>
        <v>0</v>
      </c>
      <c r="H58" s="85">
        <f t="shared" si="20"/>
        <v>0</v>
      </c>
      <c r="I58" s="64">
        <f t="shared" si="18"/>
        <v>0</v>
      </c>
      <c r="J58" s="86">
        <f t="shared" si="21"/>
        <v>0</v>
      </c>
    </row>
    <row r="59" spans="2:10" ht="15" thickBot="1" x14ac:dyDescent="0.4">
      <c r="B59" s="90"/>
      <c r="C59" s="91" t="s">
        <v>22</v>
      </c>
      <c r="D59" s="91"/>
      <c r="E59" s="91"/>
      <c r="F59" s="92">
        <f>SUM(F49:F58)</f>
        <v>-1110008</v>
      </c>
      <c r="G59" s="92"/>
      <c r="H59" s="92">
        <f t="shared" ref="H59:J59" si="22">SUM(H49:H58)</f>
        <v>-455008</v>
      </c>
      <c r="I59" s="92"/>
      <c r="J59" s="93">
        <f t="shared" si="22"/>
        <v>199992</v>
      </c>
    </row>
    <row r="61" spans="2:10" x14ac:dyDescent="0.35">
      <c r="C61" s="3"/>
      <c r="D61" s="3"/>
      <c r="E61" s="3"/>
      <c r="F61" s="3"/>
      <c r="G61" s="3"/>
      <c r="H61" s="3"/>
    </row>
    <row r="62" spans="2:10" ht="30.75" customHeight="1" x14ac:dyDescent="0.35">
      <c r="C62" s="3"/>
      <c r="D62" s="3"/>
      <c r="E62" s="3"/>
      <c r="F62" s="3"/>
      <c r="G62" s="3"/>
      <c r="H62" s="3"/>
    </row>
    <row r="63" spans="2:10" x14ac:dyDescent="0.35">
      <c r="C63" s="3"/>
      <c r="D63" s="3"/>
      <c r="E63" s="3"/>
      <c r="F63" s="3"/>
      <c r="G63" s="3"/>
      <c r="H63" s="3"/>
    </row>
    <row r="64" spans="2:10" x14ac:dyDescent="0.35">
      <c r="C64" s="3"/>
      <c r="D64" s="3"/>
      <c r="E64" s="3"/>
      <c r="F64" s="3"/>
      <c r="G64" s="3"/>
      <c r="H64" s="3"/>
    </row>
    <row r="65" s="3" customFormat="1" x14ac:dyDescent="0.35"/>
    <row r="66" s="3" customFormat="1" x14ac:dyDescent="0.35"/>
    <row r="67" s="3" customFormat="1" x14ac:dyDescent="0.35"/>
    <row r="68" s="3" customFormat="1" x14ac:dyDescent="0.35"/>
    <row r="69" s="3" customFormat="1" x14ac:dyDescent="0.35"/>
    <row r="70" s="3" customFormat="1" x14ac:dyDescent="0.35"/>
    <row r="71" s="3" customFormat="1" x14ac:dyDescent="0.35"/>
    <row r="72" s="3" customFormat="1" ht="15.75" customHeight="1" x14ac:dyDescent="0.35"/>
    <row r="73" s="3" customFormat="1" ht="15.75" customHeight="1" x14ac:dyDescent="0.35"/>
    <row r="74" s="3" customFormat="1" x14ac:dyDescent="0.35"/>
    <row r="75" s="3" customFormat="1" x14ac:dyDescent="0.35"/>
    <row r="76" s="3" customFormat="1" x14ac:dyDescent="0.35"/>
    <row r="77" s="3" customFormat="1" x14ac:dyDescent="0.35"/>
    <row r="78" s="3" customFormat="1" x14ac:dyDescent="0.35"/>
    <row r="79" s="3" customFormat="1" x14ac:dyDescent="0.35"/>
    <row r="80" s="3" customFormat="1" x14ac:dyDescent="0.35"/>
    <row r="81" s="3" customFormat="1" x14ac:dyDescent="0.35"/>
    <row r="82" s="3" customFormat="1" x14ac:dyDescent="0.35"/>
    <row r="83" s="3" customFormat="1" x14ac:dyDescent="0.35"/>
    <row r="84" s="3" customFormat="1" x14ac:dyDescent="0.35"/>
    <row r="85" s="3" customFormat="1" x14ac:dyDescent="0.35"/>
    <row r="86" s="3" customFormat="1" x14ac:dyDescent="0.3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J52"/>
  <sheetViews>
    <sheetView tabSelected="1" topLeftCell="A22" zoomScaleNormal="100" workbookViewId="0">
      <selection activeCell="F21" sqref="F21"/>
    </sheetView>
  </sheetViews>
  <sheetFormatPr defaultColWidth="9.1796875" defaultRowHeight="14.5" x14ac:dyDescent="0.35"/>
  <cols>
    <col min="1" max="1" width="4.7265625" style="3" customWidth="1"/>
    <col min="2" max="2" width="38.81640625" style="3" customWidth="1"/>
    <col min="3" max="3" width="26.90625" style="3" customWidth="1"/>
    <col min="4" max="4" width="28.1796875" style="3" customWidth="1"/>
    <col min="5" max="5" width="7.453125" style="3" customWidth="1"/>
    <col min="6" max="6" width="28.453125" style="3" customWidth="1"/>
    <col min="7" max="7" width="29" style="3" customWidth="1"/>
    <col min="8" max="8" width="28.26953125" style="3" customWidth="1"/>
    <col min="9" max="16384" width="9.1796875" style="3"/>
  </cols>
  <sheetData>
    <row r="1" spans="2:10" ht="15" thickBot="1" x14ac:dyDescent="0.4"/>
    <row r="2" spans="2:10" ht="30.75" customHeight="1" thickBot="1" x14ac:dyDescent="0.4">
      <c r="B2" s="183" t="s">
        <v>106</v>
      </c>
      <c r="C2" s="184"/>
      <c r="D2" s="184"/>
      <c r="E2" s="185"/>
      <c r="F2" s="185"/>
      <c r="G2" s="185"/>
      <c r="H2" s="186"/>
    </row>
    <row r="3" spans="2:10" ht="15" thickBot="1" x14ac:dyDescent="0.4">
      <c r="B3" s="182"/>
      <c r="C3" s="182"/>
      <c r="D3" s="182"/>
      <c r="E3" s="182"/>
      <c r="F3" s="182"/>
      <c r="G3" s="182"/>
      <c r="H3" s="182"/>
    </row>
    <row r="4" spans="2:10" x14ac:dyDescent="0.35">
      <c r="B4" s="97" t="s">
        <v>26</v>
      </c>
      <c r="C4" s="259"/>
      <c r="D4" s="260"/>
      <c r="E4" s="260"/>
      <c r="F4" s="260"/>
      <c r="G4" s="260"/>
      <c r="H4" s="261"/>
    </row>
    <row r="5" spans="2:10" x14ac:dyDescent="0.35">
      <c r="B5" s="98" t="s">
        <v>27</v>
      </c>
      <c r="C5" s="262"/>
      <c r="D5" s="263"/>
      <c r="E5" s="263"/>
      <c r="F5" s="263"/>
      <c r="G5" s="263"/>
      <c r="H5" s="264"/>
    </row>
    <row r="6" spans="2:10" x14ac:dyDescent="0.35">
      <c r="B6" s="98" t="s">
        <v>28</v>
      </c>
      <c r="C6" s="262"/>
      <c r="D6" s="263"/>
      <c r="E6" s="263"/>
      <c r="F6" s="263"/>
      <c r="G6" s="263"/>
      <c r="H6" s="264"/>
      <c r="J6" s="94"/>
    </row>
    <row r="7" spans="2:10" x14ac:dyDescent="0.35">
      <c r="B7" s="98" t="s">
        <v>29</v>
      </c>
      <c r="C7" s="262"/>
      <c r="D7" s="263"/>
      <c r="E7" s="263"/>
      <c r="F7" s="263"/>
      <c r="G7" s="263"/>
      <c r="H7" s="264"/>
    </row>
    <row r="8" spans="2:10" x14ac:dyDescent="0.35">
      <c r="B8" s="98" t="s">
        <v>30</v>
      </c>
      <c r="C8" s="262"/>
      <c r="D8" s="263"/>
      <c r="E8" s="263"/>
      <c r="F8" s="263"/>
      <c r="G8" s="263"/>
      <c r="H8" s="264"/>
    </row>
    <row r="9" spans="2:10" x14ac:dyDescent="0.35">
      <c r="B9" s="98" t="s">
        <v>31</v>
      </c>
      <c r="C9" s="262"/>
      <c r="D9" s="263"/>
      <c r="E9" s="263"/>
      <c r="F9" s="263"/>
      <c r="G9" s="263"/>
      <c r="H9" s="264"/>
    </row>
    <row r="10" spans="2:10" ht="15" customHeight="1" thickBot="1" x14ac:dyDescent="0.4">
      <c r="B10" s="99" t="s">
        <v>32</v>
      </c>
      <c r="C10" s="207" t="s">
        <v>118</v>
      </c>
      <c r="D10" s="208"/>
      <c r="E10" s="208"/>
      <c r="F10" s="208"/>
      <c r="G10" s="208"/>
      <c r="H10" s="209"/>
    </row>
    <row r="11" spans="2:10" ht="15" thickBot="1" x14ac:dyDescent="0.4">
      <c r="B11" s="182"/>
      <c r="C11" s="182"/>
      <c r="D11" s="182"/>
      <c r="E11" s="182"/>
      <c r="F11" s="182"/>
      <c r="G11" s="182"/>
      <c r="H11" s="182"/>
    </row>
    <row r="12" spans="2:10" ht="30" customHeight="1" thickBot="1" x14ac:dyDescent="0.4">
      <c r="B12" s="183" t="s">
        <v>33</v>
      </c>
      <c r="C12" s="184"/>
      <c r="D12" s="184"/>
      <c r="E12" s="185"/>
      <c r="F12" s="185"/>
      <c r="G12" s="185"/>
      <c r="H12" s="186"/>
    </row>
    <row r="13" spans="2:10" ht="31.5" customHeight="1" x14ac:dyDescent="0.35">
      <c r="B13" s="196" t="s">
        <v>92</v>
      </c>
      <c r="C13" s="197"/>
      <c r="D13" s="197"/>
      <c r="E13" s="197"/>
      <c r="F13" s="197"/>
      <c r="G13" s="198"/>
      <c r="H13" s="100"/>
    </row>
    <row r="14" spans="2:10" ht="31.5" customHeight="1" x14ac:dyDescent="0.35">
      <c r="B14" s="190" t="s">
        <v>34</v>
      </c>
      <c r="C14" s="191"/>
      <c r="D14" s="191"/>
      <c r="E14" s="192"/>
      <c r="F14" s="192"/>
      <c r="G14" s="192"/>
      <c r="H14" s="101"/>
    </row>
    <row r="15" spans="2:10" ht="30" customHeight="1" x14ac:dyDescent="0.35">
      <c r="B15" s="190" t="s">
        <v>35</v>
      </c>
      <c r="C15" s="191"/>
      <c r="D15" s="191"/>
      <c r="E15" s="192"/>
      <c r="F15" s="192"/>
      <c r="G15" s="192"/>
      <c r="H15" s="101"/>
    </row>
    <row r="16" spans="2:10" ht="30" customHeight="1" x14ac:dyDescent="0.35">
      <c r="B16" s="193" t="s">
        <v>36</v>
      </c>
      <c r="C16" s="194"/>
      <c r="D16" s="194"/>
      <c r="E16" s="195"/>
      <c r="F16" s="195"/>
      <c r="G16" s="195"/>
      <c r="H16" s="101"/>
    </row>
    <row r="17" spans="2:8" ht="45.75" customHeight="1" thickBot="1" x14ac:dyDescent="0.4">
      <c r="B17" s="199" t="s">
        <v>94</v>
      </c>
      <c r="C17" s="200"/>
      <c r="D17" s="200"/>
      <c r="E17" s="201"/>
      <c r="F17" s="201"/>
      <c r="G17" s="201"/>
      <c r="H17" s="102"/>
    </row>
    <row r="18" spans="2:8" ht="15" thickBot="1" x14ac:dyDescent="0.4">
      <c r="B18" s="182"/>
      <c r="C18" s="182"/>
      <c r="D18" s="182"/>
      <c r="E18" s="182"/>
      <c r="F18" s="182"/>
      <c r="G18" s="182"/>
      <c r="H18" s="182"/>
    </row>
    <row r="19" spans="2:8" ht="21.5" customHeight="1" thickBot="1" x14ac:dyDescent="0.4">
      <c r="B19" s="103" t="s">
        <v>104</v>
      </c>
      <c r="C19" s="210" t="str">
        <f>'Zákl. nastavenie'!C4</f>
        <v xml:space="preserve">K1 Ponuková cena v eur s DPH </v>
      </c>
      <c r="D19" s="211"/>
      <c r="E19" s="211"/>
      <c r="F19" s="211"/>
      <c r="G19" s="211"/>
      <c r="H19" s="212"/>
    </row>
    <row r="20" spans="2:8" ht="57.5" customHeight="1" thickBot="1" x14ac:dyDescent="0.4">
      <c r="B20" s="104" t="s">
        <v>38</v>
      </c>
      <c r="C20" s="142" t="s">
        <v>115</v>
      </c>
      <c r="D20" s="142" t="s">
        <v>116</v>
      </c>
      <c r="E20" s="105" t="s">
        <v>39</v>
      </c>
      <c r="F20" s="106" t="s">
        <v>40</v>
      </c>
      <c r="G20" s="107" t="s">
        <v>41</v>
      </c>
      <c r="H20" s="108" t="s">
        <v>42</v>
      </c>
    </row>
    <row r="21" spans="2:8" ht="35" customHeight="1" thickBot="1" x14ac:dyDescent="0.5">
      <c r="B21" s="109" t="s">
        <v>107</v>
      </c>
      <c r="C21" s="143" t="s">
        <v>117</v>
      </c>
      <c r="D21" s="143" t="s">
        <v>117</v>
      </c>
      <c r="E21" s="110">
        <v>1</v>
      </c>
      <c r="F21" s="96"/>
      <c r="G21" s="111">
        <f t="shared" ref="G21:G28" si="0">IF(C$10="Som platcom DPH",F21*0.23,0)</f>
        <v>0</v>
      </c>
      <c r="H21" s="111">
        <f t="shared" ref="H21:H23" si="1">SUM(F21:G21)</f>
        <v>0</v>
      </c>
    </row>
    <row r="22" spans="2:8" ht="30.5" thickBot="1" x14ac:dyDescent="0.5">
      <c r="B22" s="109" t="s">
        <v>108</v>
      </c>
      <c r="C22" s="143" t="s">
        <v>117</v>
      </c>
      <c r="D22" s="143" t="s">
        <v>117</v>
      </c>
      <c r="E22" s="110">
        <v>1</v>
      </c>
      <c r="F22" s="96"/>
      <c r="G22" s="111">
        <f t="shared" si="0"/>
        <v>0</v>
      </c>
      <c r="H22" s="111">
        <f t="shared" si="1"/>
        <v>0</v>
      </c>
    </row>
    <row r="23" spans="2:8" ht="19" thickBot="1" x14ac:dyDescent="0.5">
      <c r="B23" s="109" t="s">
        <v>109</v>
      </c>
      <c r="C23" s="143" t="s">
        <v>117</v>
      </c>
      <c r="D23" s="143" t="s">
        <v>117</v>
      </c>
      <c r="E23" s="110">
        <v>1</v>
      </c>
      <c r="F23" s="96"/>
      <c r="G23" s="111">
        <f t="shared" si="0"/>
        <v>0</v>
      </c>
      <c r="H23" s="111">
        <f t="shared" si="1"/>
        <v>0</v>
      </c>
    </row>
    <row r="24" spans="2:8" ht="19" thickBot="1" x14ac:dyDescent="0.5">
      <c r="B24" s="109" t="s">
        <v>110</v>
      </c>
      <c r="C24" s="96"/>
      <c r="D24" s="96"/>
      <c r="E24" s="110">
        <v>2</v>
      </c>
      <c r="F24" s="96"/>
      <c r="G24" s="111">
        <f t="shared" si="0"/>
        <v>0</v>
      </c>
      <c r="H24" s="111">
        <f>SUM(F24:G24)*E24</f>
        <v>0</v>
      </c>
    </row>
    <row r="25" spans="2:8" ht="19" thickBot="1" x14ac:dyDescent="0.5">
      <c r="B25" s="109" t="s">
        <v>111</v>
      </c>
      <c r="C25" s="96"/>
      <c r="D25" s="96"/>
      <c r="E25" s="110">
        <v>2</v>
      </c>
      <c r="F25" s="96"/>
      <c r="G25" s="111">
        <f t="shared" si="0"/>
        <v>0</v>
      </c>
      <c r="H25" s="111">
        <f t="shared" ref="H25:H28" si="2">SUM(F25:G25)*E25</f>
        <v>0</v>
      </c>
    </row>
    <row r="26" spans="2:8" ht="19" thickBot="1" x14ac:dyDescent="0.5">
      <c r="B26" s="109" t="s">
        <v>112</v>
      </c>
      <c r="C26" s="96"/>
      <c r="D26" s="96"/>
      <c r="E26" s="110">
        <v>3</v>
      </c>
      <c r="F26" s="96"/>
      <c r="G26" s="111">
        <f t="shared" si="0"/>
        <v>0</v>
      </c>
      <c r="H26" s="111">
        <f t="shared" si="2"/>
        <v>0</v>
      </c>
    </row>
    <row r="27" spans="2:8" ht="19" thickBot="1" x14ac:dyDescent="0.5">
      <c r="B27" s="109" t="s">
        <v>113</v>
      </c>
      <c r="C27" s="95"/>
      <c r="D27" s="95"/>
      <c r="E27" s="110">
        <v>3</v>
      </c>
      <c r="F27" s="96"/>
      <c r="G27" s="111">
        <f t="shared" si="0"/>
        <v>0</v>
      </c>
      <c r="H27" s="111">
        <f t="shared" si="2"/>
        <v>0</v>
      </c>
    </row>
    <row r="28" spans="2:8" ht="47.5" customHeight="1" thickBot="1" x14ac:dyDescent="0.5">
      <c r="B28" s="109" t="s">
        <v>114</v>
      </c>
      <c r="C28" s="143" t="s">
        <v>117</v>
      </c>
      <c r="D28" s="143" t="s">
        <v>117</v>
      </c>
      <c r="E28" s="110">
        <v>1</v>
      </c>
      <c r="F28" s="96"/>
      <c r="G28" s="111">
        <f t="shared" si="0"/>
        <v>0</v>
      </c>
      <c r="H28" s="111">
        <f t="shared" si="2"/>
        <v>0</v>
      </c>
    </row>
    <row r="29" spans="2:8" ht="30.75" customHeight="1" thickBot="1" x14ac:dyDescent="0.5">
      <c r="B29" s="112" t="s">
        <v>77</v>
      </c>
      <c r="C29" s="144"/>
      <c r="D29" s="144"/>
      <c r="E29" s="113">
        <v>1</v>
      </c>
      <c r="F29" s="111"/>
      <c r="G29" s="111">
        <f t="shared" ref="G29:H29" si="3">SUM(G21:G28)</f>
        <v>0</v>
      </c>
      <c r="H29" s="111">
        <f t="shared" si="3"/>
        <v>0</v>
      </c>
    </row>
    <row r="30" spans="2:8" ht="30" hidden="1" customHeight="1" thickBot="1" x14ac:dyDescent="0.5">
      <c r="B30" s="112" t="s">
        <v>12</v>
      </c>
      <c r="C30" s="144"/>
      <c r="D30" s="144"/>
      <c r="E30" s="113">
        <v>1</v>
      </c>
      <c r="F30" s="114">
        <v>0</v>
      </c>
      <c r="G30" s="115">
        <f>IF(C$10="Som platcom DPH",F30*0.23,0)</f>
        <v>0</v>
      </c>
      <c r="H30" s="116">
        <f>SUM(F30+G30)*E30</f>
        <v>0</v>
      </c>
    </row>
    <row r="31" spans="2:8" ht="19" thickBot="1" x14ac:dyDescent="0.5">
      <c r="B31" s="117" t="s">
        <v>78</v>
      </c>
      <c r="C31" s="145"/>
      <c r="D31" s="145"/>
      <c r="E31" s="202">
        <f>H29</f>
        <v>0</v>
      </c>
      <c r="F31" s="202"/>
      <c r="G31" s="202"/>
      <c r="H31" s="203"/>
    </row>
    <row r="32" spans="2:8" ht="15" thickBot="1" x14ac:dyDescent="0.4">
      <c r="B32" s="204"/>
      <c r="C32" s="205"/>
      <c r="D32" s="205"/>
      <c r="E32" s="205"/>
      <c r="F32" s="205"/>
      <c r="G32" s="205"/>
      <c r="H32" s="206"/>
    </row>
    <row r="33" spans="2:10" ht="15" thickBot="1" x14ac:dyDescent="0.4">
      <c r="B33" s="204"/>
      <c r="C33" s="205"/>
      <c r="D33" s="205"/>
      <c r="E33" s="205"/>
      <c r="F33" s="205"/>
      <c r="G33" s="205"/>
      <c r="H33" s="206"/>
    </row>
    <row r="34" spans="2:10" ht="21.5" customHeight="1" thickBot="1" x14ac:dyDescent="0.4">
      <c r="B34" s="126" t="s">
        <v>104</v>
      </c>
      <c r="C34" s="173" t="s">
        <v>121</v>
      </c>
      <c r="D34" s="174"/>
      <c r="E34" s="174"/>
      <c r="F34" s="174"/>
      <c r="G34" s="174"/>
      <c r="H34" s="175"/>
    </row>
    <row r="35" spans="2:10" ht="29.25" customHeight="1" x14ac:dyDescent="0.35">
      <c r="B35" s="118" t="s">
        <v>37</v>
      </c>
      <c r="C35" s="146"/>
      <c r="D35" s="146"/>
      <c r="E35" s="176" t="s">
        <v>80</v>
      </c>
      <c r="F35" s="177"/>
      <c r="G35" s="119" t="s">
        <v>82</v>
      </c>
      <c r="H35" s="120" t="s">
        <v>83</v>
      </c>
    </row>
    <row r="36" spans="2:10" ht="15" thickBot="1" x14ac:dyDescent="0.4">
      <c r="B36" s="121" t="str">
        <f>'Zákl. nastavenie'!G6</f>
        <v>čím viac, tým lepšie</v>
      </c>
      <c r="C36" s="147"/>
      <c r="D36" s="147"/>
      <c r="E36" s="180">
        <v>18000</v>
      </c>
      <c r="F36" s="181"/>
      <c r="G36" s="122">
        <f>'Zákl. nastavenie'!F6</f>
        <v>0</v>
      </c>
      <c r="H36" s="123">
        <v>36</v>
      </c>
    </row>
    <row r="37" spans="2:10" ht="15" thickBot="1" x14ac:dyDescent="0.4">
      <c r="B37" s="155" t="s">
        <v>43</v>
      </c>
      <c r="C37" s="156"/>
      <c r="D37" s="156"/>
      <c r="E37" s="157"/>
      <c r="F37" s="157"/>
      <c r="G37" s="157"/>
      <c r="H37" s="124" t="s">
        <v>44</v>
      </c>
    </row>
    <row r="38" spans="2:10" ht="33.75" customHeight="1" thickBot="1" x14ac:dyDescent="0.5">
      <c r="B38" s="158" t="s">
        <v>119</v>
      </c>
      <c r="C38" s="159"/>
      <c r="D38" s="159"/>
      <c r="E38" s="160"/>
      <c r="F38" s="160"/>
      <c r="G38" s="161"/>
      <c r="H38" s="95"/>
    </row>
    <row r="39" spans="2:10" ht="19" thickBot="1" x14ac:dyDescent="0.5">
      <c r="B39" s="187" t="s">
        <v>79</v>
      </c>
      <c r="C39" s="188"/>
      <c r="D39" s="188"/>
      <c r="E39" s="188"/>
      <c r="F39" s="188"/>
      <c r="G39" s="189"/>
      <c r="H39" s="125">
        <f>IF(B36="čím menej, tým lepšie",(-(H36-H38)*(E36/(H36-G36))),-(H38-G36)*(E36/(H36-G36)))</f>
        <v>0</v>
      </c>
    </row>
    <row r="40" spans="2:10" ht="15" thickBot="1" x14ac:dyDescent="0.4">
      <c r="B40" s="182"/>
      <c r="C40" s="182"/>
      <c r="D40" s="182"/>
      <c r="E40" s="182"/>
      <c r="F40" s="182"/>
      <c r="G40" s="182"/>
      <c r="H40" s="182"/>
    </row>
    <row r="41" spans="2:10" ht="21.5" customHeight="1" thickBot="1" x14ac:dyDescent="0.4">
      <c r="B41" s="126" t="s">
        <v>104</v>
      </c>
      <c r="C41" s="173" t="s">
        <v>122</v>
      </c>
      <c r="D41" s="174"/>
      <c r="E41" s="174"/>
      <c r="F41" s="174"/>
      <c r="G41" s="174"/>
      <c r="H41" s="175"/>
    </row>
    <row r="42" spans="2:10" ht="30" customHeight="1" x14ac:dyDescent="0.35">
      <c r="B42" s="127" t="s">
        <v>37</v>
      </c>
      <c r="C42" s="148"/>
      <c r="D42" s="148"/>
      <c r="E42" s="176" t="s">
        <v>80</v>
      </c>
      <c r="F42" s="177"/>
      <c r="G42" s="119" t="s">
        <v>82</v>
      </c>
      <c r="H42" s="120" t="s">
        <v>83</v>
      </c>
    </row>
    <row r="43" spans="2:10" ht="15" thickBot="1" x14ac:dyDescent="0.4">
      <c r="B43" s="128" t="str">
        <f>'Zákl. nastavenie'!G7</f>
        <v>čím viac, tým lepšie</v>
      </c>
      <c r="C43" s="149"/>
      <c r="D43" s="149"/>
      <c r="E43" s="178">
        <v>3000</v>
      </c>
      <c r="F43" s="179"/>
      <c r="G43" s="122">
        <f>'Zákl. nastavenie'!F7</f>
        <v>0</v>
      </c>
      <c r="H43" s="123">
        <v>3</v>
      </c>
    </row>
    <row r="44" spans="2:10" ht="15" thickBot="1" x14ac:dyDescent="0.4">
      <c r="B44" s="155" t="s">
        <v>43</v>
      </c>
      <c r="C44" s="156"/>
      <c r="D44" s="156"/>
      <c r="E44" s="157"/>
      <c r="F44" s="157"/>
      <c r="G44" s="157"/>
      <c r="H44" s="124" t="s">
        <v>44</v>
      </c>
    </row>
    <row r="45" spans="2:10" ht="33.75" customHeight="1" thickBot="1" x14ac:dyDescent="0.5">
      <c r="B45" s="158" t="s">
        <v>120</v>
      </c>
      <c r="C45" s="159"/>
      <c r="D45" s="159"/>
      <c r="E45" s="160"/>
      <c r="F45" s="160"/>
      <c r="G45" s="161"/>
      <c r="H45" s="95"/>
    </row>
    <row r="46" spans="2:10" ht="19" thickBot="1" x14ac:dyDescent="0.5">
      <c r="B46" s="187" t="s">
        <v>79</v>
      </c>
      <c r="C46" s="188"/>
      <c r="D46" s="188"/>
      <c r="E46" s="188"/>
      <c r="F46" s="188"/>
      <c r="G46" s="189"/>
      <c r="H46" s="125">
        <f>IF(B43="čím menej, tým lepšie",(-(H43-H45)*(E43/(H43-G43))),-(H45-G43)*(E43/(H43-G43)))</f>
        <v>0</v>
      </c>
    </row>
    <row r="47" spans="2:10" x14ac:dyDescent="0.35">
      <c r="J47" s="153"/>
    </row>
    <row r="48" spans="2:10" ht="15" thickBot="1" x14ac:dyDescent="0.4"/>
    <row r="49" spans="2:8" ht="19" thickBot="1" x14ac:dyDescent="0.5">
      <c r="B49" s="117" t="s">
        <v>123</v>
      </c>
      <c r="C49" s="152"/>
      <c r="D49" s="152"/>
      <c r="E49" s="152"/>
      <c r="F49" s="152"/>
      <c r="G49" s="152"/>
      <c r="H49" s="154">
        <f>E31+H39+H46</f>
        <v>0</v>
      </c>
    </row>
    <row r="50" spans="2:8" ht="15" thickBot="1" x14ac:dyDescent="0.4">
      <c r="B50" s="162"/>
      <c r="C50" s="163"/>
      <c r="D50" s="163"/>
      <c r="E50" s="163"/>
      <c r="F50" s="163"/>
      <c r="G50" s="163"/>
      <c r="H50" s="164"/>
    </row>
    <row r="51" spans="2:8" x14ac:dyDescent="0.35">
      <c r="B51" s="165" t="s">
        <v>45</v>
      </c>
      <c r="C51" s="150"/>
      <c r="D51" s="150"/>
      <c r="E51" s="167" t="s">
        <v>46</v>
      </c>
      <c r="F51" s="167"/>
      <c r="G51" s="169" t="s">
        <v>47</v>
      </c>
      <c r="H51" s="170"/>
    </row>
    <row r="52" spans="2:8" ht="15" thickBot="1" x14ac:dyDescent="0.4">
      <c r="B52" s="166"/>
      <c r="C52" s="151"/>
      <c r="D52" s="151"/>
      <c r="E52" s="168"/>
      <c r="F52" s="168"/>
      <c r="G52" s="171"/>
      <c r="H52" s="172"/>
    </row>
  </sheetData>
  <sheetProtection algorithmName="SHA-512" hashValue="+lbURIDjVbdHc/ibpXHFdhc+XdGSun+CnoOOjABmfQCw90tXPSpZ/PyMOlhdBCX0edyyw11iUOQNRwGfjdPlow==" saltValue="1QftSmxtIYJmdhOsfYDWiA==" spinCount="100000" sheet="1" formatCells="0" selectLockedCells="1"/>
  <dataConsolidate/>
  <mergeCells count="38">
    <mergeCell ref="C7:H7"/>
    <mergeCell ref="C8:H8"/>
    <mergeCell ref="C9:H9"/>
    <mergeCell ref="C10:H10"/>
    <mergeCell ref="C19:H19"/>
    <mergeCell ref="B17:G17"/>
    <mergeCell ref="B18:H18"/>
    <mergeCell ref="E31:H31"/>
    <mergeCell ref="B32:H32"/>
    <mergeCell ref="B33:H33"/>
    <mergeCell ref="B11:H11"/>
    <mergeCell ref="B12:H12"/>
    <mergeCell ref="B14:G14"/>
    <mergeCell ref="B15:G15"/>
    <mergeCell ref="B16:G16"/>
    <mergeCell ref="B13:G13"/>
    <mergeCell ref="B2:H2"/>
    <mergeCell ref="B3:H3"/>
    <mergeCell ref="C4:H4"/>
    <mergeCell ref="C5:H5"/>
    <mergeCell ref="C6:H6"/>
    <mergeCell ref="C34:H34"/>
    <mergeCell ref="C41:H41"/>
    <mergeCell ref="E42:F42"/>
    <mergeCell ref="E43:F43"/>
    <mergeCell ref="E35:F35"/>
    <mergeCell ref="E36:F36"/>
    <mergeCell ref="B37:G37"/>
    <mergeCell ref="B38:G38"/>
    <mergeCell ref="B40:H40"/>
    <mergeCell ref="B39:G39"/>
    <mergeCell ref="B44:G44"/>
    <mergeCell ref="B45:G45"/>
    <mergeCell ref="B50:H50"/>
    <mergeCell ref="B51:B52"/>
    <mergeCell ref="E51:F52"/>
    <mergeCell ref="G51:H52"/>
    <mergeCell ref="B46:G46"/>
  </mergeCells>
  <dataValidations count="3">
    <dataValidation type="list" allowBlank="1" showInputMessage="1" showErrorMessage="1" sqref="C10" xr:uid="{CACC827A-9BDE-4D68-BE0A-714B664E9FFF}">
      <formula1>"Som platcom DPH,Nie som platcom DPH"</formula1>
    </dataValidation>
    <dataValidation type="whole" allowBlank="1" showInputMessage="1" showErrorMessage="1" error="prekročená hodnota 3_x000a_" prompt="uchádzač zadá hodnotu medzi 0 a 3" sqref="H45" xr:uid="{F40CD9FD-FE3C-4053-A0AA-3DC019EA5988}">
      <formula1>0</formula1>
      <formula2>3</formula2>
    </dataValidation>
    <dataValidation type="whole" allowBlank="1" showInputMessage="1" showErrorMessage="1" error="prekročená hodnota 36" prompt="uchádzač zadá hodnotu medzi 0 a 36" sqref="H38" xr:uid="{16308629-1F92-437C-B97E-7E57877FE173}">
      <formula1>0</formula1>
      <formula2>36</formula2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3" name="Check Box 5">
              <controlPr defaultSize="0" autoFill="0" autoLine="0" autoPict="0">
                <anchor moveWithCells="1">
                  <from>
                    <xdr:col>7</xdr:col>
                    <xdr:colOff>0</xdr:colOff>
                    <xdr:row>12</xdr:row>
                    <xdr:rowOff>0</xdr:rowOff>
                  </from>
                  <to>
                    <xdr:col>8</xdr:col>
                    <xdr:colOff>12700</xdr:colOff>
                    <xdr:row>13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4" name="Check Box 6">
              <controlPr defaultSize="0" autoFill="0" autoLine="0" autoPict="0">
                <anchor moveWithCells="1">
                  <from>
                    <xdr:col>7</xdr:col>
                    <xdr:colOff>0</xdr:colOff>
                    <xdr:row>14</xdr:row>
                    <xdr:rowOff>0</xdr:rowOff>
                  </from>
                  <to>
                    <xdr:col>8</xdr:col>
                    <xdr:colOff>0</xdr:colOff>
                    <xdr:row>14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5" name="Check Box 7">
              <controlPr defaultSize="0" autoFill="0" autoLine="0" autoPict="0">
                <anchor moveWithCells="1">
                  <from>
                    <xdr:col>7</xdr:col>
                    <xdr:colOff>0</xdr:colOff>
                    <xdr:row>15</xdr:row>
                    <xdr:rowOff>0</xdr:rowOff>
                  </from>
                  <to>
                    <xdr:col>8</xdr:col>
                    <xdr:colOff>0</xdr:colOff>
                    <xdr:row>15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6" name="Check Box 8">
              <controlPr defaultSize="0" autoFill="0" autoLine="0" autoPict="0">
                <anchor moveWithCells="1">
                  <from>
                    <xdr:col>7</xdr:col>
                    <xdr:colOff>19050</xdr:colOff>
                    <xdr:row>16</xdr:row>
                    <xdr:rowOff>0</xdr:rowOff>
                  </from>
                  <to>
                    <xdr:col>8</xdr:col>
                    <xdr:colOff>0</xdr:colOff>
                    <xdr:row>16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7" name="Check Box 10">
              <controlPr defaultSize="0" autoFill="0" autoLine="0" autoPict="0">
                <anchor moveWithCells="1">
                  <from>
                    <xdr:col>7</xdr:col>
                    <xdr:colOff>0</xdr:colOff>
                    <xdr:row>13</xdr:row>
                    <xdr:rowOff>0</xdr:rowOff>
                  </from>
                  <to>
                    <xdr:col>8</xdr:col>
                    <xdr:colOff>12700</xdr:colOff>
                    <xdr:row>14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B16" sqref="B16"/>
    </sheetView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130" t="s">
        <v>85</v>
      </c>
    </row>
    <row r="3" spans="2:2" x14ac:dyDescent="0.35">
      <c r="B3" s="131"/>
    </row>
    <row r="4" spans="2:2" x14ac:dyDescent="0.35">
      <c r="B4" s="132" t="s">
        <v>49</v>
      </c>
    </row>
    <row r="5" spans="2:2" x14ac:dyDescent="0.35">
      <c r="B5" s="133"/>
    </row>
    <row r="6" spans="2:2" x14ac:dyDescent="0.35">
      <c r="B6" s="134" t="s">
        <v>50</v>
      </c>
    </row>
    <row r="7" spans="2:2" x14ac:dyDescent="0.35">
      <c r="B7" s="132"/>
    </row>
    <row r="8" spans="2:2" x14ac:dyDescent="0.35">
      <c r="B8" s="135" t="s">
        <v>86</v>
      </c>
    </row>
    <row r="9" spans="2:2" x14ac:dyDescent="0.35">
      <c r="B9" s="135"/>
    </row>
    <row r="10" spans="2:2" x14ac:dyDescent="0.35">
      <c r="B10" s="132" t="s">
        <v>88</v>
      </c>
    </row>
    <row r="11" spans="2:2" x14ac:dyDescent="0.35">
      <c r="B11" s="132" t="s">
        <v>89</v>
      </c>
    </row>
    <row r="12" spans="2:2" x14ac:dyDescent="0.35">
      <c r="B12" s="132" t="s">
        <v>90</v>
      </c>
    </row>
    <row r="13" spans="2:2" x14ac:dyDescent="0.35">
      <c r="B13" s="132" t="s">
        <v>91</v>
      </c>
    </row>
    <row r="14" spans="2:2" ht="16.5" customHeight="1" x14ac:dyDescent="0.35">
      <c r="B14" s="132"/>
    </row>
    <row r="15" spans="2:2" ht="29" x14ac:dyDescent="0.35">
      <c r="B15" s="135" t="s">
        <v>87</v>
      </c>
    </row>
    <row r="16" spans="2:2" x14ac:dyDescent="0.35">
      <c r="B16" s="136"/>
    </row>
    <row r="17" spans="2:2" ht="29" x14ac:dyDescent="0.35">
      <c r="B17" s="132" t="s">
        <v>93</v>
      </c>
    </row>
    <row r="18" spans="2:2" ht="15" thickBot="1" x14ac:dyDescent="0.4">
      <c r="B18" s="137"/>
    </row>
    <row r="19" spans="2:2" x14ac:dyDescent="0.35">
      <c r="B19" s="1"/>
    </row>
    <row r="20" spans="2:2" x14ac:dyDescent="0.35">
      <c r="B20" s="1"/>
    </row>
    <row r="21" spans="2:2" x14ac:dyDescent="0.35">
      <c r="B21" s="1"/>
    </row>
    <row r="22" spans="2:2" ht="13.5" customHeight="1" x14ac:dyDescent="0.35">
      <c r="B22" s="129"/>
    </row>
    <row r="23" spans="2:2" ht="15.5" x14ac:dyDescent="0.35">
      <c r="B23" s="2"/>
    </row>
  </sheetData>
  <sheetProtection algorithmName="SHA-512" hashValue="z74D84fg3BCDe+bkyRhDgCCkl+r3qOAM+xBjTfr1JO5ScU8xOOJMpCrH0SoQEci1yTHm/L7YKv8y6cBL5Sylaw==" saltValue="f5XGNpXHqZ6cvU38WbZZxg==" spinCount="100000" sheet="1" objects="1" scenarios="1" selectLockedCells="1"/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E27"/>
  <sheetViews>
    <sheetView showGridLines="0" workbookViewId="0">
      <selection activeCell="B14" sqref="B14"/>
    </sheetView>
  </sheetViews>
  <sheetFormatPr defaultRowHeight="14.5" x14ac:dyDescent="0.35"/>
  <cols>
    <col min="1" max="1" width="3.7265625" customWidth="1"/>
    <col min="2" max="2" width="98.54296875" customWidth="1"/>
  </cols>
  <sheetData>
    <row r="1" spans="2:5" ht="15" thickBot="1" x14ac:dyDescent="0.4"/>
    <row r="2" spans="2:5" ht="42.75" customHeight="1" x14ac:dyDescent="0.35">
      <c r="B2" s="130" t="s">
        <v>48</v>
      </c>
    </row>
    <row r="3" spans="2:5" x14ac:dyDescent="0.35">
      <c r="B3" s="131"/>
    </row>
    <row r="4" spans="2:5" x14ac:dyDescent="0.35">
      <c r="B4" s="138" t="s">
        <v>49</v>
      </c>
    </row>
    <row r="5" spans="2:5" x14ac:dyDescent="0.35">
      <c r="B5" s="131"/>
    </row>
    <row r="6" spans="2:5" x14ac:dyDescent="0.35">
      <c r="B6" s="139" t="s">
        <v>50</v>
      </c>
      <c r="E6" s="3"/>
    </row>
    <row r="7" spans="2:5" x14ac:dyDescent="0.35">
      <c r="B7" s="140"/>
    </row>
    <row r="8" spans="2:5" ht="60.75" customHeight="1" x14ac:dyDescent="0.35">
      <c r="B8" s="132" t="s">
        <v>51</v>
      </c>
    </row>
    <row r="9" spans="2:5" x14ac:dyDescent="0.35">
      <c r="B9" s="132"/>
    </row>
    <row r="10" spans="2:5" x14ac:dyDescent="0.35">
      <c r="B10" s="132" t="s">
        <v>52</v>
      </c>
    </row>
    <row r="11" spans="2:5" x14ac:dyDescent="0.35">
      <c r="B11" s="132" t="s">
        <v>53</v>
      </c>
    </row>
    <row r="12" spans="2:5" x14ac:dyDescent="0.35">
      <c r="B12" s="132" t="s">
        <v>54</v>
      </c>
    </row>
    <row r="13" spans="2:5" x14ac:dyDescent="0.35">
      <c r="B13" s="132" t="s">
        <v>55</v>
      </c>
    </row>
    <row r="14" spans="2:5" x14ac:dyDescent="0.35">
      <c r="B14" s="132" t="s">
        <v>56</v>
      </c>
    </row>
    <row r="15" spans="2:5" x14ac:dyDescent="0.35">
      <c r="B15" s="132" t="s">
        <v>57</v>
      </c>
    </row>
    <row r="16" spans="2:5" x14ac:dyDescent="0.35">
      <c r="B16" s="132" t="s">
        <v>58</v>
      </c>
    </row>
    <row r="17" spans="2:2" ht="29" x14ac:dyDescent="0.35">
      <c r="B17" s="132" t="s">
        <v>59</v>
      </c>
    </row>
    <row r="18" spans="2:2" x14ac:dyDescent="0.35">
      <c r="B18" s="132" t="s">
        <v>60</v>
      </c>
    </row>
    <row r="19" spans="2:2" x14ac:dyDescent="0.35">
      <c r="B19" s="132" t="s">
        <v>61</v>
      </c>
    </row>
    <row r="20" spans="2:2" x14ac:dyDescent="0.35">
      <c r="B20" s="132" t="s">
        <v>62</v>
      </c>
    </row>
    <row r="21" spans="2:2" ht="29" x14ac:dyDescent="0.35">
      <c r="B21" s="132" t="s">
        <v>63</v>
      </c>
    </row>
    <row r="22" spans="2:2" x14ac:dyDescent="0.35">
      <c r="B22" s="132" t="s">
        <v>64</v>
      </c>
    </row>
    <row r="23" spans="2:2" x14ac:dyDescent="0.35">
      <c r="B23" s="133"/>
    </row>
    <row r="24" spans="2:2" ht="58" x14ac:dyDescent="0.35">
      <c r="B24" s="132" t="s">
        <v>65</v>
      </c>
    </row>
    <row r="25" spans="2:2" ht="13.5" customHeight="1" x14ac:dyDescent="0.35">
      <c r="B25" s="132"/>
    </row>
    <row r="26" spans="2:2" ht="29" x14ac:dyDescent="0.35">
      <c r="B26" s="132" t="s">
        <v>66</v>
      </c>
    </row>
    <row r="27" spans="2:2" ht="15" thickBot="1" x14ac:dyDescent="0.4">
      <c r="B27" s="141"/>
    </row>
  </sheetData>
  <sheetProtection algorithmName="SHA-512" hashValue="tZu522Q+f5l4gIKu1RAPdAVtyytwrv1SaMnY8lIfvkhT4PybRXYLM4X23W7aHs8Z5w7sn0Ui6SUJoISw3OaJhg==" saltValue="kF2gU3LSNTFt1Ic46t0y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E26"/>
  <sheetViews>
    <sheetView showGridLines="0" workbookViewId="0">
      <selection activeCell="B13" sqref="B13"/>
    </sheetView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130" t="s">
        <v>67</v>
      </c>
    </row>
    <row r="3" spans="2:2" x14ac:dyDescent="0.35">
      <c r="B3" s="131"/>
    </row>
    <row r="4" spans="2:2" x14ac:dyDescent="0.35">
      <c r="B4" s="132" t="s">
        <v>49</v>
      </c>
    </row>
    <row r="5" spans="2:2" x14ac:dyDescent="0.35">
      <c r="B5" s="133"/>
    </row>
    <row r="6" spans="2:2" x14ac:dyDescent="0.35">
      <c r="B6" s="134" t="s">
        <v>50</v>
      </c>
    </row>
    <row r="7" spans="2:2" x14ac:dyDescent="0.35">
      <c r="B7" s="132"/>
    </row>
    <row r="8" spans="2:2" ht="60.75" customHeight="1" x14ac:dyDescent="0.35">
      <c r="B8" s="132" t="s">
        <v>68</v>
      </c>
    </row>
    <row r="9" spans="2:2" x14ac:dyDescent="0.35">
      <c r="B9" s="132" t="s">
        <v>69</v>
      </c>
    </row>
    <row r="10" spans="2:2" x14ac:dyDescent="0.35">
      <c r="B10" s="136"/>
    </row>
    <row r="11" spans="2:2" ht="29" x14ac:dyDescent="0.35">
      <c r="B11" s="132" t="s">
        <v>70</v>
      </c>
    </row>
    <row r="12" spans="2:2" x14ac:dyDescent="0.35">
      <c r="B12" s="132"/>
    </row>
    <row r="13" spans="2:2" ht="29" x14ac:dyDescent="0.35">
      <c r="B13" s="132" t="s">
        <v>71</v>
      </c>
    </row>
    <row r="14" spans="2:2" x14ac:dyDescent="0.35">
      <c r="B14" s="132"/>
    </row>
    <row r="15" spans="2:2" ht="29" x14ac:dyDescent="0.35">
      <c r="B15" s="132" t="s">
        <v>72</v>
      </c>
    </row>
    <row r="16" spans="2:2" x14ac:dyDescent="0.35">
      <c r="B16" s="132"/>
    </row>
    <row r="17" spans="2:5" ht="58" x14ac:dyDescent="0.35">
      <c r="B17" s="132" t="s">
        <v>73</v>
      </c>
    </row>
    <row r="18" spans="2:5" x14ac:dyDescent="0.35">
      <c r="B18" s="132"/>
      <c r="E18" s="3"/>
    </row>
    <row r="19" spans="2:5" ht="72.5" x14ac:dyDescent="0.35">
      <c r="B19" s="132" t="s">
        <v>74</v>
      </c>
    </row>
    <row r="20" spans="2:5" ht="15" thickBot="1" x14ac:dyDescent="0.4">
      <c r="B20" s="137"/>
    </row>
    <row r="21" spans="2:5" x14ac:dyDescent="0.35">
      <c r="B21" s="1"/>
    </row>
    <row r="22" spans="2:5" x14ac:dyDescent="0.35">
      <c r="B22" s="1"/>
    </row>
    <row r="23" spans="2:5" x14ac:dyDescent="0.35">
      <c r="B23" s="1"/>
    </row>
    <row r="24" spans="2:5" x14ac:dyDescent="0.35">
      <c r="B24" s="1"/>
    </row>
    <row r="25" spans="2:5" ht="13.5" customHeight="1" x14ac:dyDescent="0.35">
      <c r="B25" s="1"/>
    </row>
    <row r="26" spans="2:5" ht="15.5" x14ac:dyDescent="0.35">
      <c r="B26" s="2"/>
    </row>
  </sheetData>
  <sheetProtection algorithmName="SHA-512" hashValue="a5XRjGyccdw9C9kJ/ugzX74lvJLd3DW+lQBCEsupjgpMTHQTDpBUPXWJpgpx4hTgi2v9Ne4Z3Xqi/zahtEbK4g==" saltValue="cw8rXj9krfkgaDYFmUUqZA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3</vt:i4>
      </vt:variant>
    </vt:vector>
  </HeadingPairs>
  <TitlesOfParts>
    <vt:vector size="8" baseType="lpstr">
      <vt:lpstr>Zákl. nastavenie</vt:lpstr>
      <vt:lpstr>Ponuka - peňažný bonusový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Vitek Lukáš, JUDr.</cp:lastModifiedBy>
  <cp:revision/>
  <dcterms:created xsi:type="dcterms:W3CDTF">2022-09-22T09:41:16Z</dcterms:created>
  <dcterms:modified xsi:type="dcterms:W3CDTF">2026-07-30T14:06:43Z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