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S:\VO\Súťaže 2026\4.DNS 2026\Stavebné práce DNS NL 3_2021\kategória 2\Výzva_12_2026_Operatívna oprava električkovej trate Hečkova – Hybešova\výzva\"/>
    </mc:Choice>
  </mc:AlternateContent>
  <xr:revisionPtr revIDLastSave="0" documentId="13_ncr:1_{549CDD3E-83B3-4B02-BEFD-1716A1E61BB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kapitulácia stavby" sheetId="1" r:id="rId1"/>
    <sheet name="02-21 - Oprava žliabkovýc..." sheetId="2" r:id="rId2"/>
  </sheets>
  <definedNames>
    <definedName name="_xlnm._FilterDatabase" localSheetId="1" hidden="1">'02-21 - Oprava žliabkovýc...'!$C$122:$K$167</definedName>
    <definedName name="_xlnm.Print_Titles" localSheetId="1">'02-21 - Oprava žliabkovýc...'!$122:$122</definedName>
    <definedName name="_xlnm.Print_Titles" localSheetId="0">'Rekapitulácia stavby'!$92:$92</definedName>
    <definedName name="_xlnm.Print_Area" localSheetId="1">'02-21 - Oprava žliabkovýc...'!$C$4:$J$76,'02-21 - Oprava žliabkovýc...'!$C$82:$J$104,'02-21 - Oprava žliabkovýc...'!$C$110:$J$167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65" i="2" l="1"/>
  <c r="J37" i="2"/>
  <c r="J36" i="2"/>
  <c r="AY95" i="1" s="1"/>
  <c r="J35" i="2"/>
  <c r="AX95" i="1" s="1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4" i="2"/>
  <c r="BH164" i="2"/>
  <c r="BG164" i="2"/>
  <c r="BE164" i="2"/>
  <c r="T164" i="2"/>
  <c r="T163" i="2" s="1"/>
  <c r="R164" i="2"/>
  <c r="R163" i="2" s="1"/>
  <c r="P164" i="2"/>
  <c r="P163" i="2" s="1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F117" i="2"/>
  <c r="E115" i="2"/>
  <c r="F89" i="2"/>
  <c r="E87" i="2"/>
  <c r="J24" i="2"/>
  <c r="E24" i="2"/>
  <c r="J120" i="2"/>
  <c r="J23" i="2"/>
  <c r="J21" i="2"/>
  <c r="E21" i="2"/>
  <c r="J119" i="2" s="1"/>
  <c r="J20" i="2"/>
  <c r="J18" i="2"/>
  <c r="E18" i="2"/>
  <c r="F120" i="2"/>
  <c r="J17" i="2"/>
  <c r="J15" i="2"/>
  <c r="E15" i="2"/>
  <c r="F119" i="2"/>
  <c r="J14" i="2"/>
  <c r="J12" i="2"/>
  <c r="J117" i="2"/>
  <c r="E7" i="2"/>
  <c r="E85" i="2" s="1"/>
  <c r="L90" i="1"/>
  <c r="AM90" i="1"/>
  <c r="AM89" i="1"/>
  <c r="L89" i="1"/>
  <c r="AM87" i="1"/>
  <c r="L87" i="1"/>
  <c r="L85" i="1"/>
  <c r="L84" i="1"/>
  <c r="J148" i="2"/>
  <c r="BK145" i="2"/>
  <c r="BK136" i="2"/>
  <c r="BK129" i="2"/>
  <c r="J162" i="2"/>
  <c r="J156" i="2"/>
  <c r="J152" i="2"/>
  <c r="BK150" i="2"/>
  <c r="BK133" i="2"/>
  <c r="BK130" i="2"/>
  <c r="BK128" i="2"/>
  <c r="J166" i="2"/>
  <c r="BK160" i="2"/>
  <c r="BK146" i="2"/>
  <c r="J138" i="2"/>
  <c r="J132" i="2"/>
  <c r="BK162" i="2"/>
  <c r="BK149" i="2"/>
  <c r="J145" i="2"/>
  <c r="BK141" i="2"/>
  <c r="J136" i="2"/>
  <c r="J133" i="2"/>
  <c r="BK127" i="2"/>
  <c r="BK125" i="2"/>
  <c r="J161" i="2"/>
  <c r="AS94" i="1"/>
  <c r="BK166" i="2"/>
  <c r="J140" i="2"/>
  <c r="BK134" i="2"/>
  <c r="J128" i="2"/>
  <c r="J142" i="2"/>
  <c r="J127" i="2"/>
  <c r="BK139" i="2"/>
  <c r="J135" i="2"/>
  <c r="J164" i="2"/>
  <c r="BK161" i="2"/>
  <c r="BK156" i="2"/>
  <c r="J153" i="2"/>
  <c r="J151" i="2"/>
  <c r="BK148" i="2"/>
  <c r="J144" i="2"/>
  <c r="BK142" i="2"/>
  <c r="J139" i="2"/>
  <c r="BK135" i="2"/>
  <c r="J130" i="2"/>
  <c r="J129" i="2"/>
  <c r="BK126" i="2"/>
  <c r="J167" i="2"/>
  <c r="BK164" i="2"/>
  <c r="BK159" i="2"/>
  <c r="J159" i="2"/>
  <c r="BK157" i="2"/>
  <c r="J157" i="2"/>
  <c r="J150" i="2"/>
  <c r="J149" i="2"/>
  <c r="J146" i="2"/>
  <c r="BK144" i="2"/>
  <c r="J143" i="2"/>
  <c r="J141" i="2"/>
  <c r="BK138" i="2"/>
  <c r="J131" i="2"/>
  <c r="J126" i="2"/>
  <c r="BK167" i="2"/>
  <c r="BK153" i="2"/>
  <c r="BK152" i="2"/>
  <c r="BK151" i="2"/>
  <c r="BK143" i="2"/>
  <c r="BK140" i="2"/>
  <c r="BK137" i="2"/>
  <c r="J134" i="2"/>
  <c r="BK132" i="2"/>
  <c r="BK131" i="2"/>
  <c r="J160" i="2"/>
  <c r="J137" i="2"/>
  <c r="J125" i="2"/>
  <c r="F36" i="2" l="1"/>
  <c r="BC95" i="1" s="1"/>
  <c r="BC94" i="1" s="1"/>
  <c r="W32" i="1" s="1"/>
  <c r="J33" i="2"/>
  <c r="AV95" i="1" s="1"/>
  <c r="F37" i="2"/>
  <c r="BD95" i="1" s="1"/>
  <c r="BD94" i="1" s="1"/>
  <c r="W33" i="1" s="1"/>
  <c r="F35" i="2"/>
  <c r="BB95" i="1" s="1"/>
  <c r="BB94" i="1" s="1"/>
  <c r="W31" i="1" s="1"/>
  <c r="F33" i="2"/>
  <c r="AZ95" i="1" s="1"/>
  <c r="AZ94" i="1" s="1"/>
  <c r="W29" i="1" s="1"/>
  <c r="T124" i="2"/>
  <c r="R158" i="2"/>
  <c r="R154" i="2" s="1"/>
  <c r="R124" i="2"/>
  <c r="T147" i="2"/>
  <c r="BK155" i="2"/>
  <c r="BK165" i="2"/>
  <c r="J165" i="2"/>
  <c r="J103" i="2" s="1"/>
  <c r="BK124" i="2"/>
  <c r="P147" i="2"/>
  <c r="R155" i="2"/>
  <c r="P165" i="2"/>
  <c r="P124" i="2"/>
  <c r="BK147" i="2"/>
  <c r="J147" i="2" s="1"/>
  <c r="J98" i="2" s="1"/>
  <c r="R147" i="2"/>
  <c r="P155" i="2"/>
  <c r="P154" i="2" s="1"/>
  <c r="T155" i="2"/>
  <c r="BK158" i="2"/>
  <c r="J158" i="2"/>
  <c r="J101" i="2"/>
  <c r="P158" i="2"/>
  <c r="T158" i="2"/>
  <c r="T165" i="2"/>
  <c r="BK163" i="2"/>
  <c r="J163" i="2" s="1"/>
  <c r="J102" i="2" s="1"/>
  <c r="J91" i="2"/>
  <c r="F92" i="2"/>
  <c r="E113" i="2"/>
  <c r="BF131" i="2"/>
  <c r="BF132" i="2"/>
  <c r="BF135" i="2"/>
  <c r="BF137" i="2"/>
  <c r="BF145" i="2"/>
  <c r="BF149" i="2"/>
  <c r="BF151" i="2"/>
  <c r="BF157" i="2"/>
  <c r="BF167" i="2"/>
  <c r="BF159" i="2"/>
  <c r="BF160" i="2"/>
  <c r="BF161" i="2"/>
  <c r="BF162" i="2"/>
  <c r="BF164" i="2"/>
  <c r="BF166" i="2"/>
  <c r="J89" i="2"/>
  <c r="F91" i="2"/>
  <c r="J92" i="2"/>
  <c r="BF125" i="2"/>
  <c r="BF126" i="2"/>
  <c r="BF127" i="2"/>
  <c r="BF128" i="2"/>
  <c r="BF129" i="2"/>
  <c r="BF130" i="2"/>
  <c r="BF133" i="2"/>
  <c r="BF134" i="2"/>
  <c r="BF136" i="2"/>
  <c r="BF138" i="2"/>
  <c r="BF139" i="2"/>
  <c r="BF140" i="2"/>
  <c r="BF141" i="2"/>
  <c r="BF142" i="2"/>
  <c r="BF143" i="2"/>
  <c r="BF144" i="2"/>
  <c r="BF146" i="2"/>
  <c r="BF148" i="2"/>
  <c r="BF150" i="2"/>
  <c r="BF152" i="2"/>
  <c r="BF153" i="2"/>
  <c r="BF156" i="2"/>
  <c r="T154" i="2" l="1"/>
  <c r="BK154" i="2"/>
  <c r="J154" i="2" s="1"/>
  <c r="J99" i="2" s="1"/>
  <c r="P123" i="2"/>
  <c r="AU95" i="1"/>
  <c r="AU94" i="1" s="1"/>
  <c r="R123" i="2"/>
  <c r="T123" i="2"/>
  <c r="J155" i="2"/>
  <c r="J100" i="2" s="1"/>
  <c r="J124" i="2"/>
  <c r="J97" i="2" s="1"/>
  <c r="AX94" i="1"/>
  <c r="AV94" i="1"/>
  <c r="AK29" i="1" s="1"/>
  <c r="J34" i="2"/>
  <c r="AW95" i="1" s="1"/>
  <c r="AT95" i="1" s="1"/>
  <c r="AY94" i="1"/>
  <c r="F34" i="2"/>
  <c r="BA95" i="1" s="1"/>
  <c r="BA94" i="1" s="1"/>
  <c r="W30" i="1" s="1"/>
  <c r="BK123" i="2" l="1"/>
  <c r="J123" i="2" s="1"/>
  <c r="J96" i="2" s="1"/>
  <c r="AW94" i="1"/>
  <c r="AK30" i="1" s="1"/>
  <c r="J30" i="2" l="1"/>
  <c r="AG95" i="1" s="1"/>
  <c r="AG94" i="1" s="1"/>
  <c r="AK26" i="1" s="1"/>
  <c r="AT94" i="1"/>
  <c r="J39" i="2" l="1"/>
  <c r="AN94" i="1"/>
  <c r="AN95" i="1"/>
  <c r="AK35" i="1"/>
</calcChain>
</file>

<file path=xl/sharedStrings.xml><?xml version="1.0" encoding="utf-8"?>
<sst xmlns="http://schemas.openxmlformats.org/spreadsheetml/2006/main" count="811" uniqueCount="272">
  <si>
    <t>Export Komplet</t>
  </si>
  <si>
    <t/>
  </si>
  <si>
    <t>2.0</t>
  </si>
  <si>
    <t>False</t>
  </si>
  <si>
    <t>{9a811932-c78c-4392-bfdb-c9a8ce97b312}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</si>
  <si>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</si>
  <si>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</si>
  <si>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</si>
  <si>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</si>
  <si>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</si>
  <si>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0,001</t>
  </si>
  <si>
    <t>Kód:</t>
  </si>
  <si>
    <t>13-1</t>
  </si>
  <si>
    <t>Stavba:</t>
  </si>
  <si>
    <t>ET Hečkova - Hybešova</t>
  </si>
  <si>
    <t>JKSO:</t>
  </si>
  <si>
    <t>ČS:</t>
  </si>
  <si>
    <t>Miesto:</t>
  </si>
  <si>
    <t xml:space="preserve"> </t>
  </si>
  <si>
    <t>Dátum:</t>
  </si>
  <si>
    <t>29. 7. 2026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</si>
  <si>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</si>
  <si>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</si>
  <si>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</si>
  <si>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</si>
  <si>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</si>
  <si>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</si>
  <si>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</si>
  <si>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</si>
  <si>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</si>
  <si>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</si>
  <si>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</si>
  <si>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</si>
  <si>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</si>
  <si>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</si>
  <si>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</si>
  <si>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</si>
  <si>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</si>
  <si>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</si>
  <si>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</si>
  <si>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</si>
  <si>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</si>
  <si>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</si>
  <si>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</si>
  <si>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</si>
  <si>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</si>
  <si>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</si>
  <si>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</si>
  <si>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</si>
  <si>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</si>
  <si>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</si>
  <si>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</si>
  <si>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</si>
  <si>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</si>
  <si>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</si>
  <si>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</si>
  <si>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</si>
  <si>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</si>
  <si>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</si>
  <si>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</si>
  <si>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</si>
  <si>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</si>
  <si>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</si>
  <si>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</si>
  <si>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</si>
  <si>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</si>
  <si>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</si>
  <si>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</si>
  <si>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</si>
  <si>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</si>
  <si>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</si>
  <si>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</si>
  <si>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</si>
  <si>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</si>
  <si>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02-21</t>
  </si>
  <si>
    <t>STA</t>
  </si>
  <si>
    <t>1</t>
  </si>
  <si>
    <t>{06e39982-bea7-4d5c-bb7c-dbf95bdee1e6}</t>
  </si>
  <si>
    <t>KRYCÍ LIST ROZPOČTU</t>
  </si>
  <si>
    <t>Objekt:</t>
  </si>
  <si>
    <t>REKAPITULÁCIA ROZPOČTU</t>
  </si>
  <si>
    <t>Kód dielu - Popis</t>
  </si>
  <si>
    <t>Cena celkom [EUR]</t>
  </si>
  <si>
    <t>Náklady z rozpočtu</t>
  </si>
  <si>
    <t>-1</t>
  </si>
  <si>
    <t>5 - Komunikácie</t>
  </si>
  <si>
    <t>9 - Ostatné konštrukcie a práce-búranie</t>
  </si>
  <si>
    <t>HSV - Práce a dodávky HSV</t>
  </si>
  <si>
    <t xml:space="preserve">    1 - Zemné práce</t>
  </si>
  <si>
    <t xml:space="preserve">    2 - Zakladanie-žľaby</t>
  </si>
  <si>
    <t xml:space="preserve">    99 - Presun hmôt HSV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</si>
  <si>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</si>
  <si>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</si>
  <si>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</si>
  <si>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</si>
  <si>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</si>
  <si>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</si>
  <si>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</si>
  <si>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</si>
  <si>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</si>
  <si>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</si>
  <si>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</si>
  <si>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</si>
  <si>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</si>
  <si>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5</t>
  </si>
  <si>
    <t>Komunikácie</t>
  </si>
  <si>
    <t>ROZPOCET</t>
  </si>
  <si>
    <t>M</t>
  </si>
  <si>
    <t>608110001100.S</t>
  </si>
  <si>
    <t xml:space="preserve">Podval drevený priečny šxhxl 260x150x2500 mm, bukový, impregnovaný olejom 175 kg/m3 - prechodové kusy </t>
  </si>
  <si>
    <t>ks</t>
  </si>
  <si>
    <t>8</t>
  </si>
  <si>
    <t>2</t>
  </si>
  <si>
    <t>4</t>
  </si>
  <si>
    <t>105082792</t>
  </si>
  <si>
    <t>437730000500.S</t>
  </si>
  <si>
    <t xml:space="preserve">Podkladnica  plochá </t>
  </si>
  <si>
    <t>292334271</t>
  </si>
  <si>
    <t>3</t>
  </si>
  <si>
    <t>437730001200.S</t>
  </si>
  <si>
    <t>Zvierka pružná Skl 12</t>
  </si>
  <si>
    <t>63678985</t>
  </si>
  <si>
    <t>437790002100.S</t>
  </si>
  <si>
    <t>Podložky pod podklad z PE, rozmer 380x160x2 mm</t>
  </si>
  <si>
    <t>-918808935</t>
  </si>
  <si>
    <t>437790002700.S</t>
  </si>
  <si>
    <t xml:space="preserve">Podložka pod koľajnice gumová </t>
  </si>
  <si>
    <t>-666266109</t>
  </si>
  <si>
    <t>6</t>
  </si>
  <si>
    <t>K</t>
  </si>
  <si>
    <t>511532111.S</t>
  </si>
  <si>
    <t>Koľajové lôžko so zhutnením z kameniva hrubého drveného</t>
  </si>
  <si>
    <t>m3</t>
  </si>
  <si>
    <t>663789440</t>
  </si>
  <si>
    <t>7</t>
  </si>
  <si>
    <t>512502121.S</t>
  </si>
  <si>
    <t>Odstránenie koľajového lôžka z kameniva po rozob. koľaje alebo koľajového rozvetvenia,  -1,80800t</t>
  </si>
  <si>
    <t>-998852057</t>
  </si>
  <si>
    <t>592110002840.S</t>
  </si>
  <si>
    <t>Betónový podval  vystrojený na pružné upevnenie Skl 12, pre žliabkovú koľajnicu - dodávka obstarávateľa</t>
  </si>
  <si>
    <t>601474577</t>
  </si>
  <si>
    <t>9</t>
  </si>
  <si>
    <t>134910000600R</t>
  </si>
  <si>
    <t>Koľajnica Ri60/13 - dodávka obstarávateľa</t>
  </si>
  <si>
    <t>t</t>
  </si>
  <si>
    <t>-670255237</t>
  </si>
  <si>
    <t>10</t>
  </si>
  <si>
    <t>523851014.R</t>
  </si>
  <si>
    <t>Zhotovenie koľaje stykovanej zo žliabkových koľajníc na podvaloch betónových rozdelenie 500 mm (koľaj+prechodové kusy)</t>
  </si>
  <si>
    <t>m</t>
  </si>
  <si>
    <t>2028957225</t>
  </si>
  <si>
    <t>11</t>
  </si>
  <si>
    <t>523895012.S</t>
  </si>
  <si>
    <t>Príplatok k cene za zhotovenie koľaje zo žliabkových koľajníc v oblúku s polomerom nad 40 do 150 m</t>
  </si>
  <si>
    <t>756277121</t>
  </si>
  <si>
    <t>12</t>
  </si>
  <si>
    <t>523991112.S</t>
  </si>
  <si>
    <t>Podložka hr. od 3 do 5 mm medzi podkladnicu a pätu koľajnice</t>
  </si>
  <si>
    <t>1118602908</t>
  </si>
  <si>
    <t>13</t>
  </si>
  <si>
    <t>525010022.S</t>
  </si>
  <si>
    <t>Rozobratie koľaje na drevených podvaloch,  -0,31100t</t>
  </si>
  <si>
    <t>113404219</t>
  </si>
  <si>
    <t>14</t>
  </si>
  <si>
    <t>541301111.S</t>
  </si>
  <si>
    <t>Odstránenie podvalu po rozobratí koľaje pod koľajou, podval drevený,  -0,08500t</t>
  </si>
  <si>
    <t>-1593946530</t>
  </si>
  <si>
    <t>15</t>
  </si>
  <si>
    <t>543191111.S</t>
  </si>
  <si>
    <t>Vyrovnanie koľaje na podvaloch, bez doplnenia koľajového lôžka automatickou podbíjačkou 2x1100</t>
  </si>
  <si>
    <t>118731046</t>
  </si>
  <si>
    <t>16</t>
  </si>
  <si>
    <t>543199095.S</t>
  </si>
  <si>
    <t>Oprava výškovej a smer. polohy. Príplatok k cene za sťaženú prácu pri rekonštrukciách</t>
  </si>
  <si>
    <t>-187764720</t>
  </si>
  <si>
    <t>17</t>
  </si>
  <si>
    <t>548111121.S</t>
  </si>
  <si>
    <t>Zvar koľajníc elektrický (trubičkou), termitový</t>
  </si>
  <si>
    <t>1940876658</t>
  </si>
  <si>
    <t>18</t>
  </si>
  <si>
    <t>548133111.S</t>
  </si>
  <si>
    <t>Vŕtanie  žliabkovej koľajnice pílou</t>
  </si>
  <si>
    <t>-632533891</t>
  </si>
  <si>
    <t>19</t>
  </si>
  <si>
    <t>548930011.S</t>
  </si>
  <si>
    <t>Rezanie koľajnice všetkých sústav pílou</t>
  </si>
  <si>
    <t>-1644573742</t>
  </si>
  <si>
    <t>20</t>
  </si>
  <si>
    <t>548930012.S</t>
  </si>
  <si>
    <t xml:space="preserve">Rezanie koľajnice plameňom </t>
  </si>
  <si>
    <t>1794161223</t>
  </si>
  <si>
    <t>21</t>
  </si>
  <si>
    <t>548965011</t>
  </si>
  <si>
    <t>Obrúsenie okysličeného povrchu temena hlavy nových koľajníc pri súvislej úprave koľaje</t>
  </si>
  <si>
    <t>-1719464297</t>
  </si>
  <si>
    <t>22</t>
  </si>
  <si>
    <t>134910000601R</t>
  </si>
  <si>
    <t>-1647995146</t>
  </si>
  <si>
    <t>Ostatné konštrukcie a práce-búranie</t>
  </si>
  <si>
    <t>979082213.S</t>
  </si>
  <si>
    <t>Vodorovná doprava sutiny so zložením a hrubým urovnaním na vzdialenosť do 1 km(1309štrk)</t>
  </si>
  <si>
    <t>-789265557</t>
  </si>
  <si>
    <t>24</t>
  </si>
  <si>
    <t>979082213R</t>
  </si>
  <si>
    <t>Odvoz a likvidácia drevených podvalov (45,05t)</t>
  </si>
  <si>
    <t>-1567757857</t>
  </si>
  <si>
    <t>25</t>
  </si>
  <si>
    <t>979082219</t>
  </si>
  <si>
    <t>Príplatok k cene odvozu sutiny  za každý ďalší aj začatý 1 km nad 1 km 1309x19</t>
  </si>
  <si>
    <t>-775138890</t>
  </si>
  <si>
    <t>26</t>
  </si>
  <si>
    <t>979085211.S</t>
  </si>
  <si>
    <t>Vodorovná doprava koľajových konštrukcií  do 5 km -koľajnice 45t, betónové podvaly 198t</t>
  </si>
  <si>
    <t>-1549802203</t>
  </si>
  <si>
    <t>27</t>
  </si>
  <si>
    <t>979085291.S</t>
  </si>
  <si>
    <t>Príplatok k cene za každý ďalší aj začatý km vodorovnej dopravy častí rozobratých konštrukcií drobného koľajiva 243x15</t>
  </si>
  <si>
    <t>599929760</t>
  </si>
  <si>
    <t>28</t>
  </si>
  <si>
    <t>979087213.S</t>
  </si>
  <si>
    <t>Nakladanie na dopravné prostriedky pre vodorovnú dopravu vybúraných hmôt (60+63,5)</t>
  </si>
  <si>
    <t>1814092479</t>
  </si>
  <si>
    <t>HSV</t>
  </si>
  <si>
    <t>Práce a dodávky HSV</t>
  </si>
  <si>
    <t>Zemné práce</t>
  </si>
  <si>
    <t>29</t>
  </si>
  <si>
    <t>171209002.S</t>
  </si>
  <si>
    <t>Poplatok za skládku - zemina a kamenivo (17 05) ostatné</t>
  </si>
  <si>
    <t>-501212023</t>
  </si>
  <si>
    <t>30</t>
  </si>
  <si>
    <t>181102302</t>
  </si>
  <si>
    <t xml:space="preserve">Úprava pláne  so zhutnením </t>
  </si>
  <si>
    <t>m2</t>
  </si>
  <si>
    <t>-955116845</t>
  </si>
  <si>
    <t>Zakladanie-žľaby</t>
  </si>
  <si>
    <t>31</t>
  </si>
  <si>
    <t>289971212.1</t>
  </si>
  <si>
    <t>Zhotovenie vrstvy z geotextílie na upravenom povrchu sklon do 1 : 5 , šírky nad 3 do 6 m</t>
  </si>
  <si>
    <t>166349908</t>
  </si>
  <si>
    <t>32</t>
  </si>
  <si>
    <t>693110001200.1</t>
  </si>
  <si>
    <t>Geotextília polypropylénová Tatratex GTX N PP 300, šírka 1,75-3,5 m, dĺžka 90 m, hrúbka 2,7 mm, netkaná, MIVA</t>
  </si>
  <si>
    <t>49283450</t>
  </si>
  <si>
    <t>33</t>
  </si>
  <si>
    <t>289971314</t>
  </si>
  <si>
    <t>Zhotovenie  vrstvy z geomreže  na upravenom povrchu</t>
  </si>
  <si>
    <t>-61288981</t>
  </si>
  <si>
    <t>34</t>
  </si>
  <si>
    <t>TG4040S</t>
  </si>
  <si>
    <t>Geomreža z polypropylénu</t>
  </si>
  <si>
    <t>-1519726039</t>
  </si>
  <si>
    <t>99</t>
  </si>
  <si>
    <t>Presun hmôt HSV</t>
  </si>
  <si>
    <t>35</t>
  </si>
  <si>
    <t>998243011.S</t>
  </si>
  <si>
    <t>Presun hmôt pre zvršok koľají alebo koľajísk pre električku s výnimkou metra akéhokoľvek rozsahu</t>
  </si>
  <si>
    <t>-823830140</t>
  </si>
  <si>
    <t>VRN</t>
  </si>
  <si>
    <t>Investičné náklady neobsiahnuté v cenách</t>
  </si>
  <si>
    <t>36</t>
  </si>
  <si>
    <t>000800011.S.1</t>
  </si>
  <si>
    <t>Vplyv pracovného prostredia - prevádzka investora a vplyv prostredia rušenie dopravy</t>
  </si>
  <si>
    <t>eur</t>
  </si>
  <si>
    <t>1024</t>
  </si>
  <si>
    <t>-2032591929</t>
  </si>
  <si>
    <t>37</t>
  </si>
  <si>
    <t>001000011.S</t>
  </si>
  <si>
    <t>Autorský dozor projektanta</t>
  </si>
  <si>
    <t>1714623144</t>
  </si>
  <si>
    <t>Oprava úseku zo  žliabkových koľajníc</t>
  </si>
  <si>
    <t>02-21 - Oprava úseku zo žliabkových koľajníc</t>
  </si>
  <si>
    <t>Prechodová koľajnica 60R2/49 E1 dĺ. 4,0 m-1 pár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</si>
</sst>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19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0" fillId="0" borderId="3" xfId="0" applyBorder="1" applyAlignment="1" applyProtection="1">
      <alignment vertical="center"/>
      <protection locked="0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31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opLeftCell="A72" workbookViewId="0">
      <selection activeCell="L85" sqref="L85:AJ85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159" t="s">
        <v>5</v>
      </c>
      <c r="AS2" s="160"/>
      <c r="AT2" s="160"/>
      <c r="AU2" s="160"/>
      <c r="AV2" s="160"/>
      <c r="AW2" s="160"/>
      <c r="AX2" s="160"/>
      <c r="AY2" s="160"/>
      <c r="AZ2" s="160"/>
      <c r="BA2" s="160"/>
      <c r="BB2" s="160"/>
      <c r="BC2" s="160"/>
      <c r="BD2" s="160"/>
      <c r="BE2" s="160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S4" s="13" t="s">
        <v>10</v>
      </c>
    </row>
    <row r="5" spans="1:74" ht="12" customHeight="1">
      <c r="B5" s="16"/>
      <c r="D5" s="19" t="s">
        <v>11</v>
      </c>
      <c r="K5" s="161" t="s">
        <v>12</v>
      </c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R5" s="16"/>
      <c r="BS5" s="13" t="s">
        <v>6</v>
      </c>
    </row>
    <row r="6" spans="1:74" ht="36.950000000000003" customHeight="1">
      <c r="B6" s="16"/>
      <c r="D6" s="21" t="s">
        <v>13</v>
      </c>
      <c r="K6" s="163" t="s">
        <v>14</v>
      </c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R6" s="16"/>
      <c r="BS6" s="13" t="s">
        <v>6</v>
      </c>
    </row>
    <row r="7" spans="1:74" ht="12" customHeight="1">
      <c r="B7" s="16"/>
      <c r="D7" s="22" t="s">
        <v>15</v>
      </c>
      <c r="K7" s="20" t="s">
        <v>1</v>
      </c>
      <c r="AK7" s="22" t="s">
        <v>16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17</v>
      </c>
      <c r="K8" s="20" t="s">
        <v>18</v>
      </c>
      <c r="AK8" s="22" t="s">
        <v>19</v>
      </c>
      <c r="AN8" s="20" t="s">
        <v>20</v>
      </c>
      <c r="AR8" s="16"/>
      <c r="BS8" s="13" t="s">
        <v>6</v>
      </c>
    </row>
    <row r="9" spans="1:74" ht="14.45" customHeight="1">
      <c r="B9" s="16"/>
      <c r="AR9" s="16"/>
      <c r="BS9" s="13" t="s">
        <v>6</v>
      </c>
    </row>
    <row r="10" spans="1:74" ht="12" customHeight="1">
      <c r="B10" s="16"/>
      <c r="D10" s="22" t="s">
        <v>21</v>
      </c>
      <c r="AK10" s="22" t="s">
        <v>22</v>
      </c>
      <c r="AN10" s="20" t="s">
        <v>1</v>
      </c>
      <c r="AR10" s="16"/>
      <c r="BS10" s="13" t="s">
        <v>6</v>
      </c>
    </row>
    <row r="11" spans="1:74" ht="18.399999999999999" customHeight="1">
      <c r="B11" s="16"/>
      <c r="E11" s="20" t="s">
        <v>18</v>
      </c>
      <c r="AK11" s="22" t="s">
        <v>23</v>
      </c>
      <c r="AN11" s="20" t="s">
        <v>1</v>
      </c>
      <c r="AR11" s="16"/>
      <c r="BS11" s="13" t="s">
        <v>6</v>
      </c>
    </row>
    <row r="12" spans="1:74" ht="6.95" customHeight="1">
      <c r="B12" s="16"/>
      <c r="AR12" s="16"/>
      <c r="BS12" s="13" t="s">
        <v>6</v>
      </c>
    </row>
    <row r="13" spans="1:74" ht="12" customHeight="1">
      <c r="B13" s="16"/>
      <c r="D13" s="22" t="s">
        <v>24</v>
      </c>
      <c r="AK13" s="22" t="s">
        <v>22</v>
      </c>
      <c r="AN13" s="20" t="s">
        <v>1</v>
      </c>
      <c r="AR13" s="16"/>
      <c r="BS13" s="13" t="s">
        <v>6</v>
      </c>
    </row>
    <row r="14" spans="1:74" ht="12.75">
      <c r="B14" s="16"/>
      <c r="E14" s="20" t="s">
        <v>18</v>
      </c>
      <c r="AK14" s="22" t="s">
        <v>23</v>
      </c>
      <c r="AN14" s="20" t="s">
        <v>1</v>
      </c>
      <c r="AR14" s="16"/>
      <c r="BS14" s="13" t="s">
        <v>6</v>
      </c>
    </row>
    <row r="15" spans="1:74" ht="6.95" customHeight="1">
      <c r="B15" s="16"/>
      <c r="AR15" s="16"/>
      <c r="BS15" s="13" t="s">
        <v>3</v>
      </c>
    </row>
    <row r="16" spans="1:74" ht="12" customHeight="1">
      <c r="B16" s="16"/>
      <c r="D16" s="22" t="s">
        <v>25</v>
      </c>
      <c r="AK16" s="22" t="s">
        <v>22</v>
      </c>
      <c r="AN16" s="20" t="s">
        <v>1</v>
      </c>
      <c r="AR16" s="16"/>
      <c r="BS16" s="13" t="s">
        <v>3</v>
      </c>
    </row>
    <row r="17" spans="2:71" ht="18.399999999999999" customHeight="1">
      <c r="B17" s="16"/>
      <c r="E17" s="20" t="s">
        <v>18</v>
      </c>
      <c r="AK17" s="22" t="s">
        <v>23</v>
      </c>
      <c r="AN17" s="20" t="s">
        <v>1</v>
      </c>
      <c r="AR17" s="16"/>
      <c r="BS17" s="13" t="s">
        <v>26</v>
      </c>
    </row>
    <row r="18" spans="2:71" ht="6.95" customHeight="1">
      <c r="B18" s="16"/>
      <c r="AR18" s="16"/>
      <c r="BS18" s="13" t="s">
        <v>6</v>
      </c>
    </row>
    <row r="19" spans="2:71" ht="12" customHeight="1">
      <c r="B19" s="16"/>
      <c r="D19" s="22" t="s">
        <v>27</v>
      </c>
      <c r="AK19" s="22" t="s">
        <v>22</v>
      </c>
      <c r="AN19" s="20" t="s">
        <v>1</v>
      </c>
      <c r="AR19" s="16"/>
      <c r="BS19" s="13" t="s">
        <v>6</v>
      </c>
    </row>
    <row r="20" spans="2:71" ht="18.399999999999999" customHeight="1">
      <c r="B20" s="16"/>
      <c r="E20" s="20" t="s">
        <v>18</v>
      </c>
      <c r="AK20" s="22" t="s">
        <v>23</v>
      </c>
      <c r="AN20" s="20" t="s">
        <v>1</v>
      </c>
      <c r="AR20" s="16"/>
      <c r="BS20" s="13" t="s">
        <v>26</v>
      </c>
    </row>
    <row r="21" spans="2:71" ht="6.95" customHeight="1">
      <c r="B21" s="16"/>
      <c r="AR21" s="16"/>
    </row>
    <row r="22" spans="2:71" ht="12" customHeight="1">
      <c r="B22" s="16"/>
      <c r="D22" s="22" t="s">
        <v>28</v>
      </c>
      <c r="AR22" s="16"/>
    </row>
    <row r="23" spans="2:71" ht="16.5" customHeight="1">
      <c r="B23" s="16"/>
      <c r="E23" s="162" t="s">
        <v>1</v>
      </c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  <c r="AL23" s="162"/>
      <c r="AM23" s="162"/>
      <c r="AN23" s="162"/>
      <c r="AR23" s="16"/>
    </row>
    <row r="24" spans="2:71" ht="6.95" customHeight="1">
      <c r="B24" s="16"/>
      <c r="AR24" s="16"/>
    </row>
    <row r="25" spans="2:71" ht="6.9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" customHeight="1">
      <c r="B26" s="25"/>
      <c r="D26" s="26" t="s">
        <v>29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64">
        <f>ROUND(AG94,2)</f>
        <v>0</v>
      </c>
      <c r="AL26" s="165"/>
      <c r="AM26" s="165"/>
      <c r="AN26" s="165"/>
      <c r="AO26" s="165"/>
      <c r="AR26" s="25"/>
    </row>
    <row r="27" spans="2:71" s="1" customFormat="1" ht="6.95" customHeight="1">
      <c r="B27" s="25"/>
      <c r="AR27" s="25"/>
    </row>
    <row r="28" spans="2:71" s="1" customFormat="1" ht="12.75">
      <c r="B28" s="25"/>
      <c r="L28" s="166" t="s">
        <v>30</v>
      </c>
      <c r="M28" s="166"/>
      <c r="N28" s="166"/>
      <c r="O28" s="166"/>
      <c r="P28" s="166"/>
      <c r="W28" s="166" t="s">
        <v>31</v>
      </c>
      <c r="X28" s="166"/>
      <c r="Y28" s="166"/>
      <c r="Z28" s="166"/>
      <c r="AA28" s="166"/>
      <c r="AB28" s="166"/>
      <c r="AC28" s="166"/>
      <c r="AD28" s="166"/>
      <c r="AE28" s="166"/>
      <c r="AK28" s="166" t="s">
        <v>32</v>
      </c>
      <c r="AL28" s="166"/>
      <c r="AM28" s="166"/>
      <c r="AN28" s="166"/>
      <c r="AO28" s="166"/>
      <c r="AR28" s="25"/>
    </row>
    <row r="29" spans="2:71" s="2" customFormat="1" ht="14.45" customHeight="1">
      <c r="B29" s="29"/>
      <c r="D29" s="22" t="s">
        <v>33</v>
      </c>
      <c r="F29" s="30" t="s">
        <v>34</v>
      </c>
      <c r="L29" s="169">
        <v>0.23</v>
      </c>
      <c r="M29" s="168"/>
      <c r="N29" s="168"/>
      <c r="O29" s="168"/>
      <c r="P29" s="168"/>
      <c r="Q29" s="31"/>
      <c r="R29" s="31"/>
      <c r="S29" s="31"/>
      <c r="T29" s="31"/>
      <c r="U29" s="31"/>
      <c r="V29" s="31"/>
      <c r="W29" s="167">
        <f>ROUND(AZ94, 2)</f>
        <v>0</v>
      </c>
      <c r="X29" s="168"/>
      <c r="Y29" s="168"/>
      <c r="Z29" s="168"/>
      <c r="AA29" s="168"/>
      <c r="AB29" s="168"/>
      <c r="AC29" s="168"/>
      <c r="AD29" s="168"/>
      <c r="AE29" s="168"/>
      <c r="AF29" s="31"/>
      <c r="AG29" s="31"/>
      <c r="AH29" s="31"/>
      <c r="AI29" s="31"/>
      <c r="AJ29" s="31"/>
      <c r="AK29" s="167">
        <f>ROUND(AV94, 2)</f>
        <v>0</v>
      </c>
      <c r="AL29" s="168"/>
      <c r="AM29" s="168"/>
      <c r="AN29" s="168"/>
      <c r="AO29" s="168"/>
      <c r="AP29" s="31"/>
      <c r="AQ29" s="31"/>
      <c r="AR29" s="32"/>
      <c r="AS29" s="31"/>
      <c r="AT29" s="31"/>
      <c r="AU29" s="31"/>
      <c r="AV29" s="31"/>
      <c r="AW29" s="31"/>
      <c r="AX29" s="31"/>
      <c r="AY29" s="31"/>
      <c r="AZ29" s="31"/>
    </row>
    <row r="30" spans="2:71" s="2" customFormat="1" ht="14.45" customHeight="1">
      <c r="B30" s="29"/>
      <c r="F30" s="30" t="s">
        <v>35</v>
      </c>
      <c r="L30" s="172">
        <v>0.23</v>
      </c>
      <c r="M30" s="171"/>
      <c r="N30" s="171"/>
      <c r="O30" s="171"/>
      <c r="P30" s="171"/>
      <c r="W30" s="170">
        <f>ROUND(BA94, 2)</f>
        <v>0</v>
      </c>
      <c r="X30" s="171"/>
      <c r="Y30" s="171"/>
      <c r="Z30" s="171"/>
      <c r="AA30" s="171"/>
      <c r="AB30" s="171"/>
      <c r="AC30" s="171"/>
      <c r="AD30" s="171"/>
      <c r="AE30" s="171"/>
      <c r="AK30" s="170">
        <f>ROUND(AW94, 2)</f>
        <v>0</v>
      </c>
      <c r="AL30" s="171"/>
      <c r="AM30" s="171"/>
      <c r="AN30" s="171"/>
      <c r="AO30" s="171"/>
      <c r="AR30" s="29"/>
    </row>
    <row r="31" spans="2:71" s="2" customFormat="1" ht="14.45" hidden="1" customHeight="1">
      <c r="B31" s="29"/>
      <c r="F31" s="22" t="s">
        <v>36</v>
      </c>
      <c r="L31" s="172">
        <v>0.23</v>
      </c>
      <c r="M31" s="171"/>
      <c r="N31" s="171"/>
      <c r="O31" s="171"/>
      <c r="P31" s="171"/>
      <c r="W31" s="170">
        <f>ROUND(BB94, 2)</f>
        <v>0</v>
      </c>
      <c r="X31" s="171"/>
      <c r="Y31" s="171"/>
      <c r="Z31" s="171"/>
      <c r="AA31" s="171"/>
      <c r="AB31" s="171"/>
      <c r="AC31" s="171"/>
      <c r="AD31" s="171"/>
      <c r="AE31" s="171"/>
      <c r="AK31" s="170">
        <v>0</v>
      </c>
      <c r="AL31" s="171"/>
      <c r="AM31" s="171"/>
      <c r="AN31" s="171"/>
      <c r="AO31" s="171"/>
      <c r="AR31" s="29"/>
    </row>
    <row r="32" spans="2:71" s="2" customFormat="1" ht="14.45" hidden="1" customHeight="1">
      <c r="B32" s="29"/>
      <c r="F32" s="22" t="s">
        <v>37</v>
      </c>
      <c r="L32" s="172">
        <v>0.23</v>
      </c>
      <c r="M32" s="171"/>
      <c r="N32" s="171"/>
      <c r="O32" s="171"/>
      <c r="P32" s="171"/>
      <c r="W32" s="170">
        <f>ROUND(BC94, 2)</f>
        <v>0</v>
      </c>
      <c r="X32" s="171"/>
      <c r="Y32" s="171"/>
      <c r="Z32" s="171"/>
      <c r="AA32" s="171"/>
      <c r="AB32" s="171"/>
      <c r="AC32" s="171"/>
      <c r="AD32" s="171"/>
      <c r="AE32" s="171"/>
      <c r="AK32" s="170">
        <v>0</v>
      </c>
      <c r="AL32" s="171"/>
      <c r="AM32" s="171"/>
      <c r="AN32" s="171"/>
      <c r="AO32" s="171"/>
      <c r="AR32" s="29"/>
    </row>
    <row r="33" spans="2:52" s="2" customFormat="1" ht="14.45" hidden="1" customHeight="1">
      <c r="B33" s="29"/>
      <c r="F33" s="30" t="s">
        <v>38</v>
      </c>
      <c r="L33" s="169">
        <v>0</v>
      </c>
      <c r="M33" s="168"/>
      <c r="N33" s="168"/>
      <c r="O33" s="168"/>
      <c r="P33" s="168"/>
      <c r="Q33" s="31"/>
      <c r="R33" s="31"/>
      <c r="S33" s="31"/>
      <c r="T33" s="31"/>
      <c r="U33" s="31"/>
      <c r="V33" s="31"/>
      <c r="W33" s="167">
        <f>ROUND(BD94, 2)</f>
        <v>0</v>
      </c>
      <c r="X33" s="168"/>
      <c r="Y33" s="168"/>
      <c r="Z33" s="168"/>
      <c r="AA33" s="168"/>
      <c r="AB33" s="168"/>
      <c r="AC33" s="168"/>
      <c r="AD33" s="168"/>
      <c r="AE33" s="168"/>
      <c r="AF33" s="31"/>
      <c r="AG33" s="31"/>
      <c r="AH33" s="31"/>
      <c r="AI33" s="31"/>
      <c r="AJ33" s="31"/>
      <c r="AK33" s="167">
        <v>0</v>
      </c>
      <c r="AL33" s="168"/>
      <c r="AM33" s="168"/>
      <c r="AN33" s="168"/>
      <c r="AO33" s="168"/>
      <c r="AP33" s="31"/>
      <c r="AQ33" s="31"/>
      <c r="AR33" s="32"/>
      <c r="AS33" s="31"/>
      <c r="AT33" s="31"/>
      <c r="AU33" s="31"/>
      <c r="AV33" s="31"/>
      <c r="AW33" s="31"/>
      <c r="AX33" s="31"/>
      <c r="AY33" s="31"/>
      <c r="AZ33" s="31"/>
    </row>
    <row r="34" spans="2:52" s="1" customFormat="1" ht="6.95" customHeight="1">
      <c r="B34" s="25"/>
      <c r="AR34" s="25"/>
    </row>
    <row r="35" spans="2:52" s="1" customFormat="1" ht="25.9" customHeight="1">
      <c r="B35" s="25"/>
      <c r="C35" s="33"/>
      <c r="D35" s="34" t="s">
        <v>39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40</v>
      </c>
      <c r="U35" s="35"/>
      <c r="V35" s="35"/>
      <c r="W35" s="35"/>
      <c r="X35" s="191" t="s">
        <v>41</v>
      </c>
      <c r="Y35" s="192"/>
      <c r="Z35" s="192"/>
      <c r="AA35" s="192"/>
      <c r="AB35" s="192"/>
      <c r="AC35" s="35"/>
      <c r="AD35" s="35"/>
      <c r="AE35" s="35"/>
      <c r="AF35" s="35"/>
      <c r="AG35" s="35"/>
      <c r="AH35" s="35"/>
      <c r="AI35" s="35"/>
      <c r="AJ35" s="35"/>
      <c r="AK35" s="193">
        <f>SUM(AK26:AK33)</f>
        <v>0</v>
      </c>
      <c r="AL35" s="192"/>
      <c r="AM35" s="192"/>
      <c r="AN35" s="192"/>
      <c r="AO35" s="194"/>
      <c r="AP35" s="33"/>
      <c r="AQ35" s="33"/>
      <c r="AR35" s="25"/>
    </row>
    <row r="36" spans="2:52" s="1" customFormat="1" ht="6.95" customHeight="1">
      <c r="B36" s="25"/>
      <c r="AR36" s="25"/>
    </row>
    <row r="37" spans="2:52" s="1" customFormat="1" ht="14.45" customHeight="1">
      <c r="B37" s="25"/>
      <c r="AR37" s="25"/>
    </row>
    <row r="38" spans="2:52" ht="14.45" customHeight="1">
      <c r="B38" s="16"/>
      <c r="AR38" s="16"/>
    </row>
    <row r="39" spans="2:52" ht="14.45" customHeight="1">
      <c r="B39" s="16"/>
      <c r="AR39" s="16"/>
    </row>
    <row r="40" spans="2:52" ht="14.45" customHeight="1">
      <c r="B40" s="16"/>
      <c r="AR40" s="16"/>
    </row>
    <row r="41" spans="2:52" ht="14.45" customHeight="1">
      <c r="B41" s="16"/>
      <c r="AR41" s="16"/>
    </row>
    <row r="42" spans="2:52" ht="14.45" customHeight="1">
      <c r="B42" s="16"/>
      <c r="AR42" s="16"/>
    </row>
    <row r="43" spans="2:52" ht="14.45" customHeight="1">
      <c r="B43" s="16"/>
      <c r="AR43" s="16"/>
    </row>
    <row r="44" spans="2:52" ht="14.45" customHeight="1">
      <c r="B44" s="16"/>
      <c r="AR44" s="16"/>
    </row>
    <row r="45" spans="2:52" ht="14.45" customHeight="1">
      <c r="B45" s="16"/>
      <c r="AR45" s="16"/>
    </row>
    <row r="46" spans="2:52" ht="14.45" customHeight="1">
      <c r="B46" s="16"/>
      <c r="AR46" s="16"/>
    </row>
    <row r="47" spans="2:52" ht="14.45" customHeight="1">
      <c r="B47" s="16"/>
      <c r="AR47" s="16"/>
    </row>
    <row r="48" spans="2:52" ht="14.45" customHeight="1">
      <c r="B48" s="16"/>
      <c r="AR48" s="16"/>
    </row>
    <row r="49" spans="2:44" s="1" customFormat="1" ht="14.45" customHeight="1">
      <c r="B49" s="25"/>
      <c r="D49" s="37" t="s">
        <v>42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43</v>
      </c>
      <c r="AI49" s="38"/>
      <c r="AJ49" s="38"/>
      <c r="AK49" s="38"/>
      <c r="AL49" s="38"/>
      <c r="AM49" s="38"/>
      <c r="AN49" s="38"/>
      <c r="AO49" s="38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5"/>
      <c r="D60" s="39" t="s">
        <v>44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9" t="s">
        <v>45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9" t="s">
        <v>44</v>
      </c>
      <c r="AI60" s="27"/>
      <c r="AJ60" s="27"/>
      <c r="AK60" s="27"/>
      <c r="AL60" s="27"/>
      <c r="AM60" s="39" t="s">
        <v>45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5"/>
      <c r="D64" s="37" t="s">
        <v>46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47</v>
      </c>
      <c r="AI64" s="38"/>
      <c r="AJ64" s="38"/>
      <c r="AK64" s="38"/>
      <c r="AL64" s="38"/>
      <c r="AM64" s="38"/>
      <c r="AN64" s="38"/>
      <c r="AO64" s="38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5"/>
      <c r="D75" s="39" t="s">
        <v>44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9" t="s">
        <v>45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9" t="s">
        <v>44</v>
      </c>
      <c r="AI75" s="27"/>
      <c r="AJ75" s="27"/>
      <c r="AK75" s="27"/>
      <c r="AL75" s="27"/>
      <c r="AM75" s="39" t="s">
        <v>45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6.9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5"/>
    </row>
    <row r="81" spans="1:91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5"/>
    </row>
    <row r="82" spans="1:91" s="1" customFormat="1" ht="24.95" customHeight="1">
      <c r="B82" s="25"/>
      <c r="C82" s="17" t="s">
        <v>48</v>
      </c>
      <c r="AR82" s="25"/>
    </row>
    <row r="83" spans="1:91" s="1" customFormat="1" ht="6.95" customHeight="1">
      <c r="B83" s="25"/>
      <c r="AR83" s="25"/>
    </row>
    <row r="84" spans="1:91" s="3" customFormat="1" ht="12" customHeight="1">
      <c r="B84" s="44"/>
      <c r="C84" s="22" t="s">
        <v>11</v>
      </c>
      <c r="L84" s="3" t="str">
        <f>K5</f>
        <v>13-1</v>
      </c>
      <c r="AR84" s="44"/>
    </row>
    <row r="85" spans="1:91" s="4" customFormat="1" ht="36.950000000000003" customHeight="1">
      <c r="B85" s="45"/>
      <c r="C85" s="46" t="s">
        <v>13</v>
      </c>
      <c r="L85" s="155" t="str">
        <f>K6</f>
        <v>ET Hečkova - Hybešova</v>
      </c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R85" s="45"/>
    </row>
    <row r="86" spans="1:91" s="1" customFormat="1" ht="6.95" customHeight="1">
      <c r="B86" s="25"/>
      <c r="AR86" s="25"/>
    </row>
    <row r="87" spans="1:91" s="1" customFormat="1" ht="12" customHeight="1">
      <c r="B87" s="25"/>
      <c r="C87" s="22" t="s">
        <v>17</v>
      </c>
      <c r="L87" s="47" t="str">
        <f>IF(K8="","",K8)</f>
        <v xml:space="preserve"> </v>
      </c>
      <c r="AI87" s="22" t="s">
        <v>19</v>
      </c>
      <c r="AM87" s="184" t="str">
        <f>IF(AN8= "","",AN8)</f>
        <v>29. 7. 2026</v>
      </c>
      <c r="AN87" s="184"/>
      <c r="AR87" s="25"/>
    </row>
    <row r="88" spans="1:91" s="1" customFormat="1" ht="6.95" customHeight="1">
      <c r="B88" s="25"/>
      <c r="AR88" s="25"/>
    </row>
    <row r="89" spans="1:91" s="1" customFormat="1" ht="15.2" customHeight="1">
      <c r="B89" s="25"/>
      <c r="C89" s="22" t="s">
        <v>21</v>
      </c>
      <c r="L89" s="3" t="str">
        <f>IF(E11= "","",E11)</f>
        <v xml:space="preserve"> </v>
      </c>
      <c r="AI89" s="22" t="s">
        <v>25</v>
      </c>
      <c r="AM89" s="185" t="str">
        <f>IF(E17="","",E17)</f>
        <v xml:space="preserve"> </v>
      </c>
      <c r="AN89" s="186"/>
      <c r="AO89" s="186"/>
      <c r="AP89" s="186"/>
      <c r="AR89" s="25"/>
      <c r="AS89" s="187" t="s">
        <v>49</v>
      </c>
      <c r="AT89" s="188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15.2" customHeight="1">
      <c r="B90" s="25"/>
      <c r="C90" s="22" t="s">
        <v>24</v>
      </c>
      <c r="L90" s="3" t="str">
        <f>IF(E14="","",E14)</f>
        <v xml:space="preserve"> </v>
      </c>
      <c r="AI90" s="22" t="s">
        <v>27</v>
      </c>
      <c r="AM90" s="185" t="str">
        <f>IF(E20="","",E20)</f>
        <v xml:space="preserve"> </v>
      </c>
      <c r="AN90" s="186"/>
      <c r="AO90" s="186"/>
      <c r="AP90" s="186"/>
      <c r="AR90" s="25"/>
      <c r="AS90" s="189"/>
      <c r="AT90" s="190"/>
      <c r="BD90" s="52"/>
    </row>
    <row r="91" spans="1:91" s="1" customFormat="1" ht="10.9" customHeight="1">
      <c r="B91" s="25"/>
      <c r="AR91" s="25"/>
      <c r="AS91" s="189"/>
      <c r="AT91" s="190"/>
      <c r="BD91" s="52"/>
    </row>
    <row r="92" spans="1:91" s="1" customFormat="1" ht="29.25" customHeight="1">
      <c r="B92" s="25"/>
      <c r="C92" s="178" t="s">
        <v>50</v>
      </c>
      <c r="D92" s="179"/>
      <c r="E92" s="179"/>
      <c r="F92" s="179"/>
      <c r="G92" s="179"/>
      <c r="H92" s="53"/>
      <c r="I92" s="180" t="s">
        <v>51</v>
      </c>
      <c r="J92" s="179"/>
      <c r="K92" s="179"/>
      <c r="L92" s="179"/>
      <c r="M92" s="179"/>
      <c r="N92" s="179"/>
      <c r="O92" s="179"/>
      <c r="P92" s="179"/>
      <c r="Q92" s="179"/>
      <c r="R92" s="179"/>
      <c r="S92" s="179"/>
      <c r="T92" s="179"/>
      <c r="U92" s="179"/>
      <c r="V92" s="179"/>
      <c r="W92" s="179"/>
      <c r="X92" s="179"/>
      <c r="Y92" s="179"/>
      <c r="Z92" s="179"/>
      <c r="AA92" s="179"/>
      <c r="AB92" s="179"/>
      <c r="AC92" s="179"/>
      <c r="AD92" s="179"/>
      <c r="AE92" s="179"/>
      <c r="AF92" s="179"/>
      <c r="AG92" s="181" t="s">
        <v>52</v>
      </c>
      <c r="AH92" s="179"/>
      <c r="AI92" s="179"/>
      <c r="AJ92" s="179"/>
      <c r="AK92" s="179"/>
      <c r="AL92" s="179"/>
      <c r="AM92" s="179"/>
      <c r="AN92" s="180" t="s">
        <v>53</v>
      </c>
      <c r="AO92" s="179"/>
      <c r="AP92" s="182"/>
      <c r="AQ92" s="54" t="s">
        <v>54</v>
      </c>
      <c r="AR92" s="25"/>
      <c r="AS92" s="55" t="s">
        <v>55</v>
      </c>
      <c r="AT92" s="56" t="s">
        <v>56</v>
      </c>
      <c r="AU92" s="56" t="s">
        <v>57</v>
      </c>
      <c r="AV92" s="56" t="s">
        <v>58</v>
      </c>
      <c r="AW92" s="56" t="s">
        <v>59</v>
      </c>
      <c r="AX92" s="56" t="s">
        <v>60</v>
      </c>
      <c r="AY92" s="56" t="s">
        <v>61</v>
      </c>
      <c r="AZ92" s="56" t="s">
        <v>62</v>
      </c>
      <c r="BA92" s="56" t="s">
        <v>63</v>
      </c>
      <c r="BB92" s="56" t="s">
        <v>64</v>
      </c>
      <c r="BC92" s="56" t="s">
        <v>65</v>
      </c>
      <c r="BD92" s="57" t="s">
        <v>66</v>
      </c>
    </row>
    <row r="93" spans="1:91" s="1" customFormat="1" ht="10.9" customHeight="1">
      <c r="B93" s="25"/>
      <c r="AR93" s="25"/>
      <c r="AS93" s="58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450000000000003" customHeight="1">
      <c r="B94" s="59"/>
      <c r="C94" s="60" t="s">
        <v>67</v>
      </c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176">
        <f>ROUND(AG95,2)</f>
        <v>0</v>
      </c>
      <c r="AH94" s="176"/>
      <c r="AI94" s="176"/>
      <c r="AJ94" s="176"/>
      <c r="AK94" s="176"/>
      <c r="AL94" s="176"/>
      <c r="AM94" s="176"/>
      <c r="AN94" s="177">
        <f>SUM(AG94,AT94)</f>
        <v>0</v>
      </c>
      <c r="AO94" s="177"/>
      <c r="AP94" s="177"/>
      <c r="AQ94" s="63" t="s">
        <v>1</v>
      </c>
      <c r="AR94" s="59"/>
      <c r="AS94" s="64">
        <f>ROUND(AS95,2)</f>
        <v>0</v>
      </c>
      <c r="AT94" s="65">
        <f>ROUND(SUM(AV94:AW94),2)</f>
        <v>0</v>
      </c>
      <c r="AU94" s="66">
        <f>ROUND(AU95,5)</f>
        <v>3656.5886700000001</v>
      </c>
      <c r="AV94" s="65">
        <f>ROUND(AZ94*L29,2)</f>
        <v>0</v>
      </c>
      <c r="AW94" s="65">
        <f>ROUND(BA94*L30,2)</f>
        <v>0</v>
      </c>
      <c r="AX94" s="65">
        <f>ROUND(BB94*L29,2)</f>
        <v>0</v>
      </c>
      <c r="AY94" s="65">
        <f>ROUND(BC94*L30,2)</f>
        <v>0</v>
      </c>
      <c r="AZ94" s="65">
        <f>ROUND(AZ95,2)</f>
        <v>0</v>
      </c>
      <c r="BA94" s="65">
        <f>ROUND(BA95,2)</f>
        <v>0</v>
      </c>
      <c r="BB94" s="65">
        <f>ROUND(BB95,2)</f>
        <v>0</v>
      </c>
      <c r="BC94" s="65">
        <f>ROUND(BC95,2)</f>
        <v>0</v>
      </c>
      <c r="BD94" s="67">
        <f>ROUND(BD95,2)</f>
        <v>0</v>
      </c>
      <c r="BS94" s="68" t="s">
        <v>68</v>
      </c>
      <c r="BT94" s="68" t="s">
        <v>69</v>
      </c>
      <c r="BU94" s="69" t="s">
        <v>70</v>
      </c>
      <c r="BV94" s="68" t="s">
        <v>71</v>
      </c>
      <c r="BW94" s="68" t="s">
        <v>4</v>
      </c>
      <c r="BX94" s="68" t="s">
        <v>72</v>
      </c>
      <c r="CL94" s="68" t="s">
        <v>1</v>
      </c>
    </row>
    <row r="95" spans="1:91" s="6" customFormat="1" ht="16.5" customHeight="1">
      <c r="A95" s="70" t="s">
        <v>73</v>
      </c>
      <c r="B95" s="71"/>
      <c r="C95" s="72"/>
      <c r="D95" s="175" t="s">
        <v>74</v>
      </c>
      <c r="E95" s="175"/>
      <c r="F95" s="175"/>
      <c r="G95" s="175"/>
      <c r="H95" s="175"/>
      <c r="I95" s="73"/>
      <c r="J95" s="175" t="s">
        <v>269</v>
      </c>
      <c r="K95" s="175"/>
      <c r="L95" s="175"/>
      <c r="M95" s="175"/>
      <c r="N95" s="175"/>
      <c r="O95" s="175"/>
      <c r="P95" s="175"/>
      <c r="Q95" s="175"/>
      <c r="R95" s="175"/>
      <c r="S95" s="175"/>
      <c r="T95" s="175"/>
      <c r="U95" s="175"/>
      <c r="V95" s="175"/>
      <c r="W95" s="175"/>
      <c r="X95" s="175"/>
      <c r="Y95" s="175"/>
      <c r="Z95" s="175"/>
      <c r="AA95" s="175"/>
      <c r="AB95" s="175"/>
      <c r="AC95" s="175"/>
      <c r="AD95" s="175"/>
      <c r="AE95" s="175"/>
      <c r="AF95" s="175"/>
      <c r="AG95" s="173">
        <f>'02-21 - Oprava žliabkovýc...'!J30</f>
        <v>0</v>
      </c>
      <c r="AH95" s="174"/>
      <c r="AI95" s="174"/>
      <c r="AJ95" s="174"/>
      <c r="AK95" s="174"/>
      <c r="AL95" s="174"/>
      <c r="AM95" s="174"/>
      <c r="AN95" s="173">
        <f>SUM(AG95,AT95)</f>
        <v>0</v>
      </c>
      <c r="AO95" s="174"/>
      <c r="AP95" s="174"/>
      <c r="AQ95" s="74" t="s">
        <v>75</v>
      </c>
      <c r="AR95" s="71"/>
      <c r="AS95" s="75">
        <v>0</v>
      </c>
      <c r="AT95" s="76">
        <f>ROUND(SUM(AV95:AW95),2)</f>
        <v>0</v>
      </c>
      <c r="AU95" s="77">
        <f>'02-21 - Oprava žliabkovýc...'!P123</f>
        <v>3656.588671</v>
      </c>
      <c r="AV95" s="76">
        <f>'02-21 - Oprava žliabkovýc...'!J33</f>
        <v>0</v>
      </c>
      <c r="AW95" s="76">
        <f>'02-21 - Oprava žliabkovýc...'!J34</f>
        <v>0</v>
      </c>
      <c r="AX95" s="76">
        <f>'02-21 - Oprava žliabkovýc...'!J35</f>
        <v>0</v>
      </c>
      <c r="AY95" s="76">
        <f>'02-21 - Oprava žliabkovýc...'!J36</f>
        <v>0</v>
      </c>
      <c r="AZ95" s="76">
        <f>'02-21 - Oprava žliabkovýc...'!F33</f>
        <v>0</v>
      </c>
      <c r="BA95" s="76">
        <f>'02-21 - Oprava žliabkovýc...'!F34</f>
        <v>0</v>
      </c>
      <c r="BB95" s="76">
        <f>'02-21 - Oprava žliabkovýc...'!F35</f>
        <v>0</v>
      </c>
      <c r="BC95" s="76">
        <f>'02-21 - Oprava žliabkovýc...'!F36</f>
        <v>0</v>
      </c>
      <c r="BD95" s="78">
        <f>'02-21 - Oprava žliabkovýc...'!F37</f>
        <v>0</v>
      </c>
      <c r="BT95" s="79" t="s">
        <v>76</v>
      </c>
      <c r="BV95" s="79" t="s">
        <v>71</v>
      </c>
      <c r="BW95" s="79" t="s">
        <v>77</v>
      </c>
      <c r="BX95" s="79" t="s">
        <v>4</v>
      </c>
      <c r="CL95" s="79" t="s">
        <v>1</v>
      </c>
      <c r="CM95" s="79" t="s">
        <v>69</v>
      </c>
    </row>
    <row r="96" spans="1:91" s="1" customFormat="1" ht="30" customHeight="1">
      <c r="B96" s="25"/>
      <c r="AR96" s="25"/>
    </row>
    <row r="97" spans="2:44" s="1" customFormat="1" ht="6.95" customHeight="1"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25"/>
    </row>
  </sheetData>
  <mergeCells count="40">
    <mergeCell ref="AR2:BE2"/>
    <mergeCell ref="C92:G92"/>
    <mergeCell ref="I92:AF92"/>
    <mergeCell ref="AG92:AM92"/>
    <mergeCell ref="AN92:AP92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J5"/>
    <mergeCell ref="K6:AJ6"/>
    <mergeCell ref="E23:AN23"/>
    <mergeCell ref="AK26:AO26"/>
    <mergeCell ref="L28:P28"/>
    <mergeCell ref="W28:AE28"/>
    <mergeCell ref="AK28:AO28"/>
  </mergeCells>
  <hyperlinks>
    <hyperlink ref="A95" location="'02-21 - výmena žliabkovýc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68"/>
  <sheetViews>
    <sheetView showGridLines="0" tabSelected="1" topLeftCell="A127" workbookViewId="0">
      <selection activeCell="F147" sqref="F147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59" t="s">
        <v>5</v>
      </c>
      <c r="M2" s="160"/>
      <c r="N2" s="160"/>
      <c r="O2" s="160"/>
      <c r="P2" s="160"/>
      <c r="Q2" s="160"/>
      <c r="R2" s="160"/>
      <c r="S2" s="160"/>
      <c r="T2" s="160"/>
      <c r="U2" s="160"/>
      <c r="V2" s="160"/>
      <c r="AT2" s="13" t="s">
        <v>77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2:46" ht="24.95" customHeight="1">
      <c r="B4" s="16"/>
      <c r="D4" s="17" t="s">
        <v>78</v>
      </c>
      <c r="L4" s="16"/>
      <c r="M4" s="80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16.5" customHeight="1">
      <c r="B7" s="16"/>
      <c r="E7" s="157" t="str">
        <f>'Rekapitulácia stavby'!K6</f>
        <v>ET Hečkova - Hybešova</v>
      </c>
      <c r="F7" s="158"/>
      <c r="G7" s="158"/>
      <c r="H7" s="158"/>
      <c r="L7" s="16"/>
    </row>
    <row r="8" spans="2:46" s="1" customFormat="1" ht="12" customHeight="1">
      <c r="B8" s="25"/>
      <c r="D8" s="22" t="s">
        <v>79</v>
      </c>
      <c r="L8" s="25"/>
    </row>
    <row r="9" spans="2:46" s="1" customFormat="1" ht="16.5" customHeight="1">
      <c r="B9" s="25"/>
      <c r="E9" s="155" t="s">
        <v>270</v>
      </c>
      <c r="F9" s="156"/>
      <c r="G9" s="156"/>
      <c r="H9" s="156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>
      <c r="B12" s="25"/>
      <c r="D12" s="22" t="s">
        <v>17</v>
      </c>
      <c r="F12" s="20" t="s">
        <v>18</v>
      </c>
      <c r="I12" s="22" t="s">
        <v>19</v>
      </c>
      <c r="J12" s="48" t="str">
        <f>'Rekapitulácia stavby'!AN8</f>
        <v>29. 7. 2026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21</v>
      </c>
      <c r="I14" s="22" t="s">
        <v>22</v>
      </c>
      <c r="J14" s="20" t="str">
        <f>IF('Rekapitulácia stavby'!AN10="","",'Rekapitulácia stavby'!AN10)</f>
        <v/>
      </c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23</v>
      </c>
      <c r="J15" s="20" t="str">
        <f>IF('Rekapitulácia stavby'!AN11="","",'Rekapitulácia stavby'!AN11)</f>
        <v/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24</v>
      </c>
      <c r="I17" s="22" t="s">
        <v>22</v>
      </c>
      <c r="J17" s="20" t="str">
        <f>'Rekapitulácia stavby'!AN13</f>
        <v/>
      </c>
      <c r="L17" s="25"/>
    </row>
    <row r="18" spans="2:12" s="1" customFormat="1" ht="18" customHeight="1">
      <c r="B18" s="25"/>
      <c r="E18" s="161" t="str">
        <f>'Rekapitulácia stavby'!E14</f>
        <v xml:space="preserve"> </v>
      </c>
      <c r="F18" s="161"/>
      <c r="G18" s="161"/>
      <c r="H18" s="161"/>
      <c r="I18" s="22" t="s">
        <v>23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25</v>
      </c>
      <c r="I20" s="22" t="s">
        <v>22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23</v>
      </c>
      <c r="J21" s="20" t="str">
        <f>IF('Rekapitulácia stavby'!AN17="","",'Rekapitulácia stavby'!AN17)</f>
        <v/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22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23</v>
      </c>
      <c r="J24" s="20" t="str">
        <f>IF('Rekapitulácia stavby'!AN20="","",'Rekapitulácia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6.5" customHeight="1">
      <c r="B27" s="81"/>
      <c r="E27" s="162" t="s">
        <v>1</v>
      </c>
      <c r="F27" s="162"/>
      <c r="G27" s="162"/>
      <c r="H27" s="162"/>
      <c r="L27" s="81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2" t="s">
        <v>29</v>
      </c>
      <c r="J30" s="62">
        <f>ROUND(J123,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5" customHeight="1">
      <c r="B33" s="25"/>
      <c r="D33" s="51" t="s">
        <v>33</v>
      </c>
      <c r="E33" s="30" t="s">
        <v>34</v>
      </c>
      <c r="F33" s="83">
        <f>ROUND((SUM(BE123:BE167)),  2)</f>
        <v>0</v>
      </c>
      <c r="G33" s="84"/>
      <c r="H33" s="84"/>
      <c r="I33" s="85">
        <v>0.23</v>
      </c>
      <c r="J33" s="83">
        <f>ROUND(((SUM(BE123:BE167))*I33),  2)</f>
        <v>0</v>
      </c>
      <c r="L33" s="25"/>
    </row>
    <row r="34" spans="2:12" s="1" customFormat="1" ht="14.45" customHeight="1">
      <c r="B34" s="25"/>
      <c r="E34" s="30" t="s">
        <v>35</v>
      </c>
      <c r="F34" s="86">
        <f>ROUND((SUM(BF123:BF167)),  2)</f>
        <v>0</v>
      </c>
      <c r="I34" s="87">
        <v>0.23</v>
      </c>
      <c r="J34" s="86">
        <f>ROUND(((SUM(BF123:BF167))*I34),  2)</f>
        <v>0</v>
      </c>
      <c r="L34" s="25"/>
    </row>
    <row r="35" spans="2:12" s="1" customFormat="1" ht="14.45" hidden="1" customHeight="1">
      <c r="B35" s="25"/>
      <c r="E35" s="22" t="s">
        <v>36</v>
      </c>
      <c r="F35" s="86">
        <f>ROUND((SUM(BG123:BG167)),  2)</f>
        <v>0</v>
      </c>
      <c r="I35" s="87">
        <v>0.23</v>
      </c>
      <c r="J35" s="86">
        <f>0</f>
        <v>0</v>
      </c>
      <c r="L35" s="25"/>
    </row>
    <row r="36" spans="2:12" s="1" customFormat="1" ht="14.45" hidden="1" customHeight="1">
      <c r="B36" s="25"/>
      <c r="E36" s="22" t="s">
        <v>37</v>
      </c>
      <c r="F36" s="86">
        <f>ROUND((SUM(BH123:BH167)),  2)</f>
        <v>0</v>
      </c>
      <c r="I36" s="87">
        <v>0.23</v>
      </c>
      <c r="J36" s="86">
        <f>0</f>
        <v>0</v>
      </c>
      <c r="L36" s="25"/>
    </row>
    <row r="37" spans="2:12" s="1" customFormat="1" ht="14.45" hidden="1" customHeight="1">
      <c r="B37" s="25"/>
      <c r="E37" s="30" t="s">
        <v>38</v>
      </c>
      <c r="F37" s="83">
        <f>ROUND((SUM(BI123:BI167)),  2)</f>
        <v>0</v>
      </c>
      <c r="G37" s="84"/>
      <c r="H37" s="84"/>
      <c r="I37" s="85">
        <v>0</v>
      </c>
      <c r="J37" s="83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88"/>
      <c r="D39" s="89" t="s">
        <v>39</v>
      </c>
      <c r="E39" s="53"/>
      <c r="F39" s="53"/>
      <c r="G39" s="90" t="s">
        <v>40</v>
      </c>
      <c r="H39" s="91" t="s">
        <v>41</v>
      </c>
      <c r="I39" s="53"/>
      <c r="J39" s="92">
        <f>SUM(J30:J37)</f>
        <v>0</v>
      </c>
      <c r="K39" s="93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44</v>
      </c>
      <c r="E61" s="27"/>
      <c r="F61" s="94" t="s">
        <v>45</v>
      </c>
      <c r="G61" s="39" t="s">
        <v>44</v>
      </c>
      <c r="H61" s="27"/>
      <c r="I61" s="27"/>
      <c r="J61" s="95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44</v>
      </c>
      <c r="E76" s="27"/>
      <c r="F76" s="94" t="s">
        <v>45</v>
      </c>
      <c r="G76" s="39" t="s">
        <v>44</v>
      </c>
      <c r="H76" s="27"/>
      <c r="I76" s="27"/>
      <c r="J76" s="95" t="s">
        <v>45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customHeight="1">
      <c r="B82" s="25"/>
      <c r="C82" s="17" t="s">
        <v>80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13</v>
      </c>
      <c r="L84" s="25"/>
    </row>
    <row r="85" spans="2:47" s="1" customFormat="1" ht="16.5" customHeight="1">
      <c r="B85" s="25"/>
      <c r="E85" s="157" t="str">
        <f>E7</f>
        <v>ET Hečkova - Hybešova</v>
      </c>
      <c r="F85" s="158"/>
      <c r="G85" s="158"/>
      <c r="H85" s="158"/>
      <c r="L85" s="25"/>
    </row>
    <row r="86" spans="2:47" s="1" customFormat="1" ht="12" customHeight="1">
      <c r="B86" s="25"/>
      <c r="C86" s="22" t="s">
        <v>79</v>
      </c>
      <c r="L86" s="25"/>
    </row>
    <row r="87" spans="2:47" s="1" customFormat="1" ht="16.5" customHeight="1">
      <c r="B87" s="25"/>
      <c r="E87" s="155" t="str">
        <f>E9</f>
        <v>02-21 - Oprava úseku zo žliabkových koľajníc</v>
      </c>
      <c r="F87" s="156"/>
      <c r="G87" s="156"/>
      <c r="H87" s="156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17</v>
      </c>
      <c r="F89" s="20" t="str">
        <f>F12</f>
        <v xml:space="preserve"> </v>
      </c>
      <c r="I89" s="22" t="s">
        <v>19</v>
      </c>
      <c r="J89" s="48" t="str">
        <f>IF(J12="","",J12)</f>
        <v>29. 7. 2026</v>
      </c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21</v>
      </c>
      <c r="F91" s="20" t="str">
        <f>E15</f>
        <v xml:space="preserve"> </v>
      </c>
      <c r="I91" s="22" t="s">
        <v>25</v>
      </c>
      <c r="J91" s="23" t="str">
        <f>E21</f>
        <v xml:space="preserve"> </v>
      </c>
      <c r="L91" s="25"/>
    </row>
    <row r="92" spans="2:47" s="1" customFormat="1" ht="15.2" customHeight="1">
      <c r="B92" s="25"/>
      <c r="C92" s="22" t="s">
        <v>24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96" t="s">
        <v>81</v>
      </c>
      <c r="D94" s="88"/>
      <c r="E94" s="88"/>
      <c r="F94" s="88"/>
      <c r="G94" s="88"/>
      <c r="H94" s="88"/>
      <c r="I94" s="88"/>
      <c r="J94" s="97" t="s">
        <v>82</v>
      </c>
      <c r="K94" s="88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98" t="s">
        <v>83</v>
      </c>
      <c r="J96" s="62">
        <f>J123</f>
        <v>0</v>
      </c>
      <c r="L96" s="25"/>
      <c r="AU96" s="13" t="s">
        <v>84</v>
      </c>
    </row>
    <row r="97" spans="2:12" s="8" customFormat="1" ht="24.95" customHeight="1">
      <c r="B97" s="99"/>
      <c r="D97" s="100" t="s">
        <v>85</v>
      </c>
      <c r="E97" s="101"/>
      <c r="F97" s="101"/>
      <c r="G97" s="101"/>
      <c r="H97" s="101"/>
      <c r="I97" s="101"/>
      <c r="J97" s="102">
        <f>J124</f>
        <v>0</v>
      </c>
      <c r="L97" s="99"/>
    </row>
    <row r="98" spans="2:12" s="8" customFormat="1" ht="24.95" customHeight="1">
      <c r="B98" s="99"/>
      <c r="D98" s="100" t="s">
        <v>86</v>
      </c>
      <c r="E98" s="101"/>
      <c r="F98" s="101"/>
      <c r="G98" s="101"/>
      <c r="H98" s="101"/>
      <c r="I98" s="101"/>
      <c r="J98" s="102">
        <f>J147</f>
        <v>0</v>
      </c>
      <c r="L98" s="99"/>
    </row>
    <row r="99" spans="2:12" s="8" customFormat="1" ht="24.95" customHeight="1">
      <c r="B99" s="99"/>
      <c r="D99" s="100" t="s">
        <v>87</v>
      </c>
      <c r="E99" s="101"/>
      <c r="F99" s="101"/>
      <c r="G99" s="101"/>
      <c r="H99" s="101"/>
      <c r="I99" s="101"/>
      <c r="J99" s="102">
        <f>J154</f>
        <v>0</v>
      </c>
      <c r="L99" s="99"/>
    </row>
    <row r="100" spans="2:12" s="9" customFormat="1" ht="19.899999999999999" customHeight="1">
      <c r="B100" s="103"/>
      <c r="D100" s="104" t="s">
        <v>88</v>
      </c>
      <c r="E100" s="105"/>
      <c r="F100" s="105"/>
      <c r="G100" s="105"/>
      <c r="H100" s="105"/>
      <c r="I100" s="105"/>
      <c r="J100" s="106">
        <f>J155</f>
        <v>0</v>
      </c>
      <c r="L100" s="103"/>
    </row>
    <row r="101" spans="2:12" s="9" customFormat="1" ht="19.899999999999999" customHeight="1">
      <c r="B101" s="103"/>
      <c r="D101" s="104" t="s">
        <v>89</v>
      </c>
      <c r="E101" s="105"/>
      <c r="F101" s="105"/>
      <c r="G101" s="105"/>
      <c r="H101" s="105"/>
      <c r="I101" s="105"/>
      <c r="J101" s="106">
        <f>J158</f>
        <v>0</v>
      </c>
      <c r="L101" s="103"/>
    </row>
    <row r="102" spans="2:12" s="9" customFormat="1" ht="19.899999999999999" customHeight="1">
      <c r="B102" s="103"/>
      <c r="D102" s="104" t="s">
        <v>90</v>
      </c>
      <c r="E102" s="105"/>
      <c r="F102" s="105"/>
      <c r="G102" s="105"/>
      <c r="H102" s="105"/>
      <c r="I102" s="105"/>
      <c r="J102" s="106">
        <f>J163</f>
        <v>0</v>
      </c>
      <c r="L102" s="103"/>
    </row>
    <row r="103" spans="2:12" s="8" customFormat="1" ht="24.95" customHeight="1">
      <c r="B103" s="99"/>
      <c r="D103" s="100" t="s">
        <v>91</v>
      </c>
      <c r="E103" s="101"/>
      <c r="F103" s="101"/>
      <c r="G103" s="101"/>
      <c r="H103" s="101"/>
      <c r="I103" s="101"/>
      <c r="J103" s="102">
        <f>J165</f>
        <v>0</v>
      </c>
      <c r="L103" s="99"/>
    </row>
    <row r="104" spans="2:12" s="1" customFormat="1" ht="21.75" customHeight="1">
      <c r="B104" s="25"/>
      <c r="L104" s="25"/>
    </row>
    <row r="105" spans="2:12" s="1" customFormat="1" ht="6.95" customHeight="1"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25"/>
    </row>
    <row r="109" spans="2:12" s="1" customFormat="1" ht="6.95" customHeight="1">
      <c r="B109" s="42"/>
      <c r="C109" s="43"/>
      <c r="D109" s="43"/>
      <c r="E109" s="43"/>
      <c r="F109" s="43"/>
      <c r="G109" s="43"/>
      <c r="H109" s="43"/>
      <c r="I109" s="43"/>
      <c r="J109" s="43"/>
      <c r="K109" s="43"/>
      <c r="L109" s="25"/>
    </row>
    <row r="110" spans="2:12" s="1" customFormat="1" ht="24.95" customHeight="1">
      <c r="B110" s="25"/>
      <c r="C110" s="17" t="s">
        <v>92</v>
      </c>
      <c r="L110" s="25"/>
    </row>
    <row r="111" spans="2:12" s="1" customFormat="1" ht="6.95" customHeight="1">
      <c r="B111" s="25"/>
      <c r="L111" s="25"/>
    </row>
    <row r="112" spans="2:12" s="1" customFormat="1" ht="12" customHeight="1">
      <c r="B112" s="25"/>
      <c r="C112" s="22" t="s">
        <v>13</v>
      </c>
      <c r="L112" s="25"/>
    </row>
    <row r="113" spans="2:65" s="1" customFormat="1" ht="16.5" customHeight="1">
      <c r="B113" s="25"/>
      <c r="E113" s="157" t="str">
        <f>E7</f>
        <v>ET Hečkova - Hybešova</v>
      </c>
      <c r="F113" s="158"/>
      <c r="G113" s="158"/>
      <c r="H113" s="158"/>
      <c r="L113" s="25"/>
    </row>
    <row r="114" spans="2:65" s="1" customFormat="1" ht="12" customHeight="1">
      <c r="B114" s="25"/>
      <c r="C114" s="22" t="s">
        <v>79</v>
      </c>
      <c r="L114" s="25"/>
    </row>
    <row r="115" spans="2:65" s="1" customFormat="1" ht="16.5" customHeight="1">
      <c r="B115" s="25"/>
      <c r="E115" s="155" t="str">
        <f>E9</f>
        <v>02-21 - Oprava úseku zo žliabkových koľajníc</v>
      </c>
      <c r="F115" s="156"/>
      <c r="G115" s="156"/>
      <c r="H115" s="156"/>
      <c r="L115" s="25"/>
    </row>
    <row r="116" spans="2:65" s="1" customFormat="1" ht="6.95" customHeight="1">
      <c r="B116" s="25"/>
      <c r="L116" s="25"/>
    </row>
    <row r="117" spans="2:65" s="1" customFormat="1" ht="12" customHeight="1">
      <c r="B117" s="25"/>
      <c r="C117" s="22" t="s">
        <v>17</v>
      </c>
      <c r="F117" s="20" t="str">
        <f>F12</f>
        <v xml:space="preserve"> </v>
      </c>
      <c r="I117" s="22" t="s">
        <v>19</v>
      </c>
      <c r="J117" s="48" t="str">
        <f>IF(J12="","",J12)</f>
        <v>29. 7. 2026</v>
      </c>
      <c r="L117" s="25"/>
    </row>
    <row r="118" spans="2:65" s="1" customFormat="1" ht="6.95" customHeight="1">
      <c r="B118" s="25"/>
      <c r="L118" s="25"/>
    </row>
    <row r="119" spans="2:65" s="1" customFormat="1" ht="15.2" customHeight="1">
      <c r="B119" s="25"/>
      <c r="C119" s="22" t="s">
        <v>21</v>
      </c>
      <c r="F119" s="20" t="str">
        <f>E15</f>
        <v xml:space="preserve"> </v>
      </c>
      <c r="I119" s="22" t="s">
        <v>25</v>
      </c>
      <c r="J119" s="23" t="str">
        <f>E21</f>
        <v xml:space="preserve"> </v>
      </c>
      <c r="L119" s="25"/>
    </row>
    <row r="120" spans="2:65" s="1" customFormat="1" ht="15.2" customHeight="1">
      <c r="B120" s="25"/>
      <c r="C120" s="22" t="s">
        <v>24</v>
      </c>
      <c r="F120" s="20" t="str">
        <f>IF(E18="","",E18)</f>
        <v xml:space="preserve"> </v>
      </c>
      <c r="I120" s="22" t="s">
        <v>27</v>
      </c>
      <c r="J120" s="23" t="str">
        <f>E24</f>
        <v xml:space="preserve"> </v>
      </c>
      <c r="L120" s="25"/>
    </row>
    <row r="121" spans="2:65" s="1" customFormat="1" ht="10.35" customHeight="1">
      <c r="B121" s="25"/>
      <c r="L121" s="25"/>
    </row>
    <row r="122" spans="2:65" s="10" customFormat="1" ht="29.25" customHeight="1">
      <c r="B122" s="107"/>
      <c r="C122" s="108" t="s">
        <v>93</v>
      </c>
      <c r="D122" s="109" t="s">
        <v>54</v>
      </c>
      <c r="E122" s="109" t="s">
        <v>50</v>
      </c>
      <c r="F122" s="109" t="s">
        <v>51</v>
      </c>
      <c r="G122" s="109" t="s">
        <v>94</v>
      </c>
      <c r="H122" s="109" t="s">
        <v>95</v>
      </c>
      <c r="I122" s="109" t="s">
        <v>96</v>
      </c>
      <c r="J122" s="110" t="s">
        <v>82</v>
      </c>
      <c r="K122" s="111" t="s">
        <v>97</v>
      </c>
      <c r="L122" s="107"/>
      <c r="M122" s="55" t="s">
        <v>1</v>
      </c>
      <c r="N122" s="56" t="s">
        <v>33</v>
      </c>
      <c r="O122" s="56" t="s">
        <v>98</v>
      </c>
      <c r="P122" s="56" t="s">
        <v>99</v>
      </c>
      <c r="Q122" s="56" t="s">
        <v>100</v>
      </c>
      <c r="R122" s="56" t="s">
        <v>101</v>
      </c>
      <c r="S122" s="56" t="s">
        <v>102</v>
      </c>
      <c r="T122" s="57" t="s">
        <v>103</v>
      </c>
    </row>
    <row r="123" spans="2:65" s="1" customFormat="1" ht="22.9" customHeight="1">
      <c r="B123" s="25"/>
      <c r="C123" s="60" t="s">
        <v>83</v>
      </c>
      <c r="J123" s="112">
        <f>BK123</f>
        <v>0</v>
      </c>
      <c r="L123" s="25"/>
      <c r="M123" s="58"/>
      <c r="N123" s="49"/>
      <c r="O123" s="49"/>
      <c r="P123" s="113">
        <f>P124+P147+P154+P165</f>
        <v>3656.588671</v>
      </c>
      <c r="Q123" s="49"/>
      <c r="R123" s="113">
        <f>R124+R147+R154+R165</f>
        <v>2373.1221114000004</v>
      </c>
      <c r="S123" s="49"/>
      <c r="T123" s="114">
        <f>T124+T147+T154+T165</f>
        <v>1452.4669999999999</v>
      </c>
      <c r="AT123" s="13" t="s">
        <v>68</v>
      </c>
      <c r="AU123" s="13" t="s">
        <v>84</v>
      </c>
      <c r="BK123" s="115">
        <f>BK124+BK147+BK154+BK165</f>
        <v>0</v>
      </c>
    </row>
    <row r="124" spans="2:65" s="11" customFormat="1" ht="25.9" customHeight="1">
      <c r="B124" s="116"/>
      <c r="D124" s="117" t="s">
        <v>68</v>
      </c>
      <c r="E124" s="118" t="s">
        <v>104</v>
      </c>
      <c r="F124" s="118" t="s">
        <v>105</v>
      </c>
      <c r="J124" s="119">
        <f>BK124</f>
        <v>0</v>
      </c>
      <c r="L124" s="116"/>
      <c r="M124" s="120"/>
      <c r="P124" s="121">
        <f>SUM(P125:P146)</f>
        <v>2572.1095200000004</v>
      </c>
      <c r="R124" s="121">
        <f>SUM(R125:R146)</f>
        <v>2373.1221114000004</v>
      </c>
      <c r="T124" s="122">
        <f>SUM(T125:T146)</f>
        <v>1452.4669999999999</v>
      </c>
      <c r="AR124" s="117" t="s">
        <v>76</v>
      </c>
      <c r="AT124" s="123" t="s">
        <v>68</v>
      </c>
      <c r="AU124" s="123" t="s">
        <v>69</v>
      </c>
      <c r="AY124" s="117" t="s">
        <v>106</v>
      </c>
      <c r="BK124" s="124">
        <f>SUM(BK125:BK146)</f>
        <v>0</v>
      </c>
    </row>
    <row r="125" spans="2:65" s="1" customFormat="1" ht="37.9" customHeight="1">
      <c r="B125" s="125"/>
      <c r="C125" s="126" t="s">
        <v>76</v>
      </c>
      <c r="D125" s="126" t="s">
        <v>107</v>
      </c>
      <c r="E125" s="127" t="s">
        <v>108</v>
      </c>
      <c r="F125" s="128" t="s">
        <v>109</v>
      </c>
      <c r="G125" s="129" t="s">
        <v>110</v>
      </c>
      <c r="H125" s="130">
        <v>40</v>
      </c>
      <c r="I125" s="131">
        <v>0</v>
      </c>
      <c r="J125" s="131">
        <f t="shared" ref="J125:J146" si="0">ROUND(I125*H125,2)</f>
        <v>0</v>
      </c>
      <c r="K125" s="132"/>
      <c r="L125" s="133"/>
      <c r="M125" s="134" t="s">
        <v>1</v>
      </c>
      <c r="N125" s="135" t="s">
        <v>35</v>
      </c>
      <c r="O125" s="136">
        <v>0</v>
      </c>
      <c r="P125" s="136">
        <f t="shared" ref="P125:P146" si="1">O125*H125</f>
        <v>0</v>
      </c>
      <c r="Q125" s="136">
        <v>8.5999999999999993E-2</v>
      </c>
      <c r="R125" s="136">
        <f t="shared" ref="R125:R146" si="2">Q125*H125</f>
        <v>3.4399999999999995</v>
      </c>
      <c r="S125" s="136">
        <v>0</v>
      </c>
      <c r="T125" s="137">
        <f t="shared" ref="T125:T146" si="3">S125*H125</f>
        <v>0</v>
      </c>
      <c r="AR125" s="138" t="s">
        <v>111</v>
      </c>
      <c r="AT125" s="138" t="s">
        <v>107</v>
      </c>
      <c r="AU125" s="138" t="s">
        <v>76</v>
      </c>
      <c r="AY125" s="13" t="s">
        <v>106</v>
      </c>
      <c r="BE125" s="139">
        <f t="shared" ref="BE125:BE146" si="4">IF(N125="základná",J125,0)</f>
        <v>0</v>
      </c>
      <c r="BF125" s="139">
        <f t="shared" ref="BF125:BF146" si="5">IF(N125="znížená",J125,0)</f>
        <v>0</v>
      </c>
      <c r="BG125" s="139">
        <f t="shared" ref="BG125:BG146" si="6">IF(N125="zákl. prenesená",J125,0)</f>
        <v>0</v>
      </c>
      <c r="BH125" s="139">
        <f t="shared" ref="BH125:BH146" si="7">IF(N125="zníž. prenesená",J125,0)</f>
        <v>0</v>
      </c>
      <c r="BI125" s="139">
        <f t="shared" ref="BI125:BI146" si="8">IF(N125="nulová",J125,0)</f>
        <v>0</v>
      </c>
      <c r="BJ125" s="13" t="s">
        <v>112</v>
      </c>
      <c r="BK125" s="139">
        <f t="shared" ref="BK125:BK146" si="9">ROUND(I125*H125,2)</f>
        <v>0</v>
      </c>
      <c r="BL125" s="13" t="s">
        <v>113</v>
      </c>
      <c r="BM125" s="138" t="s">
        <v>114</v>
      </c>
    </row>
    <row r="126" spans="2:65" s="1" customFormat="1" ht="16.5" customHeight="1">
      <c r="B126" s="125"/>
      <c r="C126" s="126" t="s">
        <v>112</v>
      </c>
      <c r="D126" s="126" t="s">
        <v>107</v>
      </c>
      <c r="E126" s="127" t="s">
        <v>115</v>
      </c>
      <c r="F126" s="128" t="s">
        <v>116</v>
      </c>
      <c r="G126" s="129" t="s">
        <v>110</v>
      </c>
      <c r="H126" s="130">
        <v>80</v>
      </c>
      <c r="I126" s="131">
        <v>0</v>
      </c>
      <c r="J126" s="131">
        <f t="shared" si="0"/>
        <v>0</v>
      </c>
      <c r="K126" s="132"/>
      <c r="L126" s="133"/>
      <c r="M126" s="134" t="s">
        <v>1</v>
      </c>
      <c r="N126" s="135" t="s">
        <v>35</v>
      </c>
      <c r="O126" s="136">
        <v>0</v>
      </c>
      <c r="P126" s="136">
        <f t="shared" si="1"/>
        <v>0</v>
      </c>
      <c r="Q126" s="136">
        <v>7.4200000000000004E-3</v>
      </c>
      <c r="R126" s="136">
        <f t="shared" si="2"/>
        <v>0.59360000000000002</v>
      </c>
      <c r="S126" s="136">
        <v>0</v>
      </c>
      <c r="T126" s="137">
        <f t="shared" si="3"/>
        <v>0</v>
      </c>
      <c r="AR126" s="138" t="s">
        <v>111</v>
      </c>
      <c r="AT126" s="138" t="s">
        <v>107</v>
      </c>
      <c r="AU126" s="138" t="s">
        <v>76</v>
      </c>
      <c r="AY126" s="13" t="s">
        <v>106</v>
      </c>
      <c r="BE126" s="139">
        <f t="shared" si="4"/>
        <v>0</v>
      </c>
      <c r="BF126" s="139">
        <f t="shared" si="5"/>
        <v>0</v>
      </c>
      <c r="BG126" s="139">
        <f t="shared" si="6"/>
        <v>0</v>
      </c>
      <c r="BH126" s="139">
        <f t="shared" si="7"/>
        <v>0</v>
      </c>
      <c r="BI126" s="139">
        <f t="shared" si="8"/>
        <v>0</v>
      </c>
      <c r="BJ126" s="13" t="s">
        <v>112</v>
      </c>
      <c r="BK126" s="139">
        <f t="shared" si="9"/>
        <v>0</v>
      </c>
      <c r="BL126" s="13" t="s">
        <v>113</v>
      </c>
      <c r="BM126" s="138" t="s">
        <v>117</v>
      </c>
    </row>
    <row r="127" spans="2:65" s="1" customFormat="1" ht="16.5" customHeight="1">
      <c r="B127" s="125"/>
      <c r="C127" s="126" t="s">
        <v>118</v>
      </c>
      <c r="D127" s="126" t="s">
        <v>107</v>
      </c>
      <c r="E127" s="127" t="s">
        <v>119</v>
      </c>
      <c r="F127" s="128" t="s">
        <v>120</v>
      </c>
      <c r="G127" s="129" t="s">
        <v>110</v>
      </c>
      <c r="H127" s="130">
        <v>160</v>
      </c>
      <c r="I127" s="131">
        <v>0</v>
      </c>
      <c r="J127" s="131">
        <f t="shared" si="0"/>
        <v>0</v>
      </c>
      <c r="K127" s="132"/>
      <c r="L127" s="133"/>
      <c r="M127" s="134" t="s">
        <v>1</v>
      </c>
      <c r="N127" s="135" t="s">
        <v>35</v>
      </c>
      <c r="O127" s="136">
        <v>0</v>
      </c>
      <c r="P127" s="136">
        <f t="shared" si="1"/>
        <v>0</v>
      </c>
      <c r="Q127" s="136">
        <v>4.0000000000000002E-4</v>
      </c>
      <c r="R127" s="136">
        <f t="shared" si="2"/>
        <v>6.4000000000000001E-2</v>
      </c>
      <c r="S127" s="136">
        <v>0</v>
      </c>
      <c r="T127" s="137">
        <f t="shared" si="3"/>
        <v>0</v>
      </c>
      <c r="AR127" s="138" t="s">
        <v>111</v>
      </c>
      <c r="AT127" s="138" t="s">
        <v>107</v>
      </c>
      <c r="AU127" s="138" t="s">
        <v>76</v>
      </c>
      <c r="AY127" s="13" t="s">
        <v>106</v>
      </c>
      <c r="BE127" s="139">
        <f t="shared" si="4"/>
        <v>0</v>
      </c>
      <c r="BF127" s="139">
        <f t="shared" si="5"/>
        <v>0</v>
      </c>
      <c r="BG127" s="139">
        <f t="shared" si="6"/>
        <v>0</v>
      </c>
      <c r="BH127" s="139">
        <f t="shared" si="7"/>
        <v>0</v>
      </c>
      <c r="BI127" s="139">
        <f t="shared" si="8"/>
        <v>0</v>
      </c>
      <c r="BJ127" s="13" t="s">
        <v>112</v>
      </c>
      <c r="BK127" s="139">
        <f t="shared" si="9"/>
        <v>0</v>
      </c>
      <c r="BL127" s="13" t="s">
        <v>113</v>
      </c>
      <c r="BM127" s="138" t="s">
        <v>121</v>
      </c>
    </row>
    <row r="128" spans="2:65" s="1" customFormat="1" ht="21.75" customHeight="1">
      <c r="B128" s="125"/>
      <c r="C128" s="126" t="s">
        <v>113</v>
      </c>
      <c r="D128" s="126" t="s">
        <v>107</v>
      </c>
      <c r="E128" s="127" t="s">
        <v>122</v>
      </c>
      <c r="F128" s="128" t="s">
        <v>123</v>
      </c>
      <c r="G128" s="129" t="s">
        <v>110</v>
      </c>
      <c r="H128" s="130">
        <v>80</v>
      </c>
      <c r="I128" s="131">
        <v>0</v>
      </c>
      <c r="J128" s="131">
        <f t="shared" si="0"/>
        <v>0</v>
      </c>
      <c r="K128" s="132"/>
      <c r="L128" s="133"/>
      <c r="M128" s="134" t="s">
        <v>1</v>
      </c>
      <c r="N128" s="135" t="s">
        <v>35</v>
      </c>
      <c r="O128" s="136">
        <v>0</v>
      </c>
      <c r="P128" s="136">
        <f t="shared" si="1"/>
        <v>0</v>
      </c>
      <c r="Q128" s="136">
        <v>9.0000000000000006E-5</v>
      </c>
      <c r="R128" s="136">
        <f t="shared" si="2"/>
        <v>7.2000000000000007E-3</v>
      </c>
      <c r="S128" s="136">
        <v>0</v>
      </c>
      <c r="T128" s="137">
        <f t="shared" si="3"/>
        <v>0</v>
      </c>
      <c r="AR128" s="138" t="s">
        <v>111</v>
      </c>
      <c r="AT128" s="138" t="s">
        <v>107</v>
      </c>
      <c r="AU128" s="138" t="s">
        <v>76</v>
      </c>
      <c r="AY128" s="13" t="s">
        <v>106</v>
      </c>
      <c r="BE128" s="139">
        <f t="shared" si="4"/>
        <v>0</v>
      </c>
      <c r="BF128" s="139">
        <f t="shared" si="5"/>
        <v>0</v>
      </c>
      <c r="BG128" s="139">
        <f t="shared" si="6"/>
        <v>0</v>
      </c>
      <c r="BH128" s="139">
        <f t="shared" si="7"/>
        <v>0</v>
      </c>
      <c r="BI128" s="139">
        <f t="shared" si="8"/>
        <v>0</v>
      </c>
      <c r="BJ128" s="13" t="s">
        <v>112</v>
      </c>
      <c r="BK128" s="139">
        <f t="shared" si="9"/>
        <v>0</v>
      </c>
      <c r="BL128" s="13" t="s">
        <v>113</v>
      </c>
      <c r="BM128" s="138" t="s">
        <v>124</v>
      </c>
    </row>
    <row r="129" spans="2:65" s="1" customFormat="1" ht="16.5" customHeight="1">
      <c r="B129" s="125"/>
      <c r="C129" s="126" t="s">
        <v>104</v>
      </c>
      <c r="D129" s="126" t="s">
        <v>107</v>
      </c>
      <c r="E129" s="127" t="s">
        <v>125</v>
      </c>
      <c r="F129" s="128" t="s">
        <v>126</v>
      </c>
      <c r="G129" s="129" t="s">
        <v>110</v>
      </c>
      <c r="H129" s="130">
        <v>80</v>
      </c>
      <c r="I129" s="131">
        <v>0</v>
      </c>
      <c r="J129" s="131">
        <f t="shared" si="0"/>
        <v>0</v>
      </c>
      <c r="K129" s="132"/>
      <c r="L129" s="133"/>
      <c r="M129" s="134" t="s">
        <v>1</v>
      </c>
      <c r="N129" s="135" t="s">
        <v>35</v>
      </c>
      <c r="O129" s="136">
        <v>0</v>
      </c>
      <c r="P129" s="136">
        <f t="shared" si="1"/>
        <v>0</v>
      </c>
      <c r="Q129" s="136">
        <v>2.5000000000000001E-4</v>
      </c>
      <c r="R129" s="136">
        <f t="shared" si="2"/>
        <v>0.02</v>
      </c>
      <c r="S129" s="136">
        <v>0</v>
      </c>
      <c r="T129" s="137">
        <f t="shared" si="3"/>
        <v>0</v>
      </c>
      <c r="AR129" s="138" t="s">
        <v>111</v>
      </c>
      <c r="AT129" s="138" t="s">
        <v>107</v>
      </c>
      <c r="AU129" s="138" t="s">
        <v>76</v>
      </c>
      <c r="AY129" s="13" t="s">
        <v>106</v>
      </c>
      <c r="BE129" s="139">
        <f t="shared" si="4"/>
        <v>0</v>
      </c>
      <c r="BF129" s="139">
        <f t="shared" si="5"/>
        <v>0</v>
      </c>
      <c r="BG129" s="139">
        <f t="shared" si="6"/>
        <v>0</v>
      </c>
      <c r="BH129" s="139">
        <f t="shared" si="7"/>
        <v>0</v>
      </c>
      <c r="BI129" s="139">
        <f t="shared" si="8"/>
        <v>0</v>
      </c>
      <c r="BJ129" s="13" t="s">
        <v>112</v>
      </c>
      <c r="BK129" s="139">
        <f t="shared" si="9"/>
        <v>0</v>
      </c>
      <c r="BL129" s="13" t="s">
        <v>113</v>
      </c>
      <c r="BM129" s="138" t="s">
        <v>127</v>
      </c>
    </row>
    <row r="130" spans="2:65" s="1" customFormat="1" ht="24.2" customHeight="1">
      <c r="B130" s="125"/>
      <c r="C130" s="140" t="s">
        <v>128</v>
      </c>
      <c r="D130" s="140" t="s">
        <v>129</v>
      </c>
      <c r="E130" s="141" t="s">
        <v>130</v>
      </c>
      <c r="F130" s="142" t="s">
        <v>131</v>
      </c>
      <c r="G130" s="143" t="s">
        <v>132</v>
      </c>
      <c r="H130" s="144">
        <v>1062</v>
      </c>
      <c r="I130" s="145">
        <v>0</v>
      </c>
      <c r="J130" s="145">
        <f t="shared" si="0"/>
        <v>0</v>
      </c>
      <c r="K130" s="146"/>
      <c r="L130" s="25"/>
      <c r="M130" s="147" t="s">
        <v>1</v>
      </c>
      <c r="N130" s="148" t="s">
        <v>35</v>
      </c>
      <c r="O130" s="136">
        <v>0.44600000000000001</v>
      </c>
      <c r="P130" s="136">
        <f t="shared" si="1"/>
        <v>473.65199999999999</v>
      </c>
      <c r="Q130" s="136">
        <v>2.03485</v>
      </c>
      <c r="R130" s="136">
        <f t="shared" si="2"/>
        <v>2161.0107000000003</v>
      </c>
      <c r="S130" s="136">
        <v>0</v>
      </c>
      <c r="T130" s="137">
        <f t="shared" si="3"/>
        <v>0</v>
      </c>
      <c r="AR130" s="138" t="s">
        <v>113</v>
      </c>
      <c r="AT130" s="138" t="s">
        <v>129</v>
      </c>
      <c r="AU130" s="138" t="s">
        <v>76</v>
      </c>
      <c r="AY130" s="13" t="s">
        <v>106</v>
      </c>
      <c r="BE130" s="139">
        <f t="shared" si="4"/>
        <v>0</v>
      </c>
      <c r="BF130" s="139">
        <f t="shared" si="5"/>
        <v>0</v>
      </c>
      <c r="BG130" s="139">
        <f t="shared" si="6"/>
        <v>0</v>
      </c>
      <c r="BH130" s="139">
        <f t="shared" si="7"/>
        <v>0</v>
      </c>
      <c r="BI130" s="139">
        <f t="shared" si="8"/>
        <v>0</v>
      </c>
      <c r="BJ130" s="13" t="s">
        <v>112</v>
      </c>
      <c r="BK130" s="139">
        <f t="shared" si="9"/>
        <v>0</v>
      </c>
      <c r="BL130" s="13" t="s">
        <v>113</v>
      </c>
      <c r="BM130" s="138" t="s">
        <v>133</v>
      </c>
    </row>
    <row r="131" spans="2:65" s="1" customFormat="1" ht="33" customHeight="1">
      <c r="B131" s="125"/>
      <c r="C131" s="140" t="s">
        <v>134</v>
      </c>
      <c r="D131" s="140" t="s">
        <v>129</v>
      </c>
      <c r="E131" s="141" t="s">
        <v>135</v>
      </c>
      <c r="F131" s="142" t="s">
        <v>136</v>
      </c>
      <c r="G131" s="143" t="s">
        <v>132</v>
      </c>
      <c r="H131" s="144">
        <v>724</v>
      </c>
      <c r="I131" s="145">
        <v>0</v>
      </c>
      <c r="J131" s="145">
        <f t="shared" si="0"/>
        <v>0</v>
      </c>
      <c r="K131" s="146"/>
      <c r="L131" s="25"/>
      <c r="M131" s="147" t="s">
        <v>1</v>
      </c>
      <c r="N131" s="148" t="s">
        <v>35</v>
      </c>
      <c r="O131" s="136">
        <v>0</v>
      </c>
      <c r="P131" s="136">
        <f t="shared" si="1"/>
        <v>0</v>
      </c>
      <c r="Q131" s="136">
        <v>0</v>
      </c>
      <c r="R131" s="136">
        <f t="shared" si="2"/>
        <v>0</v>
      </c>
      <c r="S131" s="136">
        <v>1.8080000000000001</v>
      </c>
      <c r="T131" s="137">
        <f t="shared" si="3"/>
        <v>1308.992</v>
      </c>
      <c r="AR131" s="138" t="s">
        <v>113</v>
      </c>
      <c r="AT131" s="138" t="s">
        <v>129</v>
      </c>
      <c r="AU131" s="138" t="s">
        <v>76</v>
      </c>
      <c r="AY131" s="13" t="s">
        <v>106</v>
      </c>
      <c r="BE131" s="139">
        <f t="shared" si="4"/>
        <v>0</v>
      </c>
      <c r="BF131" s="139">
        <f t="shared" si="5"/>
        <v>0</v>
      </c>
      <c r="BG131" s="139">
        <f t="shared" si="6"/>
        <v>0</v>
      </c>
      <c r="BH131" s="139">
        <f t="shared" si="7"/>
        <v>0</v>
      </c>
      <c r="BI131" s="139">
        <f t="shared" si="8"/>
        <v>0</v>
      </c>
      <c r="BJ131" s="13" t="s">
        <v>112</v>
      </c>
      <c r="BK131" s="139">
        <f t="shared" si="9"/>
        <v>0</v>
      </c>
      <c r="BL131" s="13" t="s">
        <v>113</v>
      </c>
      <c r="BM131" s="138" t="s">
        <v>137</v>
      </c>
    </row>
    <row r="132" spans="2:65" s="1" customFormat="1" ht="33" customHeight="1">
      <c r="B132" s="125"/>
      <c r="C132" s="126" t="s">
        <v>111</v>
      </c>
      <c r="D132" s="126" t="s">
        <v>107</v>
      </c>
      <c r="E132" s="127" t="s">
        <v>138</v>
      </c>
      <c r="F132" s="128" t="s">
        <v>139</v>
      </c>
      <c r="G132" s="129" t="s">
        <v>110</v>
      </c>
      <c r="H132" s="130">
        <v>600</v>
      </c>
      <c r="I132" s="131">
        <v>0</v>
      </c>
      <c r="J132" s="131">
        <f t="shared" si="0"/>
        <v>0</v>
      </c>
      <c r="K132" s="132"/>
      <c r="L132" s="133"/>
      <c r="M132" s="134" t="s">
        <v>1</v>
      </c>
      <c r="N132" s="135" t="s">
        <v>35</v>
      </c>
      <c r="O132" s="136">
        <v>0</v>
      </c>
      <c r="P132" s="136">
        <f t="shared" si="1"/>
        <v>0</v>
      </c>
      <c r="Q132" s="136">
        <v>0.33</v>
      </c>
      <c r="R132" s="136">
        <f t="shared" si="2"/>
        <v>198</v>
      </c>
      <c r="S132" s="136">
        <v>0</v>
      </c>
      <c r="T132" s="137">
        <f t="shared" si="3"/>
        <v>0</v>
      </c>
      <c r="AR132" s="138" t="s">
        <v>111</v>
      </c>
      <c r="AT132" s="138" t="s">
        <v>107</v>
      </c>
      <c r="AU132" s="138" t="s">
        <v>76</v>
      </c>
      <c r="AY132" s="13" t="s">
        <v>106</v>
      </c>
      <c r="BE132" s="139">
        <f t="shared" si="4"/>
        <v>0</v>
      </c>
      <c r="BF132" s="139">
        <f t="shared" si="5"/>
        <v>0</v>
      </c>
      <c r="BG132" s="139">
        <f t="shared" si="6"/>
        <v>0</v>
      </c>
      <c r="BH132" s="139">
        <f t="shared" si="7"/>
        <v>0</v>
      </c>
      <c r="BI132" s="139">
        <f t="shared" si="8"/>
        <v>0</v>
      </c>
      <c r="BJ132" s="13" t="s">
        <v>112</v>
      </c>
      <c r="BK132" s="139">
        <f t="shared" si="9"/>
        <v>0</v>
      </c>
      <c r="BL132" s="13" t="s">
        <v>113</v>
      </c>
      <c r="BM132" s="138" t="s">
        <v>140</v>
      </c>
    </row>
    <row r="133" spans="2:65" s="1" customFormat="1" ht="16.5" customHeight="1">
      <c r="B133" s="125"/>
      <c r="C133" s="126" t="s">
        <v>141</v>
      </c>
      <c r="D133" s="126" t="s">
        <v>107</v>
      </c>
      <c r="E133" s="127" t="s">
        <v>142</v>
      </c>
      <c r="F133" s="128" t="s">
        <v>143</v>
      </c>
      <c r="G133" s="129" t="s">
        <v>144</v>
      </c>
      <c r="H133" s="130">
        <v>41.3</v>
      </c>
      <c r="I133" s="131">
        <v>0</v>
      </c>
      <c r="J133" s="131">
        <f t="shared" si="0"/>
        <v>0</v>
      </c>
      <c r="K133" s="132"/>
      <c r="L133" s="133"/>
      <c r="M133" s="134" t="s">
        <v>1</v>
      </c>
      <c r="N133" s="135" t="s">
        <v>35</v>
      </c>
      <c r="O133" s="136">
        <v>0</v>
      </c>
      <c r="P133" s="136">
        <f t="shared" si="1"/>
        <v>0</v>
      </c>
      <c r="Q133" s="136">
        <v>0</v>
      </c>
      <c r="R133" s="136">
        <f t="shared" si="2"/>
        <v>0</v>
      </c>
      <c r="S133" s="136">
        <v>0</v>
      </c>
      <c r="T133" s="137">
        <f t="shared" si="3"/>
        <v>0</v>
      </c>
      <c r="AR133" s="138" t="s">
        <v>111</v>
      </c>
      <c r="AT133" s="138" t="s">
        <v>107</v>
      </c>
      <c r="AU133" s="138" t="s">
        <v>76</v>
      </c>
      <c r="AY133" s="13" t="s">
        <v>106</v>
      </c>
      <c r="BE133" s="139">
        <f t="shared" si="4"/>
        <v>0</v>
      </c>
      <c r="BF133" s="139">
        <f t="shared" si="5"/>
        <v>0</v>
      </c>
      <c r="BG133" s="139">
        <f t="shared" si="6"/>
        <v>0</v>
      </c>
      <c r="BH133" s="139">
        <f t="shared" si="7"/>
        <v>0</v>
      </c>
      <c r="BI133" s="139">
        <f t="shared" si="8"/>
        <v>0</v>
      </c>
      <c r="BJ133" s="13" t="s">
        <v>112</v>
      </c>
      <c r="BK133" s="139">
        <f t="shared" si="9"/>
        <v>0</v>
      </c>
      <c r="BL133" s="13" t="s">
        <v>113</v>
      </c>
      <c r="BM133" s="138" t="s">
        <v>145</v>
      </c>
    </row>
    <row r="134" spans="2:65" s="1" customFormat="1" ht="37.9" customHeight="1">
      <c r="B134" s="125"/>
      <c r="C134" s="140" t="s">
        <v>146</v>
      </c>
      <c r="D134" s="140" t="s">
        <v>129</v>
      </c>
      <c r="E134" s="141" t="s">
        <v>147</v>
      </c>
      <c r="F134" s="142" t="s">
        <v>148</v>
      </c>
      <c r="G134" s="143" t="s">
        <v>149</v>
      </c>
      <c r="H134" s="144">
        <v>323.92</v>
      </c>
      <c r="I134" s="145">
        <v>0</v>
      </c>
      <c r="J134" s="145">
        <f t="shared" si="0"/>
        <v>0</v>
      </c>
      <c r="K134" s="146"/>
      <c r="L134" s="25"/>
      <c r="M134" s="147" t="s">
        <v>1</v>
      </c>
      <c r="N134" s="148" t="s">
        <v>35</v>
      </c>
      <c r="O134" s="136">
        <v>4.556</v>
      </c>
      <c r="P134" s="136">
        <f t="shared" si="1"/>
        <v>1475.77952</v>
      </c>
      <c r="Q134" s="136">
        <v>1.967E-2</v>
      </c>
      <c r="R134" s="136">
        <f t="shared" si="2"/>
        <v>6.3715064000000003</v>
      </c>
      <c r="S134" s="136">
        <v>0</v>
      </c>
      <c r="T134" s="137">
        <f t="shared" si="3"/>
        <v>0</v>
      </c>
      <c r="AR134" s="138" t="s">
        <v>113</v>
      </c>
      <c r="AT134" s="138" t="s">
        <v>129</v>
      </c>
      <c r="AU134" s="138" t="s">
        <v>76</v>
      </c>
      <c r="AY134" s="13" t="s">
        <v>106</v>
      </c>
      <c r="BE134" s="139">
        <f t="shared" si="4"/>
        <v>0</v>
      </c>
      <c r="BF134" s="139">
        <f t="shared" si="5"/>
        <v>0</v>
      </c>
      <c r="BG134" s="139">
        <f t="shared" si="6"/>
        <v>0</v>
      </c>
      <c r="BH134" s="139">
        <f t="shared" si="7"/>
        <v>0</v>
      </c>
      <c r="BI134" s="139">
        <f t="shared" si="8"/>
        <v>0</v>
      </c>
      <c r="BJ134" s="13" t="s">
        <v>112</v>
      </c>
      <c r="BK134" s="139">
        <f t="shared" si="9"/>
        <v>0</v>
      </c>
      <c r="BL134" s="13" t="s">
        <v>113</v>
      </c>
      <c r="BM134" s="138" t="s">
        <v>150</v>
      </c>
    </row>
    <row r="135" spans="2:65" s="1" customFormat="1" ht="33" customHeight="1">
      <c r="B135" s="125"/>
      <c r="C135" s="140" t="s">
        <v>151</v>
      </c>
      <c r="D135" s="140" t="s">
        <v>129</v>
      </c>
      <c r="E135" s="141" t="s">
        <v>152</v>
      </c>
      <c r="F135" s="142" t="s">
        <v>153</v>
      </c>
      <c r="G135" s="143" t="s">
        <v>149</v>
      </c>
      <c r="H135" s="144">
        <v>317.5</v>
      </c>
      <c r="I135" s="145">
        <v>0</v>
      </c>
      <c r="J135" s="145">
        <f t="shared" si="0"/>
        <v>0</v>
      </c>
      <c r="K135" s="146"/>
      <c r="L135" s="25"/>
      <c r="M135" s="147" t="s">
        <v>1</v>
      </c>
      <c r="N135" s="148" t="s">
        <v>35</v>
      </c>
      <c r="O135" s="136">
        <v>0.65200000000000002</v>
      </c>
      <c r="P135" s="136">
        <f t="shared" si="1"/>
        <v>207.01000000000002</v>
      </c>
      <c r="Q135" s="136">
        <v>6.8999999999999999E-3</v>
      </c>
      <c r="R135" s="136">
        <f t="shared" si="2"/>
        <v>2.19075</v>
      </c>
      <c r="S135" s="136">
        <v>0</v>
      </c>
      <c r="T135" s="137">
        <f t="shared" si="3"/>
        <v>0</v>
      </c>
      <c r="AR135" s="138" t="s">
        <v>113</v>
      </c>
      <c r="AT135" s="138" t="s">
        <v>129</v>
      </c>
      <c r="AU135" s="138" t="s">
        <v>76</v>
      </c>
      <c r="AY135" s="13" t="s">
        <v>106</v>
      </c>
      <c r="BE135" s="139">
        <f t="shared" si="4"/>
        <v>0</v>
      </c>
      <c r="BF135" s="139">
        <f t="shared" si="5"/>
        <v>0</v>
      </c>
      <c r="BG135" s="139">
        <f t="shared" si="6"/>
        <v>0</v>
      </c>
      <c r="BH135" s="139">
        <f t="shared" si="7"/>
        <v>0</v>
      </c>
      <c r="BI135" s="139">
        <f t="shared" si="8"/>
        <v>0</v>
      </c>
      <c r="BJ135" s="13" t="s">
        <v>112</v>
      </c>
      <c r="BK135" s="139">
        <f t="shared" si="9"/>
        <v>0</v>
      </c>
      <c r="BL135" s="13" t="s">
        <v>113</v>
      </c>
      <c r="BM135" s="138" t="s">
        <v>154</v>
      </c>
    </row>
    <row r="136" spans="2:65" s="1" customFormat="1" ht="24.2" customHeight="1">
      <c r="B136" s="125"/>
      <c r="C136" s="140" t="s">
        <v>155</v>
      </c>
      <c r="D136" s="140" t="s">
        <v>129</v>
      </c>
      <c r="E136" s="141" t="s">
        <v>156</v>
      </c>
      <c r="F136" s="142" t="s">
        <v>157</v>
      </c>
      <c r="G136" s="143" t="s">
        <v>110</v>
      </c>
      <c r="H136" s="144">
        <v>1200</v>
      </c>
      <c r="I136" s="145">
        <v>0</v>
      </c>
      <c r="J136" s="145">
        <f t="shared" si="0"/>
        <v>0</v>
      </c>
      <c r="K136" s="146"/>
      <c r="L136" s="25"/>
      <c r="M136" s="147" t="s">
        <v>1</v>
      </c>
      <c r="N136" s="148" t="s">
        <v>35</v>
      </c>
      <c r="O136" s="136">
        <v>0.01</v>
      </c>
      <c r="P136" s="136">
        <f t="shared" si="1"/>
        <v>12</v>
      </c>
      <c r="Q136" s="136">
        <v>2.2440000000000001E-4</v>
      </c>
      <c r="R136" s="136">
        <f t="shared" si="2"/>
        <v>0.26928000000000002</v>
      </c>
      <c r="S136" s="136">
        <v>0</v>
      </c>
      <c r="T136" s="137">
        <f t="shared" si="3"/>
        <v>0</v>
      </c>
      <c r="AR136" s="138" t="s">
        <v>113</v>
      </c>
      <c r="AT136" s="138" t="s">
        <v>129</v>
      </c>
      <c r="AU136" s="138" t="s">
        <v>76</v>
      </c>
      <c r="AY136" s="13" t="s">
        <v>106</v>
      </c>
      <c r="BE136" s="139">
        <f t="shared" si="4"/>
        <v>0</v>
      </c>
      <c r="BF136" s="139">
        <f t="shared" si="5"/>
        <v>0</v>
      </c>
      <c r="BG136" s="139">
        <f t="shared" si="6"/>
        <v>0</v>
      </c>
      <c r="BH136" s="139">
        <f t="shared" si="7"/>
        <v>0</v>
      </c>
      <c r="BI136" s="139">
        <f t="shared" si="8"/>
        <v>0</v>
      </c>
      <c r="BJ136" s="13" t="s">
        <v>112</v>
      </c>
      <c r="BK136" s="139">
        <f t="shared" si="9"/>
        <v>0</v>
      </c>
      <c r="BL136" s="13" t="s">
        <v>113</v>
      </c>
      <c r="BM136" s="138" t="s">
        <v>158</v>
      </c>
    </row>
    <row r="137" spans="2:65" s="1" customFormat="1" ht="21.75" customHeight="1">
      <c r="B137" s="125"/>
      <c r="C137" s="140" t="s">
        <v>159</v>
      </c>
      <c r="D137" s="140" t="s">
        <v>129</v>
      </c>
      <c r="E137" s="141" t="s">
        <v>160</v>
      </c>
      <c r="F137" s="142" t="s">
        <v>161</v>
      </c>
      <c r="G137" s="143" t="s">
        <v>149</v>
      </c>
      <c r="H137" s="144">
        <v>317.5</v>
      </c>
      <c r="I137" s="145">
        <v>0</v>
      </c>
      <c r="J137" s="145">
        <f t="shared" si="0"/>
        <v>0</v>
      </c>
      <c r="K137" s="146"/>
      <c r="L137" s="25"/>
      <c r="M137" s="147" t="s">
        <v>1</v>
      </c>
      <c r="N137" s="148" t="s">
        <v>35</v>
      </c>
      <c r="O137" s="136">
        <v>0</v>
      </c>
      <c r="P137" s="136">
        <f t="shared" si="1"/>
        <v>0</v>
      </c>
      <c r="Q137" s="136">
        <v>0</v>
      </c>
      <c r="R137" s="136">
        <f t="shared" si="2"/>
        <v>0</v>
      </c>
      <c r="S137" s="136">
        <v>0.31</v>
      </c>
      <c r="T137" s="137">
        <f t="shared" si="3"/>
        <v>98.424999999999997</v>
      </c>
      <c r="AR137" s="138" t="s">
        <v>113</v>
      </c>
      <c r="AT137" s="138" t="s">
        <v>129</v>
      </c>
      <c r="AU137" s="138" t="s">
        <v>76</v>
      </c>
      <c r="AY137" s="13" t="s">
        <v>106</v>
      </c>
      <c r="BE137" s="139">
        <f t="shared" si="4"/>
        <v>0</v>
      </c>
      <c r="BF137" s="139">
        <f t="shared" si="5"/>
        <v>0</v>
      </c>
      <c r="BG137" s="139">
        <f t="shared" si="6"/>
        <v>0</v>
      </c>
      <c r="BH137" s="139">
        <f t="shared" si="7"/>
        <v>0</v>
      </c>
      <c r="BI137" s="139">
        <f t="shared" si="8"/>
        <v>0</v>
      </c>
      <c r="BJ137" s="13" t="s">
        <v>112</v>
      </c>
      <c r="BK137" s="139">
        <f t="shared" si="9"/>
        <v>0</v>
      </c>
      <c r="BL137" s="13" t="s">
        <v>113</v>
      </c>
      <c r="BM137" s="138" t="s">
        <v>162</v>
      </c>
    </row>
    <row r="138" spans="2:65" s="1" customFormat="1" ht="24.2" customHeight="1">
      <c r="B138" s="125"/>
      <c r="C138" s="140" t="s">
        <v>163</v>
      </c>
      <c r="D138" s="140" t="s">
        <v>129</v>
      </c>
      <c r="E138" s="141" t="s">
        <v>164</v>
      </c>
      <c r="F138" s="142" t="s">
        <v>165</v>
      </c>
      <c r="G138" s="143" t="s">
        <v>110</v>
      </c>
      <c r="H138" s="144">
        <v>530</v>
      </c>
      <c r="I138" s="145">
        <v>0</v>
      </c>
      <c r="J138" s="145">
        <f t="shared" si="0"/>
        <v>0</v>
      </c>
      <c r="K138" s="146"/>
      <c r="L138" s="25"/>
      <c r="M138" s="147" t="s">
        <v>1</v>
      </c>
      <c r="N138" s="148" t="s">
        <v>35</v>
      </c>
      <c r="O138" s="136">
        <v>0</v>
      </c>
      <c r="P138" s="136">
        <f t="shared" si="1"/>
        <v>0</v>
      </c>
      <c r="Q138" s="136">
        <v>0</v>
      </c>
      <c r="R138" s="136">
        <f t="shared" si="2"/>
        <v>0</v>
      </c>
      <c r="S138" s="136">
        <v>8.5000000000000006E-2</v>
      </c>
      <c r="T138" s="137">
        <f t="shared" si="3"/>
        <v>45.050000000000004</v>
      </c>
      <c r="AR138" s="138" t="s">
        <v>113</v>
      </c>
      <c r="AT138" s="138" t="s">
        <v>129</v>
      </c>
      <c r="AU138" s="138" t="s">
        <v>76</v>
      </c>
      <c r="AY138" s="13" t="s">
        <v>106</v>
      </c>
      <c r="BE138" s="139">
        <f t="shared" si="4"/>
        <v>0</v>
      </c>
      <c r="BF138" s="139">
        <f t="shared" si="5"/>
        <v>0</v>
      </c>
      <c r="BG138" s="139">
        <f t="shared" si="6"/>
        <v>0</v>
      </c>
      <c r="BH138" s="139">
        <f t="shared" si="7"/>
        <v>0</v>
      </c>
      <c r="BI138" s="139">
        <f t="shared" si="8"/>
        <v>0</v>
      </c>
      <c r="BJ138" s="13" t="s">
        <v>112</v>
      </c>
      <c r="BK138" s="139">
        <f t="shared" si="9"/>
        <v>0</v>
      </c>
      <c r="BL138" s="13" t="s">
        <v>113</v>
      </c>
      <c r="BM138" s="138" t="s">
        <v>166</v>
      </c>
    </row>
    <row r="139" spans="2:65" s="1" customFormat="1" ht="33" customHeight="1">
      <c r="B139" s="125"/>
      <c r="C139" s="140" t="s">
        <v>167</v>
      </c>
      <c r="D139" s="140" t="s">
        <v>129</v>
      </c>
      <c r="E139" s="141" t="s">
        <v>168</v>
      </c>
      <c r="F139" s="142" t="s">
        <v>169</v>
      </c>
      <c r="G139" s="143" t="s">
        <v>149</v>
      </c>
      <c r="H139" s="144">
        <v>2200</v>
      </c>
      <c r="I139" s="145">
        <v>0</v>
      </c>
      <c r="J139" s="145">
        <f t="shared" si="0"/>
        <v>0</v>
      </c>
      <c r="K139" s="146"/>
      <c r="L139" s="25"/>
      <c r="M139" s="147" t="s">
        <v>1</v>
      </c>
      <c r="N139" s="148" t="s">
        <v>35</v>
      </c>
      <c r="O139" s="136">
        <v>0</v>
      </c>
      <c r="P139" s="136">
        <f t="shared" si="1"/>
        <v>0</v>
      </c>
      <c r="Q139" s="136">
        <v>0</v>
      </c>
      <c r="R139" s="136">
        <f t="shared" si="2"/>
        <v>0</v>
      </c>
      <c r="S139" s="136">
        <v>0</v>
      </c>
      <c r="T139" s="137">
        <f t="shared" si="3"/>
        <v>0</v>
      </c>
      <c r="AR139" s="138" t="s">
        <v>113</v>
      </c>
      <c r="AT139" s="138" t="s">
        <v>129</v>
      </c>
      <c r="AU139" s="138" t="s">
        <v>76</v>
      </c>
      <c r="AY139" s="13" t="s">
        <v>106</v>
      </c>
      <c r="BE139" s="139">
        <f t="shared" si="4"/>
        <v>0</v>
      </c>
      <c r="BF139" s="139">
        <f t="shared" si="5"/>
        <v>0</v>
      </c>
      <c r="BG139" s="139">
        <f t="shared" si="6"/>
        <v>0</v>
      </c>
      <c r="BH139" s="139">
        <f t="shared" si="7"/>
        <v>0</v>
      </c>
      <c r="BI139" s="139">
        <f t="shared" si="8"/>
        <v>0</v>
      </c>
      <c r="BJ139" s="13" t="s">
        <v>112</v>
      </c>
      <c r="BK139" s="139">
        <f t="shared" si="9"/>
        <v>0</v>
      </c>
      <c r="BL139" s="13" t="s">
        <v>113</v>
      </c>
      <c r="BM139" s="138" t="s">
        <v>170</v>
      </c>
    </row>
    <row r="140" spans="2:65" s="1" customFormat="1" ht="24.2" customHeight="1">
      <c r="B140" s="125"/>
      <c r="C140" s="140" t="s">
        <v>171</v>
      </c>
      <c r="D140" s="140" t="s">
        <v>129</v>
      </c>
      <c r="E140" s="141" t="s">
        <v>172</v>
      </c>
      <c r="F140" s="142" t="s">
        <v>173</v>
      </c>
      <c r="G140" s="143" t="s">
        <v>149</v>
      </c>
      <c r="H140" s="144">
        <v>2200</v>
      </c>
      <c r="I140" s="145">
        <v>0</v>
      </c>
      <c r="J140" s="145">
        <f t="shared" si="0"/>
        <v>0</v>
      </c>
      <c r="K140" s="146"/>
      <c r="L140" s="25"/>
      <c r="M140" s="147" t="s">
        <v>1</v>
      </c>
      <c r="N140" s="148" t="s">
        <v>35</v>
      </c>
      <c r="O140" s="136">
        <v>4.0000000000000001E-3</v>
      </c>
      <c r="P140" s="136">
        <f t="shared" si="1"/>
        <v>8.8000000000000007</v>
      </c>
      <c r="Q140" s="136">
        <v>0</v>
      </c>
      <c r="R140" s="136">
        <f t="shared" si="2"/>
        <v>0</v>
      </c>
      <c r="S140" s="136">
        <v>0</v>
      </c>
      <c r="T140" s="137">
        <f t="shared" si="3"/>
        <v>0</v>
      </c>
      <c r="AR140" s="138" t="s">
        <v>113</v>
      </c>
      <c r="AT140" s="138" t="s">
        <v>129</v>
      </c>
      <c r="AU140" s="138" t="s">
        <v>76</v>
      </c>
      <c r="AY140" s="13" t="s">
        <v>106</v>
      </c>
      <c r="BE140" s="139">
        <f t="shared" si="4"/>
        <v>0</v>
      </c>
      <c r="BF140" s="139">
        <f t="shared" si="5"/>
        <v>0</v>
      </c>
      <c r="BG140" s="139">
        <f t="shared" si="6"/>
        <v>0</v>
      </c>
      <c r="BH140" s="139">
        <f t="shared" si="7"/>
        <v>0</v>
      </c>
      <c r="BI140" s="139">
        <f t="shared" si="8"/>
        <v>0</v>
      </c>
      <c r="BJ140" s="13" t="s">
        <v>112</v>
      </c>
      <c r="BK140" s="139">
        <f t="shared" si="9"/>
        <v>0</v>
      </c>
      <c r="BL140" s="13" t="s">
        <v>113</v>
      </c>
      <c r="BM140" s="138" t="s">
        <v>174</v>
      </c>
    </row>
    <row r="141" spans="2:65" s="1" customFormat="1" ht="16.5" customHeight="1">
      <c r="B141" s="125"/>
      <c r="C141" s="140" t="s">
        <v>175</v>
      </c>
      <c r="D141" s="140" t="s">
        <v>129</v>
      </c>
      <c r="E141" s="141" t="s">
        <v>176</v>
      </c>
      <c r="F141" s="142" t="s">
        <v>177</v>
      </c>
      <c r="G141" s="143" t="s">
        <v>110</v>
      </c>
      <c r="H141" s="144">
        <v>60</v>
      </c>
      <c r="I141" s="145">
        <v>0</v>
      </c>
      <c r="J141" s="145">
        <f t="shared" si="0"/>
        <v>0</v>
      </c>
      <c r="K141" s="146"/>
      <c r="L141" s="25"/>
      <c r="M141" s="147" t="s">
        <v>1</v>
      </c>
      <c r="N141" s="148" t="s">
        <v>35</v>
      </c>
      <c r="O141" s="136">
        <v>5.1669999999999998</v>
      </c>
      <c r="P141" s="136">
        <f t="shared" si="1"/>
        <v>310.02</v>
      </c>
      <c r="Q141" s="136">
        <v>1.9251250000000001E-2</v>
      </c>
      <c r="R141" s="136">
        <f t="shared" si="2"/>
        <v>1.1550750000000001</v>
      </c>
      <c r="S141" s="136">
        <v>0</v>
      </c>
      <c r="T141" s="137">
        <f t="shared" si="3"/>
        <v>0</v>
      </c>
      <c r="AR141" s="138" t="s">
        <v>113</v>
      </c>
      <c r="AT141" s="138" t="s">
        <v>129</v>
      </c>
      <c r="AU141" s="138" t="s">
        <v>76</v>
      </c>
      <c r="AY141" s="13" t="s">
        <v>106</v>
      </c>
      <c r="BE141" s="139">
        <f t="shared" si="4"/>
        <v>0</v>
      </c>
      <c r="BF141" s="139">
        <f t="shared" si="5"/>
        <v>0</v>
      </c>
      <c r="BG141" s="139">
        <f t="shared" si="6"/>
        <v>0</v>
      </c>
      <c r="BH141" s="139">
        <f t="shared" si="7"/>
        <v>0</v>
      </c>
      <c r="BI141" s="139">
        <f t="shared" si="8"/>
        <v>0</v>
      </c>
      <c r="BJ141" s="13" t="s">
        <v>112</v>
      </c>
      <c r="BK141" s="139">
        <f t="shared" si="9"/>
        <v>0</v>
      </c>
      <c r="BL141" s="13" t="s">
        <v>113</v>
      </c>
      <c r="BM141" s="138" t="s">
        <v>178</v>
      </c>
    </row>
    <row r="142" spans="2:65" s="1" customFormat="1" ht="16.5" customHeight="1">
      <c r="B142" s="125"/>
      <c r="C142" s="140" t="s">
        <v>179</v>
      </c>
      <c r="D142" s="140" t="s">
        <v>129</v>
      </c>
      <c r="E142" s="141" t="s">
        <v>180</v>
      </c>
      <c r="F142" s="142" t="s">
        <v>181</v>
      </c>
      <c r="G142" s="143" t="s">
        <v>110</v>
      </c>
      <c r="H142" s="144">
        <v>32</v>
      </c>
      <c r="I142" s="145">
        <v>0</v>
      </c>
      <c r="J142" s="145">
        <f t="shared" si="0"/>
        <v>0</v>
      </c>
      <c r="K142" s="146"/>
      <c r="L142" s="25"/>
      <c r="M142" s="147" t="s">
        <v>1</v>
      </c>
      <c r="N142" s="148" t="s">
        <v>35</v>
      </c>
      <c r="O142" s="136">
        <v>1.329</v>
      </c>
      <c r="P142" s="136">
        <f t="shared" si="1"/>
        <v>42.527999999999999</v>
      </c>
      <c r="Q142" s="136">
        <v>0</v>
      </c>
      <c r="R142" s="136">
        <f t="shared" si="2"/>
        <v>0</v>
      </c>
      <c r="S142" s="136">
        <v>0</v>
      </c>
      <c r="T142" s="137">
        <f t="shared" si="3"/>
        <v>0</v>
      </c>
      <c r="AR142" s="138" t="s">
        <v>113</v>
      </c>
      <c r="AT142" s="138" t="s">
        <v>129</v>
      </c>
      <c r="AU142" s="138" t="s">
        <v>76</v>
      </c>
      <c r="AY142" s="13" t="s">
        <v>106</v>
      </c>
      <c r="BE142" s="139">
        <f t="shared" si="4"/>
        <v>0</v>
      </c>
      <c r="BF142" s="139">
        <f t="shared" si="5"/>
        <v>0</v>
      </c>
      <c r="BG142" s="139">
        <f t="shared" si="6"/>
        <v>0</v>
      </c>
      <c r="BH142" s="139">
        <f t="shared" si="7"/>
        <v>0</v>
      </c>
      <c r="BI142" s="139">
        <f t="shared" si="8"/>
        <v>0</v>
      </c>
      <c r="BJ142" s="13" t="s">
        <v>112</v>
      </c>
      <c r="BK142" s="139">
        <f t="shared" si="9"/>
        <v>0</v>
      </c>
      <c r="BL142" s="13" t="s">
        <v>113</v>
      </c>
      <c r="BM142" s="138" t="s">
        <v>182</v>
      </c>
    </row>
    <row r="143" spans="2:65" s="1" customFormat="1" ht="16.5" customHeight="1">
      <c r="B143" s="125"/>
      <c r="C143" s="140" t="s">
        <v>183</v>
      </c>
      <c r="D143" s="140" t="s">
        <v>129</v>
      </c>
      <c r="E143" s="141" t="s">
        <v>184</v>
      </c>
      <c r="F143" s="142" t="s">
        <v>185</v>
      </c>
      <c r="G143" s="143" t="s">
        <v>110</v>
      </c>
      <c r="H143" s="144">
        <v>40</v>
      </c>
      <c r="I143" s="145">
        <v>0</v>
      </c>
      <c r="J143" s="145">
        <f t="shared" si="0"/>
        <v>0</v>
      </c>
      <c r="K143" s="146"/>
      <c r="L143" s="25"/>
      <c r="M143" s="147" t="s">
        <v>1</v>
      </c>
      <c r="N143" s="148" t="s">
        <v>35</v>
      </c>
      <c r="O143" s="136">
        <v>1.0580000000000001</v>
      </c>
      <c r="P143" s="136">
        <f t="shared" si="1"/>
        <v>42.32</v>
      </c>
      <c r="Q143" s="136">
        <v>0</v>
      </c>
      <c r="R143" s="136">
        <f t="shared" si="2"/>
        <v>0</v>
      </c>
      <c r="S143" s="136">
        <v>0</v>
      </c>
      <c r="T143" s="137">
        <f t="shared" si="3"/>
        <v>0</v>
      </c>
      <c r="AR143" s="138" t="s">
        <v>113</v>
      </c>
      <c r="AT143" s="138" t="s">
        <v>129</v>
      </c>
      <c r="AU143" s="138" t="s">
        <v>76</v>
      </c>
      <c r="AY143" s="13" t="s">
        <v>106</v>
      </c>
      <c r="BE143" s="139">
        <f t="shared" si="4"/>
        <v>0</v>
      </c>
      <c r="BF143" s="139">
        <f t="shared" si="5"/>
        <v>0</v>
      </c>
      <c r="BG143" s="139">
        <f t="shared" si="6"/>
        <v>0</v>
      </c>
      <c r="BH143" s="139">
        <f t="shared" si="7"/>
        <v>0</v>
      </c>
      <c r="BI143" s="139">
        <f t="shared" si="8"/>
        <v>0</v>
      </c>
      <c r="BJ143" s="13" t="s">
        <v>112</v>
      </c>
      <c r="BK143" s="139">
        <f t="shared" si="9"/>
        <v>0</v>
      </c>
      <c r="BL143" s="13" t="s">
        <v>113</v>
      </c>
      <c r="BM143" s="138" t="s">
        <v>186</v>
      </c>
    </row>
    <row r="144" spans="2:65" s="1" customFormat="1" ht="16.5" customHeight="1">
      <c r="B144" s="125"/>
      <c r="C144" s="140" t="s">
        <v>187</v>
      </c>
      <c r="D144" s="140" t="s">
        <v>129</v>
      </c>
      <c r="E144" s="141" t="s">
        <v>188</v>
      </c>
      <c r="F144" s="142" t="s">
        <v>189</v>
      </c>
      <c r="G144" s="143" t="s">
        <v>110</v>
      </c>
      <c r="H144" s="144">
        <v>156</v>
      </c>
      <c r="I144" s="145">
        <v>0</v>
      </c>
      <c r="J144" s="145">
        <f t="shared" si="0"/>
        <v>0</v>
      </c>
      <c r="K144" s="146"/>
      <c r="L144" s="25"/>
      <c r="M144" s="147" t="s">
        <v>1</v>
      </c>
      <c r="N144" s="148" t="s">
        <v>35</v>
      </c>
      <c r="O144" s="136">
        <v>0</v>
      </c>
      <c r="P144" s="136">
        <f t="shared" si="1"/>
        <v>0</v>
      </c>
      <c r="Q144" s="136">
        <v>0</v>
      </c>
      <c r="R144" s="136">
        <f t="shared" si="2"/>
        <v>0</v>
      </c>
      <c r="S144" s="136">
        <v>0</v>
      </c>
      <c r="T144" s="137">
        <f t="shared" si="3"/>
        <v>0</v>
      </c>
      <c r="AR144" s="138" t="s">
        <v>113</v>
      </c>
      <c r="AT144" s="138" t="s">
        <v>129</v>
      </c>
      <c r="AU144" s="138" t="s">
        <v>76</v>
      </c>
      <c r="AY144" s="13" t="s">
        <v>106</v>
      </c>
      <c r="BE144" s="139">
        <f t="shared" si="4"/>
        <v>0</v>
      </c>
      <c r="BF144" s="139">
        <f t="shared" si="5"/>
        <v>0</v>
      </c>
      <c r="BG144" s="139">
        <f t="shared" si="6"/>
        <v>0</v>
      </c>
      <c r="BH144" s="139">
        <f t="shared" si="7"/>
        <v>0</v>
      </c>
      <c r="BI144" s="139">
        <f t="shared" si="8"/>
        <v>0</v>
      </c>
      <c r="BJ144" s="13" t="s">
        <v>112</v>
      </c>
      <c r="BK144" s="139">
        <f t="shared" si="9"/>
        <v>0</v>
      </c>
      <c r="BL144" s="13" t="s">
        <v>113</v>
      </c>
      <c r="BM144" s="138" t="s">
        <v>190</v>
      </c>
    </row>
    <row r="145" spans="2:65" s="1" customFormat="1" ht="24.2" customHeight="1">
      <c r="B145" s="125"/>
      <c r="C145" s="140" t="s">
        <v>191</v>
      </c>
      <c r="D145" s="140" t="s">
        <v>129</v>
      </c>
      <c r="E145" s="141" t="s">
        <v>192</v>
      </c>
      <c r="F145" s="142" t="s">
        <v>193</v>
      </c>
      <c r="G145" s="143" t="s">
        <v>149</v>
      </c>
      <c r="H145" s="144">
        <v>700</v>
      </c>
      <c r="I145" s="145">
        <v>0</v>
      </c>
      <c r="J145" s="145">
        <f t="shared" si="0"/>
        <v>0</v>
      </c>
      <c r="K145" s="146"/>
      <c r="L145" s="25"/>
      <c r="M145" s="147" t="s">
        <v>1</v>
      </c>
      <c r="N145" s="148" t="s">
        <v>35</v>
      </c>
      <c r="O145" s="136">
        <v>0</v>
      </c>
      <c r="P145" s="136">
        <f t="shared" si="1"/>
        <v>0</v>
      </c>
      <c r="Q145" s="136">
        <v>0</v>
      </c>
      <c r="R145" s="136">
        <f t="shared" si="2"/>
        <v>0</v>
      </c>
      <c r="S145" s="136">
        <v>0</v>
      </c>
      <c r="T145" s="137">
        <f t="shared" si="3"/>
        <v>0</v>
      </c>
      <c r="AR145" s="138" t="s">
        <v>113</v>
      </c>
      <c r="AT145" s="138" t="s">
        <v>129</v>
      </c>
      <c r="AU145" s="138" t="s">
        <v>76</v>
      </c>
      <c r="AY145" s="13" t="s">
        <v>106</v>
      </c>
      <c r="BE145" s="139">
        <f t="shared" si="4"/>
        <v>0</v>
      </c>
      <c r="BF145" s="139">
        <f t="shared" si="5"/>
        <v>0</v>
      </c>
      <c r="BG145" s="139">
        <f t="shared" si="6"/>
        <v>0</v>
      </c>
      <c r="BH145" s="139">
        <f t="shared" si="7"/>
        <v>0</v>
      </c>
      <c r="BI145" s="139">
        <f t="shared" si="8"/>
        <v>0</v>
      </c>
      <c r="BJ145" s="13" t="s">
        <v>112</v>
      </c>
      <c r="BK145" s="139">
        <f t="shared" si="9"/>
        <v>0</v>
      </c>
      <c r="BL145" s="13" t="s">
        <v>113</v>
      </c>
      <c r="BM145" s="138" t="s">
        <v>194</v>
      </c>
    </row>
    <row r="146" spans="2:65" s="1" customFormat="1" ht="24.2" customHeight="1">
      <c r="B146" s="125"/>
      <c r="C146" s="126" t="s">
        <v>195</v>
      </c>
      <c r="D146" s="126" t="s">
        <v>107</v>
      </c>
      <c r="E146" s="127" t="s">
        <v>196</v>
      </c>
      <c r="F146" s="128" t="s">
        <v>271</v>
      </c>
      <c r="G146" s="129" t="s">
        <v>110</v>
      </c>
      <c r="H146" s="130">
        <v>6</v>
      </c>
      <c r="I146" s="131">
        <v>0</v>
      </c>
      <c r="J146" s="131">
        <f t="shared" si="0"/>
        <v>0</v>
      </c>
      <c r="K146" s="132"/>
      <c r="L146" s="133"/>
      <c r="M146" s="134" t="s">
        <v>1</v>
      </c>
      <c r="N146" s="135" t="s">
        <v>35</v>
      </c>
      <c r="O146" s="136">
        <v>0</v>
      </c>
      <c r="P146" s="136">
        <f t="shared" si="1"/>
        <v>0</v>
      </c>
      <c r="Q146" s="136">
        <v>0</v>
      </c>
      <c r="R146" s="136">
        <f t="shared" si="2"/>
        <v>0</v>
      </c>
      <c r="S146" s="136">
        <v>0</v>
      </c>
      <c r="T146" s="137">
        <f t="shared" si="3"/>
        <v>0</v>
      </c>
      <c r="AR146" s="138" t="s">
        <v>111</v>
      </c>
      <c r="AT146" s="138" t="s">
        <v>107</v>
      </c>
      <c r="AU146" s="138" t="s">
        <v>76</v>
      </c>
      <c r="AY146" s="13" t="s">
        <v>106</v>
      </c>
      <c r="BE146" s="139">
        <f t="shared" si="4"/>
        <v>0</v>
      </c>
      <c r="BF146" s="139">
        <f t="shared" si="5"/>
        <v>0</v>
      </c>
      <c r="BG146" s="139">
        <f t="shared" si="6"/>
        <v>0</v>
      </c>
      <c r="BH146" s="139">
        <f t="shared" si="7"/>
        <v>0</v>
      </c>
      <c r="BI146" s="139">
        <f t="shared" si="8"/>
        <v>0</v>
      </c>
      <c r="BJ146" s="13" t="s">
        <v>112</v>
      </c>
      <c r="BK146" s="139">
        <f t="shared" si="9"/>
        <v>0</v>
      </c>
      <c r="BL146" s="13" t="s">
        <v>113</v>
      </c>
      <c r="BM146" s="138" t="s">
        <v>197</v>
      </c>
    </row>
    <row r="147" spans="2:65" s="11" customFormat="1" ht="25.9" customHeight="1">
      <c r="B147" s="116"/>
      <c r="D147" s="117" t="s">
        <v>68</v>
      </c>
      <c r="E147" s="118" t="s">
        <v>141</v>
      </c>
      <c r="F147" s="118" t="s">
        <v>198</v>
      </c>
      <c r="J147" s="119">
        <f>BK147</f>
        <v>0</v>
      </c>
      <c r="L147" s="116"/>
      <c r="M147" s="120"/>
      <c r="P147" s="121">
        <f>SUM(P148:P153)</f>
        <v>180.46549999999999</v>
      </c>
      <c r="R147" s="121">
        <f>SUM(R148:R153)</f>
        <v>0</v>
      </c>
      <c r="T147" s="122">
        <f>SUM(T148:T153)</f>
        <v>0</v>
      </c>
      <c r="AR147" s="117" t="s">
        <v>76</v>
      </c>
      <c r="AT147" s="123" t="s">
        <v>68</v>
      </c>
      <c r="AU147" s="123" t="s">
        <v>69</v>
      </c>
      <c r="AY147" s="117" t="s">
        <v>106</v>
      </c>
      <c r="BK147" s="124">
        <f>SUM(BK148:BK153)</f>
        <v>0</v>
      </c>
    </row>
    <row r="148" spans="2:65" s="1" customFormat="1" ht="24.2" customHeight="1">
      <c r="B148" s="125"/>
      <c r="C148" s="140" t="s">
        <v>7</v>
      </c>
      <c r="D148" s="140" t="s">
        <v>129</v>
      </c>
      <c r="E148" s="141" t="s">
        <v>199</v>
      </c>
      <c r="F148" s="142" t="s">
        <v>200</v>
      </c>
      <c r="G148" s="143" t="s">
        <v>144</v>
      </c>
      <c r="H148" s="144">
        <v>1309</v>
      </c>
      <c r="I148" s="145">
        <v>0</v>
      </c>
      <c r="J148" s="145">
        <f t="shared" ref="J148:J153" si="10">ROUND(I148*H148,2)</f>
        <v>0</v>
      </c>
      <c r="K148" s="146"/>
      <c r="L148" s="25"/>
      <c r="M148" s="147" t="s">
        <v>1</v>
      </c>
      <c r="N148" s="148" t="s">
        <v>35</v>
      </c>
      <c r="O148" s="136">
        <v>3.1E-2</v>
      </c>
      <c r="P148" s="136">
        <f t="shared" ref="P148:P153" si="11">O148*H148</f>
        <v>40.579000000000001</v>
      </c>
      <c r="Q148" s="136">
        <v>0</v>
      </c>
      <c r="R148" s="136">
        <f t="shared" ref="R148:R153" si="12">Q148*H148</f>
        <v>0</v>
      </c>
      <c r="S148" s="136">
        <v>0</v>
      </c>
      <c r="T148" s="137">
        <f t="shared" ref="T148:T153" si="13">S148*H148</f>
        <v>0</v>
      </c>
      <c r="AR148" s="138" t="s">
        <v>113</v>
      </c>
      <c r="AT148" s="138" t="s">
        <v>129</v>
      </c>
      <c r="AU148" s="138" t="s">
        <v>76</v>
      </c>
      <c r="AY148" s="13" t="s">
        <v>106</v>
      </c>
      <c r="BE148" s="139">
        <f t="shared" ref="BE148:BE153" si="14">IF(N148="základná",J148,0)</f>
        <v>0</v>
      </c>
      <c r="BF148" s="139">
        <f t="shared" ref="BF148:BF153" si="15">IF(N148="znížená",J148,0)</f>
        <v>0</v>
      </c>
      <c r="BG148" s="139">
        <f t="shared" ref="BG148:BG153" si="16">IF(N148="zákl. prenesená",J148,0)</f>
        <v>0</v>
      </c>
      <c r="BH148" s="139">
        <f t="shared" ref="BH148:BH153" si="17">IF(N148="zníž. prenesená",J148,0)</f>
        <v>0</v>
      </c>
      <c r="BI148" s="139">
        <f t="shared" ref="BI148:BI153" si="18">IF(N148="nulová",J148,0)</f>
        <v>0</v>
      </c>
      <c r="BJ148" s="13" t="s">
        <v>112</v>
      </c>
      <c r="BK148" s="139">
        <f t="shared" ref="BK148:BK153" si="19">ROUND(I148*H148,2)</f>
        <v>0</v>
      </c>
      <c r="BL148" s="13" t="s">
        <v>113</v>
      </c>
      <c r="BM148" s="138" t="s">
        <v>201</v>
      </c>
    </row>
    <row r="149" spans="2:65" s="1" customFormat="1" ht="16.5" customHeight="1">
      <c r="B149" s="125"/>
      <c r="C149" s="140" t="s">
        <v>202</v>
      </c>
      <c r="D149" s="140" t="s">
        <v>129</v>
      </c>
      <c r="E149" s="141" t="s">
        <v>203</v>
      </c>
      <c r="F149" s="142" t="s">
        <v>204</v>
      </c>
      <c r="G149" s="143" t="s">
        <v>110</v>
      </c>
      <c r="H149" s="144">
        <v>530</v>
      </c>
      <c r="I149" s="145">
        <v>0</v>
      </c>
      <c r="J149" s="145">
        <f t="shared" si="10"/>
        <v>0</v>
      </c>
      <c r="K149" s="146"/>
      <c r="L149" s="25"/>
      <c r="M149" s="147" t="s">
        <v>1</v>
      </c>
      <c r="N149" s="148" t="s">
        <v>35</v>
      </c>
      <c r="O149" s="136">
        <v>0</v>
      </c>
      <c r="P149" s="136">
        <f t="shared" si="11"/>
        <v>0</v>
      </c>
      <c r="Q149" s="136">
        <v>0</v>
      </c>
      <c r="R149" s="136">
        <f t="shared" si="12"/>
        <v>0</v>
      </c>
      <c r="S149" s="136">
        <v>0</v>
      </c>
      <c r="T149" s="137">
        <f t="shared" si="13"/>
        <v>0</v>
      </c>
      <c r="AR149" s="138" t="s">
        <v>113</v>
      </c>
      <c r="AT149" s="138" t="s">
        <v>129</v>
      </c>
      <c r="AU149" s="138" t="s">
        <v>76</v>
      </c>
      <c r="AY149" s="13" t="s">
        <v>106</v>
      </c>
      <c r="BE149" s="139">
        <f t="shared" si="14"/>
        <v>0</v>
      </c>
      <c r="BF149" s="139">
        <f t="shared" si="15"/>
        <v>0</v>
      </c>
      <c r="BG149" s="139">
        <f t="shared" si="16"/>
        <v>0</v>
      </c>
      <c r="BH149" s="139">
        <f t="shared" si="17"/>
        <v>0</v>
      </c>
      <c r="BI149" s="139">
        <f t="shared" si="18"/>
        <v>0</v>
      </c>
      <c r="BJ149" s="13" t="s">
        <v>112</v>
      </c>
      <c r="BK149" s="139">
        <f t="shared" si="19"/>
        <v>0</v>
      </c>
      <c r="BL149" s="13" t="s">
        <v>113</v>
      </c>
      <c r="BM149" s="138" t="s">
        <v>205</v>
      </c>
    </row>
    <row r="150" spans="2:65" s="1" customFormat="1" ht="24.2" customHeight="1">
      <c r="B150" s="125"/>
      <c r="C150" s="140" t="s">
        <v>206</v>
      </c>
      <c r="D150" s="140" t="s">
        <v>129</v>
      </c>
      <c r="E150" s="141" t="s">
        <v>207</v>
      </c>
      <c r="F150" s="142" t="s">
        <v>208</v>
      </c>
      <c r="G150" s="143" t="s">
        <v>144</v>
      </c>
      <c r="H150" s="144">
        <v>24871</v>
      </c>
      <c r="I150" s="145">
        <v>0</v>
      </c>
      <c r="J150" s="145">
        <f t="shared" si="10"/>
        <v>0</v>
      </c>
      <c r="K150" s="146"/>
      <c r="L150" s="25"/>
      <c r="M150" s="147" t="s">
        <v>1</v>
      </c>
      <c r="N150" s="148" t="s">
        <v>35</v>
      </c>
      <c r="O150" s="136">
        <v>0</v>
      </c>
      <c r="P150" s="136">
        <f t="shared" si="11"/>
        <v>0</v>
      </c>
      <c r="Q150" s="136">
        <v>0</v>
      </c>
      <c r="R150" s="136">
        <f t="shared" si="12"/>
        <v>0</v>
      </c>
      <c r="S150" s="136">
        <v>0</v>
      </c>
      <c r="T150" s="137">
        <f t="shared" si="13"/>
        <v>0</v>
      </c>
      <c r="AR150" s="138" t="s">
        <v>113</v>
      </c>
      <c r="AT150" s="138" t="s">
        <v>129</v>
      </c>
      <c r="AU150" s="138" t="s">
        <v>76</v>
      </c>
      <c r="AY150" s="13" t="s">
        <v>106</v>
      </c>
      <c r="BE150" s="139">
        <f t="shared" si="14"/>
        <v>0</v>
      </c>
      <c r="BF150" s="139">
        <f t="shared" si="15"/>
        <v>0</v>
      </c>
      <c r="BG150" s="139">
        <f t="shared" si="16"/>
        <v>0</v>
      </c>
      <c r="BH150" s="139">
        <f t="shared" si="17"/>
        <v>0</v>
      </c>
      <c r="BI150" s="139">
        <f t="shared" si="18"/>
        <v>0</v>
      </c>
      <c r="BJ150" s="13" t="s">
        <v>112</v>
      </c>
      <c r="BK150" s="139">
        <f t="shared" si="19"/>
        <v>0</v>
      </c>
      <c r="BL150" s="13" t="s">
        <v>113</v>
      </c>
      <c r="BM150" s="138" t="s">
        <v>209</v>
      </c>
    </row>
    <row r="151" spans="2:65" s="1" customFormat="1" ht="24.2" customHeight="1">
      <c r="B151" s="125"/>
      <c r="C151" s="140" t="s">
        <v>210</v>
      </c>
      <c r="D151" s="140" t="s">
        <v>129</v>
      </c>
      <c r="E151" s="141" t="s">
        <v>211</v>
      </c>
      <c r="F151" s="142" t="s">
        <v>212</v>
      </c>
      <c r="G151" s="143" t="s">
        <v>144</v>
      </c>
      <c r="H151" s="144">
        <v>243</v>
      </c>
      <c r="I151" s="145">
        <v>0</v>
      </c>
      <c r="J151" s="145">
        <f t="shared" si="10"/>
        <v>0</v>
      </c>
      <c r="K151" s="146"/>
      <c r="L151" s="25"/>
      <c r="M151" s="147" t="s">
        <v>1</v>
      </c>
      <c r="N151" s="148" t="s">
        <v>35</v>
      </c>
      <c r="O151" s="136">
        <v>0</v>
      </c>
      <c r="P151" s="136">
        <f t="shared" si="11"/>
        <v>0</v>
      </c>
      <c r="Q151" s="136">
        <v>0</v>
      </c>
      <c r="R151" s="136">
        <f t="shared" si="12"/>
        <v>0</v>
      </c>
      <c r="S151" s="136">
        <v>0</v>
      </c>
      <c r="T151" s="137">
        <f t="shared" si="13"/>
        <v>0</v>
      </c>
      <c r="AR151" s="138" t="s">
        <v>113</v>
      </c>
      <c r="AT151" s="138" t="s">
        <v>129</v>
      </c>
      <c r="AU151" s="138" t="s">
        <v>76</v>
      </c>
      <c r="AY151" s="13" t="s">
        <v>106</v>
      </c>
      <c r="BE151" s="139">
        <f t="shared" si="14"/>
        <v>0</v>
      </c>
      <c r="BF151" s="139">
        <f t="shared" si="15"/>
        <v>0</v>
      </c>
      <c r="BG151" s="139">
        <f t="shared" si="16"/>
        <v>0</v>
      </c>
      <c r="BH151" s="139">
        <f t="shared" si="17"/>
        <v>0</v>
      </c>
      <c r="BI151" s="139">
        <f t="shared" si="18"/>
        <v>0</v>
      </c>
      <c r="BJ151" s="13" t="s">
        <v>112</v>
      </c>
      <c r="BK151" s="139">
        <f t="shared" si="19"/>
        <v>0</v>
      </c>
      <c r="BL151" s="13" t="s">
        <v>113</v>
      </c>
      <c r="BM151" s="138" t="s">
        <v>213</v>
      </c>
    </row>
    <row r="152" spans="2:65" s="1" customFormat="1" ht="37.9" customHeight="1">
      <c r="B152" s="125"/>
      <c r="C152" s="140" t="s">
        <v>214</v>
      </c>
      <c r="D152" s="140" t="s">
        <v>129</v>
      </c>
      <c r="E152" s="141" t="s">
        <v>215</v>
      </c>
      <c r="F152" s="142" t="s">
        <v>216</v>
      </c>
      <c r="G152" s="143" t="s">
        <v>144</v>
      </c>
      <c r="H152" s="144">
        <v>3645</v>
      </c>
      <c r="I152" s="145">
        <v>0</v>
      </c>
      <c r="J152" s="145">
        <f t="shared" si="10"/>
        <v>0</v>
      </c>
      <c r="K152" s="146"/>
      <c r="L152" s="25"/>
      <c r="M152" s="147" t="s">
        <v>1</v>
      </c>
      <c r="N152" s="148" t="s">
        <v>35</v>
      </c>
      <c r="O152" s="136">
        <v>1.2999999999999999E-2</v>
      </c>
      <c r="P152" s="136">
        <f t="shared" si="11"/>
        <v>47.384999999999998</v>
      </c>
      <c r="Q152" s="136">
        <v>0</v>
      </c>
      <c r="R152" s="136">
        <f t="shared" si="12"/>
        <v>0</v>
      </c>
      <c r="S152" s="136">
        <v>0</v>
      </c>
      <c r="T152" s="137">
        <f t="shared" si="13"/>
        <v>0</v>
      </c>
      <c r="AR152" s="138" t="s">
        <v>113</v>
      </c>
      <c r="AT152" s="138" t="s">
        <v>129</v>
      </c>
      <c r="AU152" s="138" t="s">
        <v>76</v>
      </c>
      <c r="AY152" s="13" t="s">
        <v>106</v>
      </c>
      <c r="BE152" s="139">
        <f t="shared" si="14"/>
        <v>0</v>
      </c>
      <c r="BF152" s="139">
        <f t="shared" si="15"/>
        <v>0</v>
      </c>
      <c r="BG152" s="139">
        <f t="shared" si="16"/>
        <v>0</v>
      </c>
      <c r="BH152" s="139">
        <f t="shared" si="17"/>
        <v>0</v>
      </c>
      <c r="BI152" s="139">
        <f t="shared" si="18"/>
        <v>0</v>
      </c>
      <c r="BJ152" s="13" t="s">
        <v>112</v>
      </c>
      <c r="BK152" s="139">
        <f t="shared" si="19"/>
        <v>0</v>
      </c>
      <c r="BL152" s="13" t="s">
        <v>113</v>
      </c>
      <c r="BM152" s="138" t="s">
        <v>217</v>
      </c>
    </row>
    <row r="153" spans="2:65" s="1" customFormat="1" ht="24.2" customHeight="1">
      <c r="B153" s="125"/>
      <c r="C153" s="140" t="s">
        <v>218</v>
      </c>
      <c r="D153" s="140" t="s">
        <v>129</v>
      </c>
      <c r="E153" s="141" t="s">
        <v>219</v>
      </c>
      <c r="F153" s="142" t="s">
        <v>220</v>
      </c>
      <c r="G153" s="143" t="s">
        <v>144</v>
      </c>
      <c r="H153" s="144">
        <v>123.5</v>
      </c>
      <c r="I153" s="145">
        <v>0</v>
      </c>
      <c r="J153" s="145">
        <f t="shared" si="10"/>
        <v>0</v>
      </c>
      <c r="K153" s="146"/>
      <c r="L153" s="25"/>
      <c r="M153" s="147" t="s">
        <v>1</v>
      </c>
      <c r="N153" s="148" t="s">
        <v>35</v>
      </c>
      <c r="O153" s="136">
        <v>0.749</v>
      </c>
      <c r="P153" s="136">
        <f t="shared" si="11"/>
        <v>92.501499999999993</v>
      </c>
      <c r="Q153" s="136">
        <v>0</v>
      </c>
      <c r="R153" s="136">
        <f t="shared" si="12"/>
        <v>0</v>
      </c>
      <c r="S153" s="136">
        <v>0</v>
      </c>
      <c r="T153" s="137">
        <f t="shared" si="13"/>
        <v>0</v>
      </c>
      <c r="AR153" s="138" t="s">
        <v>113</v>
      </c>
      <c r="AT153" s="138" t="s">
        <v>129</v>
      </c>
      <c r="AU153" s="138" t="s">
        <v>76</v>
      </c>
      <c r="AY153" s="13" t="s">
        <v>106</v>
      </c>
      <c r="BE153" s="139">
        <f t="shared" si="14"/>
        <v>0</v>
      </c>
      <c r="BF153" s="139">
        <f t="shared" si="15"/>
        <v>0</v>
      </c>
      <c r="BG153" s="139">
        <f t="shared" si="16"/>
        <v>0</v>
      </c>
      <c r="BH153" s="139">
        <f t="shared" si="17"/>
        <v>0</v>
      </c>
      <c r="BI153" s="139">
        <f t="shared" si="18"/>
        <v>0</v>
      </c>
      <c r="BJ153" s="13" t="s">
        <v>112</v>
      </c>
      <c r="BK153" s="139">
        <f t="shared" si="19"/>
        <v>0</v>
      </c>
      <c r="BL153" s="13" t="s">
        <v>113</v>
      </c>
      <c r="BM153" s="138" t="s">
        <v>221</v>
      </c>
    </row>
    <row r="154" spans="2:65" s="11" customFormat="1" ht="25.9" customHeight="1">
      <c r="B154" s="116"/>
      <c r="D154" s="117" t="s">
        <v>68</v>
      </c>
      <c r="E154" s="118" t="s">
        <v>222</v>
      </c>
      <c r="F154" s="118" t="s">
        <v>223</v>
      </c>
      <c r="J154" s="119">
        <f>BK154</f>
        <v>0</v>
      </c>
      <c r="L154" s="116"/>
      <c r="M154" s="120"/>
      <c r="P154" s="121">
        <f>P155+P158+P163</f>
        <v>904.01365099999987</v>
      </c>
      <c r="R154" s="121">
        <f>R155+R158+R163</f>
        <v>0</v>
      </c>
      <c r="T154" s="122">
        <f>T155+T158+T163</f>
        <v>0</v>
      </c>
      <c r="AR154" s="117" t="s">
        <v>76</v>
      </c>
      <c r="AT154" s="123" t="s">
        <v>68</v>
      </c>
      <c r="AU154" s="123" t="s">
        <v>69</v>
      </c>
      <c r="AY154" s="117" t="s">
        <v>106</v>
      </c>
      <c r="BK154" s="124">
        <f>BK155+BK158+BK163</f>
        <v>0</v>
      </c>
    </row>
    <row r="155" spans="2:65" s="11" customFormat="1" ht="22.9" customHeight="1">
      <c r="B155" s="116"/>
      <c r="D155" s="117" t="s">
        <v>68</v>
      </c>
      <c r="E155" s="149" t="s">
        <v>76</v>
      </c>
      <c r="F155" s="149" t="s">
        <v>224</v>
      </c>
      <c r="J155" s="150">
        <f>BK155</f>
        <v>0</v>
      </c>
      <c r="L155" s="116"/>
      <c r="M155" s="120"/>
      <c r="P155" s="121">
        <f>SUM(P156:P157)</f>
        <v>0</v>
      </c>
      <c r="R155" s="121">
        <f>SUM(R156:R157)</f>
        <v>0</v>
      </c>
      <c r="T155" s="122">
        <f>SUM(T156:T157)</f>
        <v>0</v>
      </c>
      <c r="AR155" s="117" t="s">
        <v>76</v>
      </c>
      <c r="AT155" s="123" t="s">
        <v>68</v>
      </c>
      <c r="AU155" s="123" t="s">
        <v>76</v>
      </c>
      <c r="AY155" s="117" t="s">
        <v>106</v>
      </c>
      <c r="BK155" s="124">
        <f>SUM(BK156:BK157)</f>
        <v>0</v>
      </c>
    </row>
    <row r="156" spans="2:65" s="1" customFormat="1" ht="24.2" customHeight="1">
      <c r="B156" s="125"/>
      <c r="C156" s="140" t="s">
        <v>225</v>
      </c>
      <c r="D156" s="140" t="s">
        <v>129</v>
      </c>
      <c r="E156" s="141" t="s">
        <v>226</v>
      </c>
      <c r="F156" s="142" t="s">
        <v>227</v>
      </c>
      <c r="G156" s="143" t="s">
        <v>144</v>
      </c>
      <c r="H156" s="144">
        <v>1309</v>
      </c>
      <c r="I156" s="145">
        <v>0</v>
      </c>
      <c r="J156" s="145">
        <f>ROUND(I156*H156,2)</f>
        <v>0</v>
      </c>
      <c r="K156" s="146"/>
      <c r="L156" s="25"/>
      <c r="M156" s="147" t="s">
        <v>1</v>
      </c>
      <c r="N156" s="148" t="s">
        <v>35</v>
      </c>
      <c r="O156" s="136">
        <v>0</v>
      </c>
      <c r="P156" s="136">
        <f>O156*H156</f>
        <v>0</v>
      </c>
      <c r="Q156" s="136">
        <v>0</v>
      </c>
      <c r="R156" s="136">
        <f>Q156*H156</f>
        <v>0</v>
      </c>
      <c r="S156" s="136">
        <v>0</v>
      </c>
      <c r="T156" s="137">
        <f>S156*H156</f>
        <v>0</v>
      </c>
      <c r="AR156" s="138" t="s">
        <v>113</v>
      </c>
      <c r="AT156" s="138" t="s">
        <v>129</v>
      </c>
      <c r="AU156" s="138" t="s">
        <v>112</v>
      </c>
      <c r="AY156" s="13" t="s">
        <v>106</v>
      </c>
      <c r="BE156" s="139">
        <f>IF(N156="základná",J156,0)</f>
        <v>0</v>
      </c>
      <c r="BF156" s="139">
        <f>IF(N156="znížená",J156,0)</f>
        <v>0</v>
      </c>
      <c r="BG156" s="139">
        <f>IF(N156="zákl. prenesená",J156,0)</f>
        <v>0</v>
      </c>
      <c r="BH156" s="139">
        <f>IF(N156="zníž. prenesená",J156,0)</f>
        <v>0</v>
      </c>
      <c r="BI156" s="139">
        <f>IF(N156="nulová",J156,0)</f>
        <v>0</v>
      </c>
      <c r="BJ156" s="13" t="s">
        <v>112</v>
      </c>
      <c r="BK156" s="139">
        <f>ROUND(I156*H156,2)</f>
        <v>0</v>
      </c>
      <c r="BL156" s="13" t="s">
        <v>113</v>
      </c>
      <c r="BM156" s="138" t="s">
        <v>228</v>
      </c>
    </row>
    <row r="157" spans="2:65" s="1" customFormat="1" ht="16.5" customHeight="1">
      <c r="B157" s="125"/>
      <c r="C157" s="140" t="s">
        <v>229</v>
      </c>
      <c r="D157" s="140" t="s">
        <v>129</v>
      </c>
      <c r="E157" s="141" t="s">
        <v>230</v>
      </c>
      <c r="F157" s="142" t="s">
        <v>231</v>
      </c>
      <c r="G157" s="143" t="s">
        <v>232</v>
      </c>
      <c r="H157" s="144">
        <v>1200</v>
      </c>
      <c r="I157" s="145">
        <v>0</v>
      </c>
      <c r="J157" s="145">
        <f>ROUND(I157*H157,2)</f>
        <v>0</v>
      </c>
      <c r="K157" s="146"/>
      <c r="L157" s="25"/>
      <c r="M157" s="147" t="s">
        <v>1</v>
      </c>
      <c r="N157" s="148" t="s">
        <v>35</v>
      </c>
      <c r="O157" s="136">
        <v>0</v>
      </c>
      <c r="P157" s="136">
        <f>O157*H157</f>
        <v>0</v>
      </c>
      <c r="Q157" s="136">
        <v>0</v>
      </c>
      <c r="R157" s="136">
        <f>Q157*H157</f>
        <v>0</v>
      </c>
      <c r="S157" s="136">
        <v>0</v>
      </c>
      <c r="T157" s="137">
        <f>S157*H157</f>
        <v>0</v>
      </c>
      <c r="AR157" s="138" t="s">
        <v>113</v>
      </c>
      <c r="AT157" s="138" t="s">
        <v>129</v>
      </c>
      <c r="AU157" s="138" t="s">
        <v>112</v>
      </c>
      <c r="AY157" s="13" t="s">
        <v>106</v>
      </c>
      <c r="BE157" s="139">
        <f>IF(N157="základná",J157,0)</f>
        <v>0</v>
      </c>
      <c r="BF157" s="139">
        <f>IF(N157="znížená",J157,0)</f>
        <v>0</v>
      </c>
      <c r="BG157" s="139">
        <f>IF(N157="zákl. prenesená",J157,0)</f>
        <v>0</v>
      </c>
      <c r="BH157" s="139">
        <f>IF(N157="zníž. prenesená",J157,0)</f>
        <v>0</v>
      </c>
      <c r="BI157" s="139">
        <f>IF(N157="nulová",J157,0)</f>
        <v>0</v>
      </c>
      <c r="BJ157" s="13" t="s">
        <v>112</v>
      </c>
      <c r="BK157" s="139">
        <f>ROUND(I157*H157,2)</f>
        <v>0</v>
      </c>
      <c r="BL157" s="13" t="s">
        <v>113</v>
      </c>
      <c r="BM157" s="138" t="s">
        <v>233</v>
      </c>
    </row>
    <row r="158" spans="2:65" s="11" customFormat="1" ht="22.9" customHeight="1">
      <c r="B158" s="116"/>
      <c r="D158" s="117" t="s">
        <v>68</v>
      </c>
      <c r="E158" s="149" t="s">
        <v>112</v>
      </c>
      <c r="F158" s="149" t="s">
        <v>234</v>
      </c>
      <c r="J158" s="150">
        <f>BK158</f>
        <v>0</v>
      </c>
      <c r="L158" s="116"/>
      <c r="M158" s="120"/>
      <c r="P158" s="121">
        <f>SUM(P159:P162)</f>
        <v>0</v>
      </c>
      <c r="R158" s="121">
        <f>SUM(R159:R162)</f>
        <v>0</v>
      </c>
      <c r="T158" s="122">
        <f>SUM(T159:T162)</f>
        <v>0</v>
      </c>
      <c r="AR158" s="117" t="s">
        <v>76</v>
      </c>
      <c r="AT158" s="123" t="s">
        <v>68</v>
      </c>
      <c r="AU158" s="123" t="s">
        <v>76</v>
      </c>
      <c r="AY158" s="117" t="s">
        <v>106</v>
      </c>
      <c r="BK158" s="124">
        <f>SUM(BK159:BK162)</f>
        <v>0</v>
      </c>
    </row>
    <row r="159" spans="2:65" s="1" customFormat="1" ht="24.2" customHeight="1">
      <c r="B159" s="125"/>
      <c r="C159" s="140" t="s">
        <v>235</v>
      </c>
      <c r="D159" s="140" t="s">
        <v>129</v>
      </c>
      <c r="E159" s="141" t="s">
        <v>236</v>
      </c>
      <c r="F159" s="142" t="s">
        <v>237</v>
      </c>
      <c r="G159" s="143" t="s">
        <v>232</v>
      </c>
      <c r="H159" s="144">
        <v>1131</v>
      </c>
      <c r="I159" s="145">
        <v>0</v>
      </c>
      <c r="J159" s="145">
        <f>ROUND(I159*H159,2)</f>
        <v>0</v>
      </c>
      <c r="K159" s="146"/>
      <c r="L159" s="25"/>
      <c r="M159" s="147" t="s">
        <v>1</v>
      </c>
      <c r="N159" s="148" t="s">
        <v>35</v>
      </c>
      <c r="O159" s="136">
        <v>0</v>
      </c>
      <c r="P159" s="136">
        <f>O159*H159</f>
        <v>0</v>
      </c>
      <c r="Q159" s="136">
        <v>0</v>
      </c>
      <c r="R159" s="136">
        <f>Q159*H159</f>
        <v>0</v>
      </c>
      <c r="S159" s="136">
        <v>0</v>
      </c>
      <c r="T159" s="137">
        <f>S159*H159</f>
        <v>0</v>
      </c>
      <c r="AR159" s="138" t="s">
        <v>113</v>
      </c>
      <c r="AT159" s="138" t="s">
        <v>129</v>
      </c>
      <c r="AU159" s="138" t="s">
        <v>112</v>
      </c>
      <c r="AY159" s="13" t="s">
        <v>106</v>
      </c>
      <c r="BE159" s="139">
        <f>IF(N159="základná",J159,0)</f>
        <v>0</v>
      </c>
      <c r="BF159" s="139">
        <f>IF(N159="znížená",J159,0)</f>
        <v>0</v>
      </c>
      <c r="BG159" s="139">
        <f>IF(N159="zákl. prenesená",J159,0)</f>
        <v>0</v>
      </c>
      <c r="BH159" s="139">
        <f>IF(N159="zníž. prenesená",J159,0)</f>
        <v>0</v>
      </c>
      <c r="BI159" s="139">
        <f>IF(N159="nulová",J159,0)</f>
        <v>0</v>
      </c>
      <c r="BJ159" s="13" t="s">
        <v>112</v>
      </c>
      <c r="BK159" s="139">
        <f>ROUND(I159*H159,2)</f>
        <v>0</v>
      </c>
      <c r="BL159" s="13" t="s">
        <v>113</v>
      </c>
      <c r="BM159" s="138" t="s">
        <v>238</v>
      </c>
    </row>
    <row r="160" spans="2:65" s="1" customFormat="1" ht="37.9" customHeight="1">
      <c r="B160" s="125"/>
      <c r="C160" s="126" t="s">
        <v>239</v>
      </c>
      <c r="D160" s="126" t="s">
        <v>107</v>
      </c>
      <c r="E160" s="127" t="s">
        <v>240</v>
      </c>
      <c r="F160" s="128" t="s">
        <v>241</v>
      </c>
      <c r="G160" s="129" t="s">
        <v>232</v>
      </c>
      <c r="H160" s="130">
        <v>1250</v>
      </c>
      <c r="I160" s="131">
        <v>0</v>
      </c>
      <c r="J160" s="131">
        <f>ROUND(I160*H160,2)</f>
        <v>0</v>
      </c>
      <c r="K160" s="132"/>
      <c r="L160" s="133"/>
      <c r="M160" s="134" t="s">
        <v>1</v>
      </c>
      <c r="N160" s="135" t="s">
        <v>35</v>
      </c>
      <c r="O160" s="136">
        <v>0</v>
      </c>
      <c r="P160" s="136">
        <f>O160*H160</f>
        <v>0</v>
      </c>
      <c r="Q160" s="136">
        <v>0</v>
      </c>
      <c r="R160" s="136">
        <f>Q160*H160</f>
        <v>0</v>
      </c>
      <c r="S160" s="136">
        <v>0</v>
      </c>
      <c r="T160" s="137">
        <f>S160*H160</f>
        <v>0</v>
      </c>
      <c r="AR160" s="138" t="s">
        <v>111</v>
      </c>
      <c r="AT160" s="138" t="s">
        <v>107</v>
      </c>
      <c r="AU160" s="138" t="s">
        <v>112</v>
      </c>
      <c r="AY160" s="13" t="s">
        <v>106</v>
      </c>
      <c r="BE160" s="139">
        <f>IF(N160="základná",J160,0)</f>
        <v>0</v>
      </c>
      <c r="BF160" s="139">
        <f>IF(N160="znížená",J160,0)</f>
        <v>0</v>
      </c>
      <c r="BG160" s="139">
        <f>IF(N160="zákl. prenesená",J160,0)</f>
        <v>0</v>
      </c>
      <c r="BH160" s="139">
        <f>IF(N160="zníž. prenesená",J160,0)</f>
        <v>0</v>
      </c>
      <c r="BI160" s="139">
        <f>IF(N160="nulová",J160,0)</f>
        <v>0</v>
      </c>
      <c r="BJ160" s="13" t="s">
        <v>112</v>
      </c>
      <c r="BK160" s="139">
        <f>ROUND(I160*H160,2)</f>
        <v>0</v>
      </c>
      <c r="BL160" s="13" t="s">
        <v>113</v>
      </c>
      <c r="BM160" s="138" t="s">
        <v>242</v>
      </c>
    </row>
    <row r="161" spans="2:65" s="1" customFormat="1" ht="21.75" customHeight="1">
      <c r="B161" s="125"/>
      <c r="C161" s="140" t="s">
        <v>243</v>
      </c>
      <c r="D161" s="140" t="s">
        <v>129</v>
      </c>
      <c r="E161" s="141" t="s">
        <v>244</v>
      </c>
      <c r="F161" s="142" t="s">
        <v>245</v>
      </c>
      <c r="G161" s="143" t="s">
        <v>232</v>
      </c>
      <c r="H161" s="144">
        <v>1131</v>
      </c>
      <c r="I161" s="145">
        <v>0</v>
      </c>
      <c r="J161" s="145">
        <f>ROUND(I161*H161,2)</f>
        <v>0</v>
      </c>
      <c r="K161" s="146"/>
      <c r="L161" s="25"/>
      <c r="M161" s="147" t="s">
        <v>1</v>
      </c>
      <c r="N161" s="148" t="s">
        <v>35</v>
      </c>
      <c r="O161" s="136">
        <v>0</v>
      </c>
      <c r="P161" s="136">
        <f>O161*H161</f>
        <v>0</v>
      </c>
      <c r="Q161" s="136">
        <v>0</v>
      </c>
      <c r="R161" s="136">
        <f>Q161*H161</f>
        <v>0</v>
      </c>
      <c r="S161" s="136">
        <v>0</v>
      </c>
      <c r="T161" s="137">
        <f>S161*H161</f>
        <v>0</v>
      </c>
      <c r="AR161" s="138" t="s">
        <v>113</v>
      </c>
      <c r="AT161" s="138" t="s">
        <v>129</v>
      </c>
      <c r="AU161" s="138" t="s">
        <v>112</v>
      </c>
      <c r="AY161" s="13" t="s">
        <v>106</v>
      </c>
      <c r="BE161" s="139">
        <f>IF(N161="základná",J161,0)</f>
        <v>0</v>
      </c>
      <c r="BF161" s="139">
        <f>IF(N161="znížená",J161,0)</f>
        <v>0</v>
      </c>
      <c r="BG161" s="139">
        <f>IF(N161="zákl. prenesená",J161,0)</f>
        <v>0</v>
      </c>
      <c r="BH161" s="139">
        <f>IF(N161="zníž. prenesená",J161,0)</f>
        <v>0</v>
      </c>
      <c r="BI161" s="139">
        <f>IF(N161="nulová",J161,0)</f>
        <v>0</v>
      </c>
      <c r="BJ161" s="13" t="s">
        <v>112</v>
      </c>
      <c r="BK161" s="139">
        <f>ROUND(I161*H161,2)</f>
        <v>0</v>
      </c>
      <c r="BL161" s="13" t="s">
        <v>113</v>
      </c>
      <c r="BM161" s="138" t="s">
        <v>246</v>
      </c>
    </row>
    <row r="162" spans="2:65" s="1" customFormat="1" ht="16.5" customHeight="1">
      <c r="B162" s="125"/>
      <c r="C162" s="126" t="s">
        <v>247</v>
      </c>
      <c r="D162" s="126" t="s">
        <v>107</v>
      </c>
      <c r="E162" s="127" t="s">
        <v>248</v>
      </c>
      <c r="F162" s="128" t="s">
        <v>249</v>
      </c>
      <c r="G162" s="129" t="s">
        <v>232</v>
      </c>
      <c r="H162" s="130">
        <v>1250</v>
      </c>
      <c r="I162" s="131">
        <v>0</v>
      </c>
      <c r="J162" s="131">
        <f>ROUND(I162*H162,2)</f>
        <v>0</v>
      </c>
      <c r="K162" s="132"/>
      <c r="L162" s="133"/>
      <c r="M162" s="134" t="s">
        <v>1</v>
      </c>
      <c r="N162" s="135" t="s">
        <v>35</v>
      </c>
      <c r="O162" s="136">
        <v>0</v>
      </c>
      <c r="P162" s="136">
        <f>O162*H162</f>
        <v>0</v>
      </c>
      <c r="Q162" s="136">
        <v>0</v>
      </c>
      <c r="R162" s="136">
        <f>Q162*H162</f>
        <v>0</v>
      </c>
      <c r="S162" s="136">
        <v>0</v>
      </c>
      <c r="T162" s="137">
        <f>S162*H162</f>
        <v>0</v>
      </c>
      <c r="AR162" s="138" t="s">
        <v>111</v>
      </c>
      <c r="AT162" s="138" t="s">
        <v>107</v>
      </c>
      <c r="AU162" s="138" t="s">
        <v>112</v>
      </c>
      <c r="AY162" s="13" t="s">
        <v>106</v>
      </c>
      <c r="BE162" s="139">
        <f>IF(N162="základná",J162,0)</f>
        <v>0</v>
      </c>
      <c r="BF162" s="139">
        <f>IF(N162="znížená",J162,0)</f>
        <v>0</v>
      </c>
      <c r="BG162" s="139">
        <f>IF(N162="zákl. prenesená",J162,0)</f>
        <v>0</v>
      </c>
      <c r="BH162" s="139">
        <f>IF(N162="zníž. prenesená",J162,0)</f>
        <v>0</v>
      </c>
      <c r="BI162" s="139">
        <f>IF(N162="nulová",J162,0)</f>
        <v>0</v>
      </c>
      <c r="BJ162" s="13" t="s">
        <v>112</v>
      </c>
      <c r="BK162" s="139">
        <f>ROUND(I162*H162,2)</f>
        <v>0</v>
      </c>
      <c r="BL162" s="13" t="s">
        <v>113</v>
      </c>
      <c r="BM162" s="138" t="s">
        <v>250</v>
      </c>
    </row>
    <row r="163" spans="2:65" s="11" customFormat="1" ht="22.9" customHeight="1">
      <c r="B163" s="116"/>
      <c r="D163" s="117" t="s">
        <v>68</v>
      </c>
      <c r="E163" s="149" t="s">
        <v>251</v>
      </c>
      <c r="F163" s="149" t="s">
        <v>252</v>
      </c>
      <c r="J163" s="150">
        <f>BK163</f>
        <v>0</v>
      </c>
      <c r="L163" s="116"/>
      <c r="M163" s="120"/>
      <c r="P163" s="121">
        <f>P164</f>
        <v>904.01365099999987</v>
      </c>
      <c r="R163" s="121">
        <f>R164</f>
        <v>0</v>
      </c>
      <c r="T163" s="122">
        <f>T164</f>
        <v>0</v>
      </c>
      <c r="AR163" s="117" t="s">
        <v>76</v>
      </c>
      <c r="AT163" s="123" t="s">
        <v>68</v>
      </c>
      <c r="AU163" s="123" t="s">
        <v>76</v>
      </c>
      <c r="AY163" s="117" t="s">
        <v>106</v>
      </c>
      <c r="BK163" s="124">
        <f>BK164</f>
        <v>0</v>
      </c>
    </row>
    <row r="164" spans="2:65" s="1" customFormat="1" ht="33" customHeight="1">
      <c r="B164" s="125"/>
      <c r="C164" s="140" t="s">
        <v>253</v>
      </c>
      <c r="D164" s="140" t="s">
        <v>129</v>
      </c>
      <c r="E164" s="141" t="s">
        <v>254</v>
      </c>
      <c r="F164" s="142" t="s">
        <v>255</v>
      </c>
      <c r="G164" s="143" t="s">
        <v>144</v>
      </c>
      <c r="H164" s="144">
        <v>1098.4369999999999</v>
      </c>
      <c r="I164" s="145">
        <v>0</v>
      </c>
      <c r="J164" s="145">
        <f>ROUND(I164*H164,2)</f>
        <v>0</v>
      </c>
      <c r="K164" s="146"/>
      <c r="L164" s="25"/>
      <c r="M164" s="147" t="s">
        <v>1</v>
      </c>
      <c r="N164" s="148" t="s">
        <v>35</v>
      </c>
      <c r="O164" s="136">
        <v>0.82299999999999995</v>
      </c>
      <c r="P164" s="136">
        <f>O164*H164</f>
        <v>904.01365099999987</v>
      </c>
      <c r="Q164" s="136">
        <v>0</v>
      </c>
      <c r="R164" s="136">
        <f>Q164*H164</f>
        <v>0</v>
      </c>
      <c r="S164" s="136">
        <v>0</v>
      </c>
      <c r="T164" s="137">
        <f>S164*H164</f>
        <v>0</v>
      </c>
      <c r="AR164" s="138" t="s">
        <v>113</v>
      </c>
      <c r="AT164" s="138" t="s">
        <v>129</v>
      </c>
      <c r="AU164" s="138" t="s">
        <v>112</v>
      </c>
      <c r="AY164" s="13" t="s">
        <v>106</v>
      </c>
      <c r="BE164" s="139">
        <f>IF(N164="základná",J164,0)</f>
        <v>0</v>
      </c>
      <c r="BF164" s="139">
        <f>IF(N164="znížená",J164,0)</f>
        <v>0</v>
      </c>
      <c r="BG164" s="139">
        <f>IF(N164="zákl. prenesená",J164,0)</f>
        <v>0</v>
      </c>
      <c r="BH164" s="139">
        <f>IF(N164="zníž. prenesená",J164,0)</f>
        <v>0</v>
      </c>
      <c r="BI164" s="139">
        <f>IF(N164="nulová",J164,0)</f>
        <v>0</v>
      </c>
      <c r="BJ164" s="13" t="s">
        <v>112</v>
      </c>
      <c r="BK164" s="139">
        <f>ROUND(I164*H164,2)</f>
        <v>0</v>
      </c>
      <c r="BL164" s="13" t="s">
        <v>113</v>
      </c>
      <c r="BM164" s="138" t="s">
        <v>256</v>
      </c>
    </row>
    <row r="165" spans="2:65" s="11" customFormat="1" ht="25.9" customHeight="1">
      <c r="B165" s="116"/>
      <c r="D165" s="117" t="s">
        <v>68</v>
      </c>
      <c r="E165" s="118" t="s">
        <v>257</v>
      </c>
      <c r="F165" s="118" t="s">
        <v>258</v>
      </c>
      <c r="J165" s="119">
        <f>BK165</f>
        <v>0</v>
      </c>
      <c r="L165" s="116"/>
      <c r="M165" s="120"/>
      <c r="P165" s="121">
        <f>SUM(P166:P167)</f>
        <v>0</v>
      </c>
      <c r="R165" s="121">
        <f>SUM(R166:R167)</f>
        <v>0</v>
      </c>
      <c r="T165" s="122">
        <f>SUM(T166:T167)</f>
        <v>0</v>
      </c>
      <c r="AR165" s="117" t="s">
        <v>104</v>
      </c>
      <c r="AT165" s="123" t="s">
        <v>68</v>
      </c>
      <c r="AU165" s="123" t="s">
        <v>69</v>
      </c>
      <c r="AY165" s="117" t="s">
        <v>106</v>
      </c>
      <c r="BK165" s="124">
        <f>SUM(BK166:BK167)</f>
        <v>0</v>
      </c>
    </row>
    <row r="166" spans="2:65" s="1" customFormat="1" ht="24.2" customHeight="1">
      <c r="B166" s="125"/>
      <c r="C166" s="140" t="s">
        <v>259</v>
      </c>
      <c r="D166" s="140" t="s">
        <v>129</v>
      </c>
      <c r="E166" s="141" t="s">
        <v>260</v>
      </c>
      <c r="F166" s="142" t="s">
        <v>261</v>
      </c>
      <c r="G166" s="143" t="s">
        <v>262</v>
      </c>
      <c r="H166" s="144">
        <v>1</v>
      </c>
      <c r="I166" s="145">
        <v>0</v>
      </c>
      <c r="J166" s="145">
        <f>ROUND(I166*H166,2)</f>
        <v>0</v>
      </c>
      <c r="K166" s="146"/>
      <c r="L166" s="25"/>
      <c r="M166" s="147" t="s">
        <v>1</v>
      </c>
      <c r="N166" s="148" t="s">
        <v>35</v>
      </c>
      <c r="O166" s="136">
        <v>0</v>
      </c>
      <c r="P166" s="136">
        <f>O166*H166</f>
        <v>0</v>
      </c>
      <c r="Q166" s="136">
        <v>0</v>
      </c>
      <c r="R166" s="136">
        <f>Q166*H166</f>
        <v>0</v>
      </c>
      <c r="S166" s="136">
        <v>0</v>
      </c>
      <c r="T166" s="137">
        <f>S166*H166</f>
        <v>0</v>
      </c>
      <c r="AR166" s="138" t="s">
        <v>263</v>
      </c>
      <c r="AT166" s="138" t="s">
        <v>129</v>
      </c>
      <c r="AU166" s="138" t="s">
        <v>76</v>
      </c>
      <c r="AY166" s="13" t="s">
        <v>106</v>
      </c>
      <c r="BE166" s="139">
        <f>IF(N166="základná",J166,0)</f>
        <v>0</v>
      </c>
      <c r="BF166" s="139">
        <f>IF(N166="znížená",J166,0)</f>
        <v>0</v>
      </c>
      <c r="BG166" s="139">
        <f>IF(N166="zákl. prenesená",J166,0)</f>
        <v>0</v>
      </c>
      <c r="BH166" s="139">
        <f>IF(N166="zníž. prenesená",J166,0)</f>
        <v>0</v>
      </c>
      <c r="BI166" s="139">
        <f>IF(N166="nulová",J166,0)</f>
        <v>0</v>
      </c>
      <c r="BJ166" s="13" t="s">
        <v>112</v>
      </c>
      <c r="BK166" s="139">
        <f>ROUND(I166*H166,2)</f>
        <v>0</v>
      </c>
      <c r="BL166" s="13" t="s">
        <v>263</v>
      </c>
      <c r="BM166" s="138" t="s">
        <v>264</v>
      </c>
    </row>
    <row r="167" spans="2:65" s="1" customFormat="1" ht="16.5" customHeight="1">
      <c r="B167" s="125"/>
      <c r="C167" s="140" t="s">
        <v>265</v>
      </c>
      <c r="D167" s="140" t="s">
        <v>129</v>
      </c>
      <c r="E167" s="141" t="s">
        <v>266</v>
      </c>
      <c r="F167" s="142" t="s">
        <v>267</v>
      </c>
      <c r="G167" s="143" t="s">
        <v>262</v>
      </c>
      <c r="H167" s="144">
        <v>1</v>
      </c>
      <c r="I167" s="145">
        <v>0</v>
      </c>
      <c r="J167" s="145">
        <f>ROUND(I167*H167,2)</f>
        <v>0</v>
      </c>
      <c r="K167" s="146"/>
      <c r="L167" s="25"/>
      <c r="M167" s="151" t="s">
        <v>1</v>
      </c>
      <c r="N167" s="152" t="s">
        <v>35</v>
      </c>
      <c r="O167" s="153">
        <v>0</v>
      </c>
      <c r="P167" s="153">
        <f>O167*H167</f>
        <v>0</v>
      </c>
      <c r="Q167" s="153">
        <v>0</v>
      </c>
      <c r="R167" s="153">
        <f>Q167*H167</f>
        <v>0</v>
      </c>
      <c r="S167" s="153">
        <v>0</v>
      </c>
      <c r="T167" s="154">
        <f>S167*H167</f>
        <v>0</v>
      </c>
      <c r="AR167" s="138" t="s">
        <v>263</v>
      </c>
      <c r="AT167" s="138" t="s">
        <v>129</v>
      </c>
      <c r="AU167" s="138" t="s">
        <v>76</v>
      </c>
      <c r="AY167" s="13" t="s">
        <v>106</v>
      </c>
      <c r="BE167" s="139">
        <f>IF(N167="základná",J167,0)</f>
        <v>0</v>
      </c>
      <c r="BF167" s="139">
        <f>IF(N167="znížená",J167,0)</f>
        <v>0</v>
      </c>
      <c r="BG167" s="139">
        <f>IF(N167="zákl. prenesená",J167,0)</f>
        <v>0</v>
      </c>
      <c r="BH167" s="139">
        <f>IF(N167="zníž. prenesená",J167,0)</f>
        <v>0</v>
      </c>
      <c r="BI167" s="139">
        <f>IF(N167="nulová",J167,0)</f>
        <v>0</v>
      </c>
      <c r="BJ167" s="13" t="s">
        <v>112</v>
      </c>
      <c r="BK167" s="139">
        <f>ROUND(I167*H167,2)</f>
        <v>0</v>
      </c>
      <c r="BL167" s="13" t="s">
        <v>263</v>
      </c>
      <c r="BM167" s="138" t="s">
        <v>268</v>
      </c>
    </row>
    <row r="168" spans="2:65" s="1" customFormat="1" ht="6.95" customHeight="1">
      <c r="B168" s="40"/>
      <c r="C168" s="41"/>
      <c r="D168" s="41"/>
      <c r="E168" s="41"/>
      <c r="F168" s="41"/>
      <c r="G168" s="41"/>
      <c r="H168" s="41"/>
      <c r="I168" s="41"/>
      <c r="J168" s="41"/>
      <c r="K168" s="41"/>
      <c r="L168" s="25"/>
    </row>
  </sheetData>
  <autoFilter ref="C122:K167" xr:uid="{00000000-0009-0000-0000-000001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02-21 - Oprava žliabkovýc...</vt:lpstr>
      <vt:lpstr>'02-21 - Oprava žliabkovýc...'!Názvy_tlače</vt:lpstr>
      <vt:lpstr>'Rekapitulácia stavby'!Názvy_tlače</vt:lpstr>
      <vt:lpstr>'02-21 - Oprava žliabkovýc...'!Oblasť_tlače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Vlado\123456</dc:creator>
  <cp:lastModifiedBy>Notová Barbora</cp:lastModifiedBy>
  <dcterms:created xsi:type="dcterms:W3CDTF">2026-07-31T08:31:35Z</dcterms:created>
  <dcterms:modified xsi:type="dcterms:W3CDTF">2026-07-31T11:41:32Z</dcterms:modified>
</cp:coreProperties>
</file>