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826 atypicky nabytok/78 atyp nabytok/vyhlasit/"/>
    </mc:Choice>
  </mc:AlternateContent>
  <xr:revisionPtr revIDLastSave="23" documentId="8_{5C322BDF-EF62-4BA1-BF0D-3E8241C2830E}" xr6:coauthVersionLast="47" xr6:coauthVersionMax="47" xr10:uidLastSave="{E427CF1B-9B33-481B-87A7-291329C2A762}"/>
  <workbookProtection workbookAlgorithmName="SHA-512" workbookHashValue="Yu1ffOAhYDhsn8Ujg1O0EDY/swqslzBi+EMxLt8lyY+MCmDrxV2XPajVT3j0MUykfTiYwp6rMi+I2wqk6qnmkg==" workbookSaltValue="QUKuu9zmGQ7w3tZn656xeA==" workbookSpinCount="100000" lockStructure="1"/>
  <bookViews>
    <workbookView xWindow="-120" yWindow="-120" windowWidth="23280" windowHeight="1392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8" l="1"/>
  <c r="G34" i="8" s="1"/>
  <c r="F27" i="8"/>
  <c r="G27" i="8" s="1"/>
  <c r="F28" i="8"/>
  <c r="G28" i="8" s="1"/>
  <c r="F29" i="8"/>
  <c r="G29" i="8" s="1"/>
  <c r="F30" i="8"/>
  <c r="G30" i="8" s="1"/>
  <c r="F31" i="8"/>
  <c r="G31" i="8" s="1"/>
  <c r="F32" i="8"/>
  <c r="G32" i="8" s="1"/>
  <c r="F33" i="8"/>
  <c r="G33" i="8" s="1"/>
  <c r="F35" i="8"/>
  <c r="G35" i="8" s="1"/>
  <c r="F36" i="8"/>
  <c r="G36" i="8" s="1"/>
  <c r="F37" i="8"/>
  <c r="G37" i="8" s="1"/>
  <c r="F38" i="8"/>
  <c r="G38" i="8" s="1"/>
  <c r="F26" i="8"/>
  <c r="G26" i="8" s="1"/>
  <c r="G39" i="8" l="1"/>
  <c r="E35" i="7" l="1"/>
  <c r="E36" i="7"/>
  <c r="E50" i="7"/>
  <c r="E49" i="7"/>
  <c r="E37" i="7"/>
  <c r="G34" i="7"/>
  <c r="H34" i="7" s="1"/>
  <c r="D44" i="8"/>
  <c r="F24" i="8"/>
  <c r="G24" i="8"/>
  <c r="G44" i="8"/>
  <c r="F44" i="8"/>
  <c r="B44" i="8"/>
  <c r="D42" i="8"/>
  <c r="D22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D40" i="8" l="1"/>
  <c r="G47" i="8"/>
  <c r="J49" i="7"/>
  <c r="F34" i="7"/>
  <c r="F49" i="7"/>
  <c r="G49" i="8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<sst xmlns="http://schemas.openxmlformats.org/spreadsheetml/2006/main" count="176" uniqueCount="121">
  <si>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</si>
  <si>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</si>
  <si>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</si>
  <si>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</si>
  <si>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</si>
  <si>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</si>
  <si>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</si>
  <si>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</si>
  <si>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</si>
  <si>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</si>
  <si>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</si>
  <si>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 v eurách s DPH</t>
  </si>
  <si>
    <t>EUR s DPH</t>
  </si>
  <si>
    <t>čím menej, tým lepšie</t>
  </si>
  <si>
    <t>Lehota dodania čiastkových objednávok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</si>
  <si>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</si>
  <si>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</si>
  <si>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</si>
  <si>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</si>
  <si>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</si>
  <si>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</si>
  <si>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</si>
  <si>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</si>
  <si>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</si>
  <si>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</si>
  <si>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</si>
  <si>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</si>
  <si>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</si>
  <si>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</si>
  <si>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</si>
  <si>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</si>
  <si>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</si>
  <si>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Ponuka v zákazke „Výzva č. 78 - Atypický nábytok na mieru“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</si>
  <si>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</si>
  <si>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</si>
  <si>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</si>
  <si>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</si>
  <si>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</si>
  <si>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</si>
  <si>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</si>
  <si>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</si>
  <si>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</si>
  <si>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Predložením tejto ponuky prehlasujem, že spĺňam požiadavky na predmet zákazky tak, ako sú uvedené vo výzve na predloženie ponuky a jej prílohách.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</si>
  <si>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</si>
  <si>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</si>
  <si>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</si>
  <si>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</si>
  <si>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</si>
  <si>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PRED VÝROBOU VŠETKÝCH ZOBRAZENÝCH POLOŽIEK JE NUTNÉ ÚSPEŠNÝM UCHÁDZAČOM ZAMERAŤ VŠETKY ROZMERY PRIAMO NA STAVBE. 
DISPROPORCIE OPROTI PROJEKTOVEJ (VÝKRESOVEJ) DOKUMENTÁCII A VÝBER FINÁLNEHO ODTIENU LÁTKY ZO VZORKOVNÍKA NA SVETLE JE NUTNÉ KONZULTOVAŤ S ARCHITEKTOM V MIESTE PLNENIA.</t>
  </si>
  <si>
    <t>Kritérium č. 1:</t>
  </si>
  <si>
    <t>Logika kritéria:</t>
  </si>
  <si>
    <t>Minimálna hodnota:</t>
  </si>
  <si>
    <t>Maximálna hodnota:</t>
  </si>
  <si>
    <t>Schématický obrázok</t>
  </si>
  <si>
    <t>Označenie položky v prílohe č. 1A, názov položky, číslo a názov miestnosti</t>
  </si>
  <si>
    <t>Počet kusov</t>
  </si>
  <si>
    <t>Suma v EUR bez DPH</t>
  </si>
  <si>
    <t>Výška DPH</t>
  </si>
  <si>
    <t>Suma v EUR s DPH na všetky kusy</t>
  </si>
  <si>
    <r>
      <t xml:space="preserve">S03
</t>
    </r>
    <r>
      <rPr>
        <b/>
        <sz val="11"/>
        <rFont val="Calibri"/>
        <family val="2"/>
        <charset val="238"/>
        <scheme val="minor"/>
      </rPr>
      <t>Úložný priestor - FRONT OFFICE</t>
    </r>
    <r>
      <rPr>
        <sz val="11"/>
        <rFont val="Calibri"/>
        <family val="2"/>
        <charset val="238"/>
        <scheme val="minor"/>
      </rPr>
      <t xml:space="preserve">
1.01 
FRONT OFFICE</t>
    </r>
  </si>
  <si>
    <t>M08
KONŠTRUKČNÝ MATERIÁL -  FRONT OFFICE pre položku S03
Perforovaná akustická drevená doska + HPL ALU 
1.01 
FRONT OFFICE</t>
  </si>
  <si>
    <r>
      <t xml:space="preserve">S04
</t>
    </r>
    <r>
      <rPr>
        <b/>
        <sz val="11"/>
        <rFont val="Calibri"/>
        <family val="2"/>
        <charset val="238"/>
        <scheme val="minor"/>
      </rPr>
      <t>Úložný priestor - KANCELÁRIA  RIADITEĽA</t>
    </r>
    <r>
      <rPr>
        <sz val="11"/>
        <rFont val="Calibri"/>
        <family val="2"/>
        <charset val="238"/>
        <scheme val="minor"/>
      </rPr>
      <t xml:space="preserve">
1.02 
KANCELÁRIA  RIADITEĽA</t>
    </r>
  </si>
  <si>
    <t>M08
KONŠTRUKČNÝ MATERIÁL -  KANCELÁRIA  RIADITEĽA pre položku S04
Perforovaná akustická drevená doska + HPL ALU 
1.02
KANCELÁRIA  RIADITEĽA</t>
  </si>
  <si>
    <r>
      <t xml:space="preserve">S07
</t>
    </r>
    <r>
      <rPr>
        <b/>
        <sz val="11"/>
        <rFont val="Calibri"/>
        <family val="2"/>
        <charset val="238"/>
        <scheme val="minor"/>
      </rPr>
      <t>Čalúnená lavica pre verejnosť</t>
    </r>
    <r>
      <rPr>
        <sz val="11"/>
        <rFont val="Calibri"/>
        <family val="2"/>
        <charset val="238"/>
        <scheme val="minor"/>
      </rPr>
      <t xml:space="preserve"> 
*Príručný stolík osadený k čalúnenej lavici predstavuje položku S12.
1.01
FRONT OFFICE</t>
    </r>
  </si>
  <si>
    <r>
      <t xml:space="preserve">S08
</t>
    </r>
    <r>
      <rPr>
        <b/>
        <sz val="11"/>
        <rFont val="Calibri"/>
        <family val="2"/>
        <charset val="238"/>
        <scheme val="minor"/>
      </rPr>
      <t xml:space="preserve">Pracovný stôl atyp 1300 x 700 x 730 mm </t>
    </r>
    <r>
      <rPr>
        <sz val="11"/>
        <rFont val="Calibri"/>
        <family val="2"/>
        <charset val="238"/>
        <scheme val="minor"/>
      </rPr>
      <t xml:space="preserve">
1.02
KANCELÁRIA RIADITEĽA</t>
    </r>
  </si>
  <si>
    <r>
      <t xml:space="preserve">S09
</t>
    </r>
    <r>
      <rPr>
        <b/>
        <sz val="11"/>
        <rFont val="Calibri"/>
        <family val="2"/>
        <charset val="238"/>
        <scheme val="minor"/>
      </rPr>
      <t xml:space="preserve">Nerezová zásuvka  </t>
    </r>
    <r>
      <rPr>
        <sz val="11"/>
        <rFont val="Calibri"/>
        <family val="2"/>
        <charset val="238"/>
        <scheme val="minor"/>
      </rPr>
      <t xml:space="preserve">
1.01
FRONT OFFICE</t>
    </r>
  </si>
  <si>
    <r>
      <t xml:space="preserve">S09
</t>
    </r>
    <r>
      <rPr>
        <b/>
        <sz val="11"/>
        <rFont val="Calibri"/>
        <family val="2"/>
        <charset val="238"/>
        <scheme val="minor"/>
      </rPr>
      <t>Skrinka pod kávovarom a výdajníkom vody</t>
    </r>
    <r>
      <rPr>
        <sz val="11"/>
        <rFont val="Calibri"/>
        <family val="2"/>
        <charset val="238"/>
        <scheme val="minor"/>
      </rPr>
      <t xml:space="preserve">
- výdajník vody, sódobar, chladenia, CO2 bomba sú súčasoťu separátnej položky - viď položka X09
*súčasťou NIE JE kávovar (bude separátne dodaný verejným obstarávateľom).  
1.01
FRONT OFFICE</t>
    </r>
  </si>
  <si>
    <r>
      <t xml:space="preserve">X09
</t>
    </r>
    <r>
      <rPr>
        <b/>
        <sz val="11"/>
        <rFont val="Calibri"/>
        <family val="2"/>
        <charset val="238"/>
        <scheme val="minor"/>
      </rPr>
      <t xml:space="preserve">Výdajník vody / pitná fontánka pre verejnosť, chladiaca jednotka /sódobar, CO2 flaša </t>
    </r>
    <r>
      <rPr>
        <sz val="11"/>
        <rFont val="Calibri"/>
        <family val="2"/>
        <charset val="238"/>
        <scheme val="minor"/>
      </rPr>
      <t xml:space="preserve">
-položky sa požadujú ako jeden funkčný celok, vrátane úvodnej odbornej montáže (inštalačného setu)tlakového zariadenia a všetkých súvisiach výdavkov pre riadne spustenie do prevádzky. 
1.01
FRONT OFFICE</t>
    </r>
  </si>
  <si>
    <r>
      <t xml:space="preserve">M07
</t>
    </r>
    <r>
      <rPr>
        <b/>
        <sz val="11"/>
        <rFont val="Calibri"/>
        <family val="2"/>
        <charset val="238"/>
        <scheme val="minor"/>
      </rPr>
      <t xml:space="preserve">KKONŠTRUKČNÝ MATERIÁL -  FRONT OFFICE pre položku S11
Nerezový plech kartáčovaný
</t>
    </r>
    <r>
      <rPr>
        <sz val="11"/>
        <rFont val="Calibri"/>
        <family val="2"/>
        <charset val="238"/>
        <scheme val="minor"/>
      </rPr>
      <t>požiadavka na materiál
 - pravá nerezová oceľ v plnom plechu (AISI 304) - náhrady nie sú prípustné - všetky imitačné povrchy (HPL, CPL, lamináty, fólie a iné vzhľadové náhrady sú vylúčené)
1.01
FRONT OFFICE</t>
    </r>
  </si>
  <si>
    <t>M08
KONŠTRUKČNÝ MATERIÁL -  KANCELÁRIA  RIADITEĽA pre položku S04
Perforovaná akustická drevená doska + HPL ALU 
1.01
FRONT OFFICE</t>
  </si>
  <si>
    <r>
      <t xml:space="preserve">S12
</t>
    </r>
    <r>
      <rPr>
        <b/>
        <sz val="11"/>
        <rFont val="Calibri"/>
        <family val="2"/>
        <charset val="238"/>
        <scheme val="minor"/>
      </rPr>
      <t xml:space="preserve">Príručný stolík k lavici 
</t>
    </r>
    <r>
      <rPr>
        <sz val="11"/>
        <rFont val="Calibri"/>
        <family val="2"/>
        <charset val="238"/>
        <scheme val="minor"/>
      </rPr>
      <t>* presné zameranie viď výkres položky S07. 
1.01
FRONT OFFICE</t>
    </r>
  </si>
  <si>
    <t>Ponuková cena:</t>
  </si>
  <si>
    <t>Kritérium č. 2:</t>
  </si>
  <si>
    <t>Logika kritéria</t>
  </si>
  <si>
    <t>Maximálny finančný bonus na účely hodnotenia ponúk</t>
  </si>
  <si>
    <t>Minimálna hodnota kritéria</t>
  </si>
  <si>
    <t>Maximálna hodnota kritéria</t>
  </si>
  <si>
    <t>Popis kritéria</t>
  </si>
  <si>
    <t>Ponuka uchádzača</t>
  </si>
  <si>
    <t>Peňažný bonus na účely vyhodnotenia ponúk:</t>
  </si>
  <si>
    <t>Celková cena na účely hodnotenia ponúk: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</si>
  <si>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</si>
  <si>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</si>
  <si>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</si>
  <si>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</si>
  <si>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</si>
  <si>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</si>
  <si>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</si>
  <si>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</si>
  <si>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</si>
  <si>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</si>
  <si>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</si>
  <si>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</si>
  <si>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</si>
  <si>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</si>
  <si>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</si>
  <si>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</si>
  <si>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</si>
  <si>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</si>
  <si>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</si>
  <si>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</si>
  <si>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</si>
  <si>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</si>
  <si>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</si>
  <si>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</si>
  <si>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</si>
  <si>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</si>
  <si>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</si>
  <si>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</si>
  <si>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</si>
  <si>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</si>
  <si>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</si>
  <si>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</si>
  <si>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</si>
  <si>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</si>
  <si>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</si>
  <si>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</si>
  <si>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</si>
  <si>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</si>
  <si>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rPr>
        <b/>
        <sz val="11"/>
        <rFont val="Calibri"/>
        <family val="2"/>
        <charset val="238"/>
        <scheme val="minor"/>
      </rPr>
      <t xml:space="preserve">Pravidelná servisná výmena CO2 flaše, výkon odbornou osobu, 
vrátane všetkých súvisiach výdavkov a dopravy počas trvania rámcovej dohody
</t>
    </r>
    <r>
      <rPr>
        <sz val="11"/>
        <rFont val="Calibri"/>
        <family val="2"/>
        <charset val="238"/>
        <scheme val="minor"/>
      </rPr>
      <t>Uveďte cenu za 1 výmenu, verejný obstarávateľ predpokladá 12 výmen počas trvania rámcovej dohody, bude automaticky prepočítané na 12 výmen po doplnení jednotkovej ceny</t>
    </r>
    <r>
      <rPr>
        <b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1.01
FRONT OFFICE</t>
    </r>
  </si>
  <si>
    <t>Lehota dodania čiastkových objednávok v kalendárnych dňoch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</si>
</sst>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0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 tint="0.49998474074526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rgb="FFB2B2B2"/>
      </bottom>
      <diagonal/>
    </border>
    <border>
      <left/>
      <right style="thin">
        <color rgb="FFB2B2B2"/>
      </right>
      <top style="medium">
        <color theme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theme="1"/>
      </top>
      <bottom style="thin">
        <color rgb="FFB2B2B2"/>
      </bottom>
      <diagonal/>
    </border>
    <border>
      <left style="thin">
        <color rgb="FFB2B2B2"/>
      </left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rgb="FFB2B2B2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theme="1"/>
      </bottom>
      <diagonal/>
    </border>
    <border>
      <left style="thin">
        <color rgb="FFB2B2B2"/>
      </left>
      <right style="medium">
        <color theme="1"/>
      </right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/>
      <diagonal/>
    </border>
    <border>
      <left style="thin">
        <color rgb="FFB2B2B2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theme="1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7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3" xfId="0" applyFont="1" applyBorder="1" applyAlignment="1">
      <alignment horizontal="center" vertical="center"/>
    </xf>
    <xf numFmtId="0" fontId="6" fillId="0" borderId="34" xfId="0" applyFont="1" applyBorder="1" applyAlignment="1">
      <alignment horizontal="justify" vertical="center"/>
    </xf>
    <xf numFmtId="0" fontId="0" fillId="0" borderId="34" xfId="0" applyBorder="1" applyAlignment="1">
      <alignment horizontal="left" vertical="center" wrapText="1" indent="1"/>
    </xf>
    <xf numFmtId="0" fontId="6" fillId="0" borderId="34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left" wrapText="1" indent="1"/>
    </xf>
    <xf numFmtId="0" fontId="6" fillId="0" borderId="35" xfId="0" applyFont="1" applyBorder="1" applyAlignment="1">
      <alignment vertical="center"/>
    </xf>
    <xf numFmtId="0" fontId="0" fillId="0" borderId="34" xfId="0" applyBorder="1" applyAlignment="1">
      <alignment horizontal="left" vertical="center" indent="1"/>
    </xf>
    <xf numFmtId="0" fontId="2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justify" vertical="center"/>
    </xf>
    <xf numFmtId="0" fontId="0" fillId="0" borderId="3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39" xfId="0" applyFill="1" applyBorder="1" applyAlignment="1" applyProtection="1">
      <alignment horizontal="center" wrapText="1"/>
      <protection hidden="1"/>
    </xf>
    <xf numFmtId="0" fontId="2" fillId="4" borderId="40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37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0" fontId="1" fillId="0" borderId="28" xfId="1" applyFont="1" applyFill="1" applyBorder="1" applyProtection="1">
      <protection locked="0" hidden="1"/>
    </xf>
    <xf numFmtId="2" fontId="0" fillId="0" borderId="44" xfId="3" applyNumberFormat="1" applyFont="1" applyFill="1" applyBorder="1" applyAlignment="1" applyProtection="1">
      <alignment wrapText="1"/>
      <protection locked="0" hidden="1"/>
    </xf>
    <xf numFmtId="2" fontId="0" fillId="4" borderId="44" xfId="0" applyNumberFormat="1" applyFill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2" fontId="0" fillId="4" borderId="51" xfId="0" applyNumberFormat="1" applyFill="1" applyBorder="1" applyProtection="1">
      <protection hidden="1"/>
    </xf>
    <xf numFmtId="0" fontId="0" fillId="0" borderId="18" xfId="0" applyBorder="1" applyAlignment="1" applyProtection="1">
      <alignment wrapText="1"/>
      <protection locked="0" hidden="1"/>
    </xf>
    <xf numFmtId="0" fontId="0" fillId="0" borderId="17" xfId="0" applyBorder="1" applyAlignment="1" applyProtection="1">
      <alignment wrapText="1"/>
      <protection locked="0" hidden="1"/>
    </xf>
    <xf numFmtId="2" fontId="0" fillId="0" borderId="17" xfId="3" applyNumberFormat="1" applyFont="1" applyFill="1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2" fontId="0" fillId="4" borderId="31" xfId="0" applyNumberFormat="1" applyFill="1" applyBorder="1" applyProtection="1">
      <protection hidden="1"/>
    </xf>
    <xf numFmtId="0" fontId="0" fillId="0" borderId="25" xfId="0" applyBorder="1" applyAlignment="1" applyProtection="1">
      <alignment wrapText="1"/>
      <protection locked="0" hidden="1"/>
    </xf>
    <xf numFmtId="0" fontId="0" fillId="0" borderId="26" xfId="0" applyBorder="1" applyAlignment="1" applyProtection="1">
      <alignment wrapText="1"/>
      <protection locked="0" hidden="1"/>
    </xf>
    <xf numFmtId="2" fontId="0" fillId="0" borderId="26" xfId="3" applyNumberFormat="1" applyFont="1" applyFill="1" applyBorder="1" applyAlignment="1" applyProtection="1">
      <alignment wrapText="1"/>
      <protection locked="0" hidden="1"/>
    </xf>
    <xf numFmtId="2" fontId="0" fillId="0" borderId="43" xfId="3" applyNumberFormat="1" applyFont="1" applyFill="1" applyBorder="1" applyAlignment="1" applyProtection="1">
      <alignment wrapText="1"/>
      <protection locked="0" hidden="1"/>
    </xf>
    <xf numFmtId="0" fontId="0" fillId="4" borderId="35" xfId="0" applyFill="1" applyBorder="1" applyProtection="1">
      <protection hidden="1"/>
    </xf>
    <xf numFmtId="0" fontId="0" fillId="4" borderId="20" xfId="0" applyFill="1" applyBorder="1" applyAlignment="1" applyProtection="1">
      <alignment wrapText="1"/>
      <protection hidden="1"/>
    </xf>
    <xf numFmtId="0" fontId="0" fillId="4" borderId="21" xfId="0" applyFill="1" applyBorder="1" applyAlignment="1" applyProtection="1">
      <alignment wrapText="1"/>
      <protection hidden="1"/>
    </xf>
    <xf numFmtId="2" fontId="0" fillId="4" borderId="45" xfId="0" applyNumberFormat="1" applyFill="1" applyBorder="1" applyAlignment="1" applyProtection="1">
      <alignment wrapText="1"/>
      <protection hidden="1"/>
    </xf>
    <xf numFmtId="2" fontId="0" fillId="4" borderId="45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4" borderId="52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4" borderId="31" xfId="0" applyFill="1" applyBorder="1" applyAlignment="1" applyProtection="1">
      <alignment horizontal="center"/>
      <protection hidden="1"/>
    </xf>
    <xf numFmtId="2" fontId="0" fillId="0" borderId="18" xfId="0" applyNumberFormat="1" applyBorder="1" applyProtection="1">
      <protection locked="0" hidden="1"/>
    </xf>
    <xf numFmtId="2" fontId="0" fillId="5" borderId="19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4" borderId="45" xfId="0" applyFill="1" applyBorder="1" applyAlignment="1" applyProtection="1">
      <alignment horizontal="center"/>
      <protection hidden="1"/>
    </xf>
    <xf numFmtId="0" fontId="0" fillId="5" borderId="40" xfId="0" applyFill="1" applyBorder="1" applyProtection="1">
      <protection hidden="1"/>
    </xf>
    <xf numFmtId="0" fontId="0" fillId="5" borderId="41" xfId="0" applyFill="1" applyBorder="1" applyAlignment="1" applyProtection="1">
      <alignment wrapText="1"/>
      <protection hidden="1"/>
    </xf>
    <xf numFmtId="0" fontId="0" fillId="5" borderId="41" xfId="0" applyFill="1" applyBorder="1" applyAlignment="1" applyProtection="1">
      <alignment horizontal="center" wrapText="1"/>
      <protection hidden="1"/>
    </xf>
    <xf numFmtId="164" fontId="2" fillId="5" borderId="41" xfId="0" applyNumberFormat="1" applyFont="1" applyFill="1" applyBorder="1" applyAlignment="1" applyProtection="1">
      <alignment wrapText="1"/>
      <protection hidden="1"/>
    </xf>
    <xf numFmtId="2" fontId="2" fillId="5" borderId="41" xfId="0" applyNumberFormat="1" applyFont="1" applyFill="1" applyBorder="1" applyAlignment="1" applyProtection="1">
      <alignment wrapText="1"/>
      <protection hidden="1"/>
    </xf>
    <xf numFmtId="164" fontId="2" fillId="5" borderId="42" xfId="0" applyNumberFormat="1" applyFont="1" applyFill="1" applyBorder="1" applyAlignment="1" applyProtection="1">
      <alignment wrapText="1"/>
      <protection hidden="1"/>
    </xf>
    <xf numFmtId="0" fontId="0" fillId="8" borderId="18" xfId="0" applyFill="1" applyBorder="1" applyAlignment="1" applyProtection="1">
      <alignment wrapText="1"/>
      <protection hidden="1"/>
    </xf>
    <xf numFmtId="0" fontId="0" fillId="8" borderId="19" xfId="0" applyFill="1" applyBorder="1" applyAlignment="1" applyProtection="1">
      <alignment wrapText="1"/>
      <protection hidden="1"/>
    </xf>
    <xf numFmtId="0" fontId="0" fillId="7" borderId="18" xfId="0" applyFill="1" applyBorder="1" applyAlignment="1" applyProtection="1">
      <alignment wrapText="1"/>
      <protection hidden="1"/>
    </xf>
    <xf numFmtId="0" fontId="0" fillId="7" borderId="19" xfId="0" applyFill="1" applyBorder="1" applyAlignment="1" applyProtection="1">
      <alignment wrapText="1"/>
      <protection hidden="1"/>
    </xf>
    <xf numFmtId="0" fontId="0" fillId="8" borderId="30" xfId="0" applyFill="1" applyBorder="1" applyProtection="1">
      <protection hidden="1"/>
    </xf>
    <xf numFmtId="0" fontId="0" fillId="8" borderId="19" xfId="0" applyFill="1" applyBorder="1" applyProtection="1">
      <protection hidden="1"/>
    </xf>
    <xf numFmtId="0" fontId="0" fillId="8" borderId="18" xfId="0" applyFill="1" applyBorder="1" applyProtection="1">
      <protection hidden="1"/>
    </xf>
    <xf numFmtId="0" fontId="0" fillId="7" borderId="17" xfId="0" applyFill="1" applyBorder="1" applyProtection="1">
      <protection hidden="1"/>
    </xf>
    <xf numFmtId="0" fontId="0" fillId="7" borderId="31" xfId="0" applyFill="1" applyBorder="1" applyAlignment="1" applyProtection="1">
      <alignment wrapText="1"/>
      <protection hidden="1"/>
    </xf>
    <xf numFmtId="2" fontId="0" fillId="6" borderId="18" xfId="0" applyNumberFormat="1" applyFill="1" applyBorder="1" applyProtection="1">
      <protection hidden="1"/>
    </xf>
    <xf numFmtId="2" fontId="0" fillId="8" borderId="19" xfId="0" applyNumberFormat="1" applyFill="1" applyBorder="1" applyAlignment="1" applyProtection="1">
      <alignment wrapText="1"/>
      <protection hidden="1"/>
    </xf>
    <xf numFmtId="2" fontId="0" fillId="7" borderId="19" xfId="0" applyNumberFormat="1" applyFill="1" applyBorder="1" applyAlignment="1" applyProtection="1">
      <alignment wrapText="1"/>
      <protection hidden="1"/>
    </xf>
    <xf numFmtId="2" fontId="0" fillId="8" borderId="19" xfId="0" applyNumberFormat="1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7" borderId="26" xfId="0" applyFill="1" applyBorder="1" applyProtection="1">
      <protection hidden="1"/>
    </xf>
    <xf numFmtId="0" fontId="0" fillId="7" borderId="43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41" xfId="0" applyFill="1" applyBorder="1" applyAlignment="1" applyProtection="1">
      <alignment wrapText="1"/>
      <protection hidden="1"/>
    </xf>
    <xf numFmtId="2" fontId="0" fillId="8" borderId="41" xfId="0" applyNumberFormat="1" applyFill="1" applyBorder="1" applyAlignment="1" applyProtection="1">
      <alignment wrapText="1"/>
      <protection hidden="1"/>
    </xf>
    <xf numFmtId="2" fontId="0" fillId="8" borderId="42" xfId="0" applyNumberFormat="1" applyFill="1" applyBorder="1" applyAlignment="1" applyProtection="1">
      <alignment wrapText="1"/>
      <protection hidden="1"/>
    </xf>
    <xf numFmtId="0" fontId="0" fillId="9" borderId="18" xfId="0" applyFill="1" applyBorder="1" applyAlignment="1" applyProtection="1">
      <alignment wrapText="1"/>
      <protection hidden="1"/>
    </xf>
    <xf numFmtId="0" fontId="0" fillId="9" borderId="19" xfId="0" applyFill="1" applyBorder="1" applyAlignment="1" applyProtection="1">
      <alignment wrapText="1"/>
      <protection hidden="1"/>
    </xf>
    <xf numFmtId="0" fontId="0" fillId="10" borderId="18" xfId="0" applyFill="1" applyBorder="1" applyAlignment="1" applyProtection="1">
      <alignment wrapText="1"/>
      <protection hidden="1"/>
    </xf>
    <xf numFmtId="0" fontId="0" fillId="10" borderId="19" xfId="0" applyFill="1" applyBorder="1" applyAlignment="1" applyProtection="1">
      <alignment wrapText="1"/>
      <protection hidden="1"/>
    </xf>
    <xf numFmtId="0" fontId="0" fillId="9" borderId="30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0" fillId="10" borderId="17" xfId="0" applyFill="1" applyBorder="1" applyProtection="1">
      <protection hidden="1"/>
    </xf>
    <xf numFmtId="0" fontId="0" fillId="10" borderId="31" xfId="0" applyFill="1" applyBorder="1" applyAlignment="1" applyProtection="1">
      <alignment wrapText="1"/>
      <protection hidden="1"/>
    </xf>
    <xf numFmtId="2" fontId="0" fillId="9" borderId="19" xfId="0" applyNumberFormat="1" applyFill="1" applyBorder="1" applyAlignment="1" applyProtection="1">
      <alignment wrapText="1"/>
      <protection hidden="1"/>
    </xf>
    <xf numFmtId="2" fontId="0" fillId="10" borderId="19" xfId="0" applyNumberFormat="1" applyFill="1" applyBorder="1" applyAlignment="1" applyProtection="1">
      <alignment wrapText="1"/>
      <protection hidden="1"/>
    </xf>
    <xf numFmtId="2" fontId="0" fillId="9" borderId="19" xfId="0" applyNumberFormat="1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21" xfId="0" applyFill="1" applyBorder="1" applyProtection="1">
      <protection hidden="1"/>
    </xf>
    <xf numFmtId="0" fontId="0" fillId="10" borderId="45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41" xfId="0" applyFill="1" applyBorder="1" applyAlignment="1" applyProtection="1">
      <alignment wrapText="1"/>
      <protection hidden="1"/>
    </xf>
    <xf numFmtId="2" fontId="0" fillId="9" borderId="41" xfId="0" applyNumberFormat="1" applyFill="1" applyBorder="1" applyAlignment="1" applyProtection="1">
      <alignment wrapText="1"/>
      <protection hidden="1"/>
    </xf>
    <xf numFmtId="2" fontId="0" fillId="9" borderId="42" xfId="0" applyNumberFormat="1" applyFill="1" applyBorder="1" applyAlignment="1" applyProtection="1">
      <alignment wrapText="1"/>
      <protection hidden="1"/>
    </xf>
    <xf numFmtId="0" fontId="19" fillId="0" borderId="34" xfId="4" applyBorder="1" applyAlignment="1">
      <alignment horizontal="left" vertical="center" wrapText="1" indent="1"/>
    </xf>
    <xf numFmtId="0" fontId="0" fillId="0" borderId="34" xfId="0" applyBorder="1" applyAlignment="1" applyProtection="1">
      <alignment horizontal="left" vertical="center" wrapText="1" indent="1"/>
      <protection locked="0"/>
    </xf>
    <xf numFmtId="0" fontId="2" fillId="10" borderId="23" xfId="0" applyFont="1" applyFill="1" applyBorder="1" applyAlignment="1" applyProtection="1">
      <alignment horizontal="left" vertical="center" wrapText="1"/>
      <protection hidden="1"/>
    </xf>
    <xf numFmtId="0" fontId="2" fillId="10" borderId="49" xfId="0" applyFont="1" applyFill="1" applyBorder="1" applyAlignment="1" applyProtection="1">
      <alignment horizontal="left" vertical="center" wrapText="1"/>
      <protection hidden="1"/>
    </xf>
    <xf numFmtId="0" fontId="2" fillId="10" borderId="17" xfId="0" applyFont="1" applyFill="1" applyBorder="1" applyAlignment="1" applyProtection="1">
      <alignment horizontal="left" vertical="center" wrapText="1"/>
      <protection hidden="1"/>
    </xf>
    <xf numFmtId="0" fontId="2" fillId="10" borderId="31" xfId="0" applyFont="1" applyFill="1" applyBorder="1" applyAlignment="1" applyProtection="1">
      <alignment horizontal="left" vertical="center" wrapText="1"/>
      <protection hidden="1"/>
    </xf>
    <xf numFmtId="0" fontId="0" fillId="9" borderId="22" xfId="0" applyFill="1" applyBorder="1" applyAlignment="1" applyProtection="1">
      <alignment horizont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10" borderId="22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9" borderId="50" xfId="0" applyFill="1" applyBorder="1" applyAlignment="1" applyProtection="1">
      <alignment horizontal="center"/>
      <protection hidden="1"/>
    </xf>
    <xf numFmtId="0" fontId="0" fillId="9" borderId="24" xfId="0" applyFill="1" applyBorder="1" applyAlignment="1" applyProtection="1">
      <alignment horizontal="center"/>
      <protection hidden="1"/>
    </xf>
    <xf numFmtId="0" fontId="18" fillId="5" borderId="47" xfId="0" applyFont="1" applyFill="1" applyBorder="1" applyAlignment="1" applyProtection="1">
      <alignment horizontal="center" vertical="center"/>
      <protection hidden="1"/>
    </xf>
    <xf numFmtId="0" fontId="18" fillId="5" borderId="48" xfId="0" applyFont="1" applyFill="1" applyBorder="1" applyAlignment="1" applyProtection="1">
      <alignment horizontal="center" vertical="center"/>
      <protection hidden="1"/>
    </xf>
    <xf numFmtId="0" fontId="18" fillId="5" borderId="46" xfId="0" applyFont="1" applyFill="1" applyBorder="1" applyAlignment="1" applyProtection="1">
      <alignment horizontal="center" vertical="center"/>
      <protection hidden="1"/>
    </xf>
    <xf numFmtId="0" fontId="0" fillId="5" borderId="22" xfId="0" applyFill="1" applyBorder="1" applyAlignment="1" applyProtection="1">
      <alignment horizontal="center" wrapText="1"/>
      <protection hidden="1"/>
    </xf>
    <xf numFmtId="0" fontId="0" fillId="5" borderId="18" xfId="0" applyFill="1" applyBorder="1" applyAlignment="1" applyProtection="1">
      <alignment horizontal="center" wrapText="1"/>
      <protection hidden="1"/>
    </xf>
    <xf numFmtId="0" fontId="0" fillId="5" borderId="22" xfId="0" applyFill="1" applyBorder="1" applyAlignment="1" applyProtection="1">
      <alignment horizontal="center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4" borderId="22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5" borderId="50" xfId="0" applyFill="1" applyBorder="1" applyAlignment="1" applyProtection="1">
      <alignment horizontal="center"/>
      <protection hidden="1"/>
    </xf>
    <xf numFmtId="0" fontId="18" fillId="9" borderId="33" xfId="0" applyFont="1" applyFill="1" applyBorder="1" applyAlignment="1" applyProtection="1">
      <alignment horizontal="center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18" fillId="9" borderId="32" xfId="0" applyFont="1" applyFill="1" applyBorder="1" applyAlignment="1" applyProtection="1">
      <alignment horizontal="center" vertical="center"/>
      <protection hidden="1"/>
    </xf>
    <xf numFmtId="0" fontId="0" fillId="9" borderId="18" xfId="0" applyFill="1" applyBorder="1" applyAlignment="1" applyProtection="1">
      <alignment horizontal="center" wrapText="1"/>
      <protection hidden="1"/>
    </xf>
    <xf numFmtId="0" fontId="18" fillId="5" borderId="37" xfId="0" applyFont="1" applyFill="1" applyBorder="1" applyAlignment="1" applyProtection="1">
      <alignment horizontal="center" vertical="center"/>
      <protection hidden="1"/>
    </xf>
    <xf numFmtId="0" fontId="18" fillId="5" borderId="14" xfId="0" applyFont="1" applyFill="1" applyBorder="1" applyAlignment="1" applyProtection="1">
      <alignment horizontal="center" vertical="center"/>
      <protection hidden="1"/>
    </xf>
    <xf numFmtId="0" fontId="18" fillId="5" borderId="38" xfId="0" applyFont="1" applyFill="1" applyBorder="1" applyAlignment="1" applyProtection="1">
      <alignment horizontal="center" vertical="center"/>
      <protection hidden="1"/>
    </xf>
    <xf numFmtId="0" fontId="0" fillId="4" borderId="49" xfId="0" applyFill="1" applyBorder="1" applyAlignment="1" applyProtection="1">
      <alignment horizontal="center" vertical="center"/>
      <protection hidden="1"/>
    </xf>
    <xf numFmtId="0" fontId="0" fillId="4" borderId="31" xfId="0" applyFill="1" applyBorder="1" applyAlignment="1" applyProtection="1">
      <alignment horizontal="center" vertical="center"/>
      <protection hidden="1"/>
    </xf>
    <xf numFmtId="0" fontId="2" fillId="4" borderId="23" xfId="0" applyFont="1" applyFill="1" applyBorder="1" applyAlignment="1" applyProtection="1">
      <alignment horizontal="left" vertical="center" wrapText="1"/>
      <protection hidden="1"/>
    </xf>
    <xf numFmtId="0" fontId="2" fillId="4" borderId="17" xfId="0" applyFont="1" applyFill="1" applyBorder="1" applyAlignment="1" applyProtection="1">
      <alignment horizontal="left" vertical="center" wrapText="1"/>
      <protection hidden="1"/>
    </xf>
    <xf numFmtId="0" fontId="18" fillId="8" borderId="40" xfId="0" applyFont="1" applyFill="1" applyBorder="1" applyAlignment="1" applyProtection="1">
      <alignment horizontal="center" vertical="center"/>
      <protection hidden="1"/>
    </xf>
    <xf numFmtId="0" fontId="18" fillId="8" borderId="41" xfId="0" applyFont="1" applyFill="1" applyBorder="1" applyAlignment="1" applyProtection="1">
      <alignment horizontal="center" vertical="center"/>
      <protection hidden="1"/>
    </xf>
    <xf numFmtId="0" fontId="18" fillId="8" borderId="42" xfId="0" applyFont="1" applyFill="1" applyBorder="1" applyAlignment="1" applyProtection="1">
      <alignment horizontal="center" vertical="center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18" xfId="0" applyFill="1" applyBorder="1" applyAlignment="1" applyProtection="1">
      <alignment horizontal="center" wrapText="1"/>
      <protection hidden="1"/>
    </xf>
    <xf numFmtId="0" fontId="2" fillId="7" borderId="28" xfId="0" applyFont="1" applyFill="1" applyBorder="1" applyAlignment="1" applyProtection="1">
      <alignment horizontal="left" vertical="center" wrapText="1"/>
      <protection hidden="1"/>
    </xf>
    <xf numFmtId="0" fontId="2" fillId="7" borderId="44" xfId="0" applyFont="1" applyFill="1" applyBorder="1" applyAlignment="1" applyProtection="1">
      <alignment horizontal="left" vertical="center" wrapText="1"/>
      <protection hidden="1"/>
    </xf>
    <xf numFmtId="0" fontId="2" fillId="7" borderId="17" xfId="0" applyFont="1" applyFill="1" applyBorder="1" applyAlignment="1" applyProtection="1">
      <alignment horizontal="left" vertical="center" wrapText="1"/>
      <protection hidden="1"/>
    </xf>
    <xf numFmtId="0" fontId="2" fillId="7" borderId="31" xfId="0" applyFont="1" applyFill="1" applyBorder="1" applyAlignment="1" applyProtection="1">
      <alignment horizontal="left" vertical="center" wrapText="1"/>
      <protection hidden="1"/>
    </xf>
    <xf numFmtId="0" fontId="0" fillId="8" borderId="36" xfId="0" applyFill="1" applyBorder="1" applyAlignment="1" applyProtection="1">
      <alignment horizontal="center"/>
      <protection hidden="1"/>
    </xf>
    <xf numFmtId="0" fontId="0" fillId="8" borderId="29" xfId="0" applyFill="1" applyBorder="1" applyAlignment="1" applyProtection="1">
      <alignment horizontal="center"/>
      <protection hidden="1"/>
    </xf>
    <xf numFmtId="0" fontId="0" fillId="7" borderId="22" xfId="0" applyFill="1" applyBorder="1" applyAlignment="1" applyProtection="1">
      <alignment horizontal="center" wrapText="1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8" borderId="22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0" fillId="0" borderId="0" xfId="0" applyProtection="1"/>
    <xf numFmtId="0" fontId="9" fillId="0" borderId="37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38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/>
    </xf>
    <xf numFmtId="0" fontId="10" fillId="0" borderId="33" xfId="1" applyFont="1" applyFill="1" applyBorder="1" applyAlignment="1" applyProtection="1">
      <alignment horizontal="left" vertical="center" wrapText="1"/>
    </xf>
    <xf numFmtId="0" fontId="10" fillId="0" borderId="32" xfId="1" applyFont="1" applyFill="1" applyBorder="1" applyAlignment="1" applyProtection="1">
      <alignment horizontal="left" vertical="center" wrapText="1"/>
    </xf>
    <xf numFmtId="0" fontId="10" fillId="0" borderId="69" xfId="1" applyFont="1" applyFill="1" applyBorder="1" applyAlignment="1" applyProtection="1">
      <alignment horizontal="left" vertical="center" wrapText="1"/>
    </xf>
    <xf numFmtId="0" fontId="10" fillId="0" borderId="68" xfId="1" applyFont="1" applyFill="1" applyBorder="1" applyAlignment="1" applyProtection="1">
      <alignment horizontal="left" vertical="center" wrapText="1"/>
    </xf>
    <xf numFmtId="0" fontId="10" fillId="0" borderId="60" xfId="1" applyFont="1" applyFill="1" applyBorder="1" applyAlignment="1" applyProtection="1">
      <alignment horizontal="left" vertical="center" wrapText="1"/>
    </xf>
    <xf numFmtId="0" fontId="10" fillId="0" borderId="63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" fillId="4" borderId="70" xfId="2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4" fillId="4" borderId="70" xfId="1" applyFont="1" applyFill="1" applyBorder="1" applyProtection="1"/>
    <xf numFmtId="0" fontId="4" fillId="4" borderId="71" xfId="1" applyFont="1" applyFill="1" applyBorder="1" applyProtection="1"/>
    <xf numFmtId="0" fontId="10" fillId="0" borderId="57" xfId="1" applyFont="1" applyFill="1" applyBorder="1" applyAlignment="1" applyProtection="1">
      <alignment horizontal="left" vertical="center" wrapText="1"/>
    </xf>
    <xf numFmtId="0" fontId="4" fillId="4" borderId="16" xfId="1" applyFont="1" applyFill="1" applyBorder="1" applyProtection="1"/>
    <xf numFmtId="0" fontId="1" fillId="10" borderId="37" xfId="1" applyFont="1" applyFill="1" applyBorder="1" applyAlignment="1" applyProtection="1">
      <alignment horizontal="center" wrapText="1"/>
    </xf>
    <xf numFmtId="0" fontId="1" fillId="10" borderId="14" xfId="1" applyFont="1" applyFill="1" applyBorder="1" applyAlignment="1" applyProtection="1">
      <alignment horizontal="center" wrapText="1"/>
    </xf>
    <xf numFmtId="0" fontId="1" fillId="10" borderId="38" xfId="1" applyFont="1" applyFill="1" applyBorder="1" applyAlignment="1" applyProtection="1">
      <alignment horizontal="center" wrapText="1"/>
    </xf>
    <xf numFmtId="0" fontId="4" fillId="0" borderId="66" xfId="1" applyFont="1" applyFill="1" applyBorder="1" applyAlignment="1" applyProtection="1">
      <alignment horizontal="center"/>
    </xf>
    <xf numFmtId="0" fontId="4" fillId="0" borderId="67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14" fillId="0" borderId="37" xfId="1" applyFont="1" applyFill="1" applyBorder="1" applyAlignment="1" applyProtection="1">
      <alignment horizontal="left" vertical="center" wrapText="1"/>
    </xf>
    <xf numFmtId="0" fontId="14" fillId="0" borderId="15" xfId="1" applyFont="1" applyFill="1" applyBorder="1" applyAlignment="1" applyProtection="1">
      <alignment horizontal="left" vertical="center" wrapText="1"/>
    </xf>
    <xf numFmtId="0" fontId="9" fillId="0" borderId="13" xfId="1" applyFont="1" applyFill="1" applyBorder="1" applyAlignment="1" applyProtection="1">
      <alignment horizontal="left" vertical="center" wrapText="1"/>
    </xf>
    <xf numFmtId="0" fontId="9" fillId="0" borderId="14" xfId="1" applyFont="1" applyFill="1" applyBorder="1" applyAlignment="1" applyProtection="1">
      <alignment horizontal="left" vertical="center" wrapText="1"/>
    </xf>
    <xf numFmtId="0" fontId="9" fillId="0" borderId="38" xfId="1" applyFont="1" applyFill="1" applyBorder="1" applyAlignment="1" applyProtection="1">
      <alignment horizontal="left" vertical="center" wrapText="1"/>
    </xf>
    <xf numFmtId="0" fontId="11" fillId="0" borderId="33" xfId="1" applyFont="1" applyFill="1" applyBorder="1" applyAlignment="1" applyProtection="1">
      <alignment horizontal="left"/>
    </xf>
    <xf numFmtId="0" fontId="11" fillId="0" borderId="1" xfId="1" applyFont="1" applyFill="1" applyBorder="1" applyAlignment="1" applyProtection="1">
      <alignment horizontal="left"/>
    </xf>
    <xf numFmtId="0" fontId="11" fillId="0" borderId="32" xfId="1" applyFont="1" applyFill="1" applyBorder="1" applyAlignment="1" applyProtection="1">
      <alignment horizontal="left"/>
    </xf>
    <xf numFmtId="0" fontId="11" fillId="0" borderId="72" xfId="1" applyFont="1" applyFill="1" applyBorder="1" applyProtection="1"/>
    <xf numFmtId="0" fontId="11" fillId="0" borderId="70" xfId="1" applyFont="1" applyFill="1" applyBorder="1" applyProtection="1"/>
    <xf numFmtId="0" fontId="0" fillId="0" borderId="60" xfId="0" applyBorder="1" applyAlignment="1" applyProtection="1">
      <alignment horizontal="center"/>
    </xf>
    <xf numFmtId="0" fontId="0" fillId="0" borderId="57" xfId="0" applyBorder="1" applyAlignment="1" applyProtection="1">
      <alignment horizontal="center"/>
    </xf>
    <xf numFmtId="0" fontId="0" fillId="0" borderId="63" xfId="0" applyBorder="1" applyAlignment="1" applyProtection="1">
      <alignment horizontal="center"/>
    </xf>
    <xf numFmtId="2" fontId="10" fillId="0" borderId="61" xfId="1" applyNumberFormat="1" applyFont="1" applyFill="1" applyBorder="1" applyProtection="1"/>
    <xf numFmtId="2" fontId="10" fillId="0" borderId="16" xfId="1" applyNumberFormat="1" applyFont="1" applyFill="1" applyBorder="1" applyProtection="1"/>
    <xf numFmtId="0" fontId="11" fillId="0" borderId="12" xfId="1" applyFont="1" applyFill="1" applyBorder="1" applyAlignment="1" applyProtection="1">
      <alignment wrapText="1"/>
    </xf>
    <xf numFmtId="0" fontId="11" fillId="0" borderId="75" xfId="1" applyFont="1" applyFill="1" applyBorder="1" applyAlignment="1" applyProtection="1">
      <alignment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1" fillId="0" borderId="73" xfId="1" applyFont="1" applyFill="1" applyBorder="1" applyAlignment="1" applyProtection="1">
      <alignment wrapText="1"/>
    </xf>
    <xf numFmtId="0" fontId="11" fillId="0" borderId="6" xfId="1" applyFont="1" applyFill="1" applyBorder="1" applyAlignment="1" applyProtection="1">
      <alignment wrapText="1"/>
    </xf>
    <xf numFmtId="0" fontId="11" fillId="0" borderId="7" xfId="1" applyFont="1" applyFill="1" applyBorder="1" applyAlignment="1" applyProtection="1">
      <alignment wrapText="1"/>
    </xf>
    <xf numFmtId="0" fontId="11" fillId="0" borderId="55" xfId="1" applyFont="1" applyFill="1" applyBorder="1" applyAlignment="1" applyProtection="1">
      <alignment wrapText="1"/>
    </xf>
    <xf numFmtId="0" fontId="10" fillId="0" borderId="74" xfId="1" applyFont="1" applyFill="1" applyBorder="1" applyAlignment="1" applyProtection="1">
      <alignment vertical="center" wrapText="1"/>
    </xf>
    <xf numFmtId="0" fontId="10" fillId="0" borderId="65" xfId="1" applyFont="1" applyFill="1" applyBorder="1" applyAlignment="1" applyProtection="1">
      <alignment horizontal="center" vertical="center" wrapText="1"/>
    </xf>
    <xf numFmtId="0" fontId="11" fillId="0" borderId="56" xfId="1" applyFont="1" applyFill="1" applyBorder="1" applyAlignment="1" applyProtection="1">
      <alignment vertical="center" wrapText="1"/>
    </xf>
    <xf numFmtId="0" fontId="11" fillId="0" borderId="54" xfId="1" applyFont="1" applyFill="1" applyBorder="1" applyAlignment="1" applyProtection="1">
      <alignment vertical="center" wrapText="1"/>
    </xf>
    <xf numFmtId="0" fontId="11" fillId="0" borderId="69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66" xfId="1" applyFont="1" applyFill="1" applyBorder="1" applyAlignment="1" applyProtection="1">
      <alignment horizontal="left" vertical="center"/>
    </xf>
    <xf numFmtId="0" fontId="11" fillId="0" borderId="62" xfId="1" applyFont="1" applyFill="1" applyBorder="1" applyAlignment="1" applyProtection="1">
      <alignment horizontal="right"/>
    </xf>
    <xf numFmtId="0" fontId="12" fillId="0" borderId="37" xfId="1" applyFont="1" applyFill="1" applyBorder="1" applyAlignment="1" applyProtection="1"/>
    <xf numFmtId="0" fontId="12" fillId="0" borderId="15" xfId="1" applyFont="1" applyFill="1" applyBorder="1" applyAlignment="1" applyProtection="1"/>
    <xf numFmtId="2" fontId="12" fillId="0" borderId="3" xfId="1" applyNumberFormat="1" applyFont="1" applyFill="1" applyBorder="1" applyAlignment="1" applyProtection="1">
      <alignment horizontal="right" vertical="center"/>
    </xf>
    <xf numFmtId="2" fontId="12" fillId="0" borderId="4" xfId="1" applyNumberFormat="1" applyFont="1" applyFill="1" applyBorder="1" applyAlignment="1" applyProtection="1">
      <alignment horizontal="right" vertical="center"/>
    </xf>
    <xf numFmtId="0" fontId="4" fillId="0" borderId="67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4" fillId="0" borderId="66" xfId="1" applyFont="1" applyFill="1" applyBorder="1" applyAlignment="1" applyProtection="1">
      <alignment horizontal="center"/>
    </xf>
    <xf numFmtId="0" fontId="15" fillId="0" borderId="78" xfId="1" applyFont="1" applyFill="1" applyBorder="1" applyAlignment="1" applyProtection="1">
      <alignment horizontal="left" vertical="center" wrapText="1"/>
    </xf>
    <xf numFmtId="0" fontId="15" fillId="0" borderId="79" xfId="1" applyFont="1" applyFill="1" applyBorder="1" applyAlignment="1" applyProtection="1">
      <alignment horizontal="left" vertical="center" wrapText="1"/>
    </xf>
    <xf numFmtId="0" fontId="9" fillId="0" borderId="79" xfId="1" applyFont="1" applyFill="1" applyBorder="1" applyAlignment="1" applyProtection="1">
      <alignment horizontal="left" vertical="center" wrapText="1"/>
    </xf>
    <xf numFmtId="0" fontId="9" fillId="0" borderId="80" xfId="1" applyFont="1" applyFill="1" applyBorder="1" applyAlignment="1" applyProtection="1">
      <alignment horizontal="left" vertical="center" wrapText="1"/>
    </xf>
    <xf numFmtId="0" fontId="11" fillId="0" borderId="81" xfId="1" applyFont="1" applyFill="1" applyBorder="1" applyAlignment="1" applyProtection="1">
      <alignment horizontal="left"/>
    </xf>
    <xf numFmtId="0" fontId="11" fillId="0" borderId="82" xfId="1" applyFont="1" applyFill="1" applyBorder="1" applyAlignment="1" applyProtection="1">
      <alignment horizontal="left"/>
    </xf>
    <xf numFmtId="0" fontId="11" fillId="0" borderId="83" xfId="1" applyFont="1" applyFill="1" applyBorder="1" applyAlignment="1" applyProtection="1">
      <alignment horizontal="left" wrapText="1"/>
    </xf>
    <xf numFmtId="0" fontId="11" fillId="0" borderId="84" xfId="1" applyFont="1" applyFill="1" applyBorder="1" applyAlignment="1" applyProtection="1">
      <alignment horizontal="left" wrapText="1"/>
    </xf>
    <xf numFmtId="0" fontId="11" fillId="0" borderId="85" xfId="1" applyFont="1" applyFill="1" applyBorder="1" applyProtection="1"/>
    <xf numFmtId="0" fontId="11" fillId="0" borderId="86" xfId="1" applyFont="1" applyFill="1" applyBorder="1" applyProtection="1"/>
    <xf numFmtId="0" fontId="10" fillId="0" borderId="87" xfId="1" applyFont="1" applyFill="1" applyBorder="1" applyAlignment="1" applyProtection="1">
      <alignment horizontal="left"/>
    </xf>
    <xf numFmtId="0" fontId="10" fillId="0" borderId="88" xfId="1" applyFont="1" applyFill="1" applyBorder="1" applyAlignment="1" applyProtection="1">
      <alignment horizontal="left"/>
    </xf>
    <xf numFmtId="2" fontId="10" fillId="0" borderId="89" xfId="1" applyNumberFormat="1" applyFont="1" applyFill="1" applyBorder="1" applyAlignment="1" applyProtection="1">
      <alignment horizontal="left"/>
    </xf>
    <xf numFmtId="0" fontId="10" fillId="0" borderId="90" xfId="1" applyFont="1" applyFill="1" applyBorder="1" applyAlignment="1" applyProtection="1">
      <alignment horizontal="left"/>
    </xf>
    <xf numFmtId="2" fontId="10" fillId="0" borderId="91" xfId="1" applyNumberFormat="1" applyFont="1" applyFill="1" applyBorder="1" applyProtection="1"/>
    <xf numFmtId="2" fontId="10" fillId="0" borderId="92" xfId="1" applyNumberFormat="1" applyFont="1" applyFill="1" applyBorder="1" applyProtection="1"/>
    <xf numFmtId="0" fontId="11" fillId="0" borderId="81" xfId="1" applyFont="1" applyFill="1" applyBorder="1" applyAlignment="1" applyProtection="1">
      <alignment horizontal="left" vertical="center" wrapText="1"/>
    </xf>
    <xf numFmtId="0" fontId="11" fillId="0" borderId="82" xfId="1" applyFont="1" applyFill="1" applyBorder="1" applyAlignment="1" applyProtection="1">
      <alignment horizontal="left" vertical="center" wrapText="1"/>
    </xf>
    <xf numFmtId="0" fontId="11" fillId="0" borderId="95" xfId="1" applyFont="1" applyFill="1" applyBorder="1" applyAlignment="1" applyProtection="1">
      <alignment horizontal="left" vertical="center" wrapText="1"/>
    </xf>
    <xf numFmtId="0" fontId="11" fillId="0" borderId="96" xfId="1" applyFont="1" applyFill="1" applyBorder="1" applyAlignment="1" applyProtection="1">
      <alignment wrapText="1"/>
    </xf>
    <xf numFmtId="0" fontId="10" fillId="0" borderId="97" xfId="1" applyFont="1" applyFill="1" applyBorder="1" applyAlignment="1" applyProtection="1">
      <alignment horizontal="left" vertical="center" wrapText="1"/>
    </xf>
    <xf numFmtId="0" fontId="12" fillId="0" borderId="78" xfId="1" applyFont="1" applyFill="1" applyBorder="1" applyAlignment="1" applyProtection="1"/>
    <xf numFmtId="0" fontId="12" fillId="0" borderId="79" xfId="1" applyFont="1" applyFill="1" applyBorder="1" applyAlignment="1" applyProtection="1"/>
    <xf numFmtId="0" fontId="12" fillId="0" borderId="93" xfId="1" applyFont="1" applyFill="1" applyBorder="1" applyAlignment="1" applyProtection="1"/>
    <xf numFmtId="2" fontId="12" fillId="0" borderId="94" xfId="1" applyNumberFormat="1" applyFont="1" applyFill="1" applyBorder="1" applyAlignment="1" applyProtection="1">
      <alignment vertical="center"/>
    </xf>
    <xf numFmtId="0" fontId="9" fillId="0" borderId="78" xfId="1" applyFont="1" applyFill="1" applyBorder="1" applyAlignment="1" applyProtection="1">
      <alignment horizontal="left"/>
    </xf>
    <xf numFmtId="0" fontId="9" fillId="0" borderId="79" xfId="1" applyFont="1" applyFill="1" applyBorder="1" applyAlignment="1" applyProtection="1">
      <alignment horizontal="left"/>
    </xf>
    <xf numFmtId="0" fontId="9" fillId="0" borderId="80" xfId="1" applyFont="1" applyFill="1" applyBorder="1" applyAlignment="1" applyProtection="1">
      <alignment horizontal="left"/>
    </xf>
    <xf numFmtId="2" fontId="9" fillId="0" borderId="38" xfId="1" applyNumberFormat="1" applyFont="1" applyFill="1" applyBorder="1" applyAlignment="1" applyProtection="1"/>
    <xf numFmtId="0" fontId="17" fillId="0" borderId="67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7" fillId="0" borderId="64" xfId="1" applyFont="1" applyFill="1" applyBorder="1" applyAlignment="1" applyProtection="1">
      <alignment horizontal="center"/>
    </xf>
    <xf numFmtId="0" fontId="1" fillId="4" borderId="59" xfId="2" applyFill="1" applyBorder="1" applyAlignment="1" applyProtection="1">
      <alignment horizontal="left" vertical="center" wrapText="1"/>
      <protection locked="0"/>
    </xf>
    <xf numFmtId="0" fontId="1" fillId="4" borderId="6" xfId="2" applyFill="1" applyBorder="1" applyAlignment="1" applyProtection="1">
      <alignment horizontal="left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0" fillId="4" borderId="58" xfId="2" applyFont="1" applyFill="1" applyBorder="1" applyAlignment="1" applyProtection="1">
      <alignment vertical="center" wrapText="1"/>
      <protection locked="0"/>
    </xf>
    <xf numFmtId="0" fontId="1" fillId="4" borderId="9" xfId="2" applyFill="1" applyBorder="1" applyAlignment="1" applyProtection="1">
      <alignment vertical="center" wrapText="1"/>
      <protection locked="0"/>
    </xf>
    <xf numFmtId="0" fontId="16" fillId="4" borderId="77" xfId="1" applyFont="1" applyFill="1" applyBorder="1" applyAlignment="1" applyProtection="1">
      <alignment vertical="center"/>
      <protection locked="0"/>
    </xf>
    <xf numFmtId="0" fontId="16" fillId="4" borderId="76" xfId="1" applyFont="1" applyFill="1" applyBorder="1" applyAlignment="1" applyProtection="1">
      <alignment vertical="center"/>
      <protection locked="0"/>
    </xf>
    <xf numFmtId="0" fontId="16" fillId="4" borderId="98" xfId="1" applyFont="1" applyFill="1" applyBorder="1" applyProtection="1">
      <protection locked="0"/>
    </xf>
    <xf numFmtId="0" fontId="10" fillId="4" borderId="81" xfId="1" applyFont="1" applyFill="1" applyBorder="1" applyAlignment="1" applyProtection="1">
      <alignment horizontal="left"/>
      <protection locked="0"/>
    </xf>
    <xf numFmtId="0" fontId="10" fillId="4" borderId="95" xfId="1" applyFont="1" applyFill="1" applyBorder="1" applyAlignment="1" applyProtection="1">
      <alignment horizontal="left"/>
      <protection locked="0"/>
    </xf>
    <xf numFmtId="0" fontId="10" fillId="4" borderId="85" xfId="1" applyFont="1" applyFill="1" applyBorder="1" applyAlignment="1" applyProtection="1">
      <alignment horizontal="left"/>
      <protection locked="0"/>
    </xf>
    <xf numFmtId="0" fontId="10" fillId="4" borderId="85" xfId="1" applyFont="1" applyFill="1" applyBorder="1" applyAlignment="1" applyProtection="1">
      <alignment horizontal="center"/>
      <protection locked="0"/>
    </xf>
    <xf numFmtId="0" fontId="10" fillId="4" borderId="86" xfId="1" applyFont="1" applyFill="1" applyBorder="1" applyAlignment="1" applyProtection="1">
      <alignment horizontal="center"/>
      <protection locked="0"/>
    </xf>
    <xf numFmtId="0" fontId="10" fillId="4" borderId="87" xfId="1" applyFont="1" applyFill="1" applyBorder="1" applyAlignment="1" applyProtection="1">
      <alignment horizontal="left"/>
      <protection locked="0"/>
    </xf>
    <xf numFmtId="0" fontId="10" fillId="4" borderId="99" xfId="1" applyFont="1" applyFill="1" applyBorder="1" applyAlignment="1" applyProtection="1">
      <alignment horizontal="left"/>
      <protection locked="0"/>
    </xf>
    <xf numFmtId="0" fontId="10" fillId="4" borderId="91" xfId="1" applyFont="1" applyFill="1" applyBorder="1" applyAlignment="1" applyProtection="1">
      <alignment horizontal="left"/>
      <protection locked="0"/>
    </xf>
    <xf numFmtId="0" fontId="10" fillId="4" borderId="91" xfId="1" applyFont="1" applyFill="1" applyBorder="1" applyAlignment="1" applyProtection="1">
      <alignment horizontal="center"/>
      <protection locked="0"/>
    </xf>
    <xf numFmtId="0" fontId="10" fillId="4" borderId="92" xfId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609600</xdr:colOff>
          <xdr:row>14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609600</xdr:colOff>
          <xdr:row>15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609600</xdr:colOff>
          <xdr:row>16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295275</xdr:rowOff>
        </xdr:from>
        <xdr:to>
          <xdr:col>6</xdr:col>
          <xdr:colOff>609600</xdr:colOff>
          <xdr:row>18</xdr:row>
          <xdr:rowOff>95250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609600</xdr:colOff>
          <xdr:row>15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609600</xdr:colOff>
          <xdr:row>13</xdr:row>
          <xdr:rowOff>28575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76200</xdr:colOff>
      <xdr:row>25</xdr:row>
      <xdr:rowOff>285750</xdr:rowOff>
    </xdr:from>
    <xdr:ext cx="1609725" cy="904875"/>
    <xdr:pic>
      <xdr:nvPicPr>
        <xdr:cNvPr id="2" name="image71.jpg">
          <a:extLst>
            <a:ext uri="{FF2B5EF4-FFF2-40B4-BE49-F238E27FC236}">
              <a16:creationId xmlns:a16="http://schemas.microsoft.com/office/drawing/2014/main" id="{BB07F255-3466-4983-A16A-D28658DAC81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9" t="13474" r="13454" b="22744"/>
        <a:stretch>
          <a:fillRect/>
        </a:stretch>
      </xdr:blipFill>
      <xdr:spPr>
        <a:xfrm>
          <a:off x="390525" y="7419975"/>
          <a:ext cx="160972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27</xdr:row>
      <xdr:rowOff>9525</xdr:rowOff>
    </xdr:from>
    <xdr:ext cx="1228725" cy="1190625"/>
    <xdr:pic>
      <xdr:nvPicPr>
        <xdr:cNvPr id="3" name="image71.jpg">
          <a:extLst>
            <a:ext uri="{FF2B5EF4-FFF2-40B4-BE49-F238E27FC236}">
              <a16:creationId xmlns:a16="http://schemas.microsoft.com/office/drawing/2014/main" id="{7A5258A4-05EF-4047-A687-A1BDEE1243A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178" t="8090" r="31246" b="21640"/>
        <a:stretch>
          <a:fillRect/>
        </a:stretch>
      </xdr:blipFill>
      <xdr:spPr>
        <a:xfrm>
          <a:off x="542925" y="8420100"/>
          <a:ext cx="122872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485775</xdr:colOff>
      <xdr:row>28</xdr:row>
      <xdr:rowOff>38101</xdr:rowOff>
    </xdr:from>
    <xdr:ext cx="1228725" cy="1540254"/>
    <xdr:pic>
      <xdr:nvPicPr>
        <xdr:cNvPr id="6" name="Picture 36">
          <a:extLst>
            <a:ext uri="{FF2B5EF4-FFF2-40B4-BE49-F238E27FC236}">
              <a16:creationId xmlns:a16="http://schemas.microsoft.com/office/drawing/2014/main" id="{92AF505A-16FF-4DFE-AC2D-129DE5CA0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6" r="11096"/>
        <a:stretch/>
      </xdr:blipFill>
      <xdr:spPr bwMode="auto">
        <a:xfrm>
          <a:off x="800100" y="11401426"/>
          <a:ext cx="1228725" cy="1540254"/>
        </a:xfrm>
        <a:prstGeom prst="rect">
          <a:avLst/>
        </a:prstGeom>
      </xdr:spPr>
    </xdr:pic>
    <xdr:clientData/>
  </xdr:oneCellAnchor>
  <xdr:oneCellAnchor>
    <xdr:from>
      <xdr:col>1</xdr:col>
      <xdr:colOff>428625</xdr:colOff>
      <xdr:row>26</xdr:row>
      <xdr:rowOff>47624</xdr:rowOff>
    </xdr:from>
    <xdr:ext cx="1192963" cy="1495426"/>
    <xdr:pic>
      <xdr:nvPicPr>
        <xdr:cNvPr id="7" name="Picture 36">
          <a:extLst>
            <a:ext uri="{FF2B5EF4-FFF2-40B4-BE49-F238E27FC236}">
              <a16:creationId xmlns:a16="http://schemas.microsoft.com/office/drawing/2014/main" id="{77606A57-CB85-4562-8C91-AD8DFEA1D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6" r="11096"/>
        <a:stretch/>
      </xdr:blipFill>
      <xdr:spPr bwMode="auto">
        <a:xfrm>
          <a:off x="742950" y="8458199"/>
          <a:ext cx="1192963" cy="1495426"/>
        </a:xfrm>
        <a:prstGeom prst="rect">
          <a:avLst/>
        </a:prstGeom>
      </xdr:spPr>
    </xdr:pic>
    <xdr:clientData/>
  </xdr:oneCellAnchor>
  <xdr:oneCellAnchor>
    <xdr:from>
      <xdr:col>1</xdr:col>
      <xdr:colOff>304800</xdr:colOff>
      <xdr:row>29</xdr:row>
      <xdr:rowOff>114300</xdr:rowOff>
    </xdr:from>
    <xdr:ext cx="1362075" cy="1038225"/>
    <xdr:pic>
      <xdr:nvPicPr>
        <xdr:cNvPr id="8" name="image71.jpg">
          <a:extLst>
            <a:ext uri="{FF2B5EF4-FFF2-40B4-BE49-F238E27FC236}">
              <a16:creationId xmlns:a16="http://schemas.microsoft.com/office/drawing/2014/main" id="{C1ED9ED1-DDB7-4E64-9768-B48DA3E686D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96" t="19048" r="22253" b="12925"/>
        <a:stretch>
          <a:fillRect/>
        </a:stretch>
      </xdr:blipFill>
      <xdr:spPr>
        <a:xfrm>
          <a:off x="619125" y="13068300"/>
          <a:ext cx="1362075" cy="1038225"/>
        </a:xfrm>
        <a:prstGeom prst="rect">
          <a:avLst/>
        </a:prstGeom>
      </xdr:spPr>
    </xdr:pic>
    <xdr:clientData fLocksWithSheet="0"/>
  </xdr:oneCellAnchor>
  <xdr:oneCellAnchor>
    <xdr:from>
      <xdr:col>1</xdr:col>
      <xdr:colOff>209550</xdr:colOff>
      <xdr:row>30</xdr:row>
      <xdr:rowOff>9525</xdr:rowOff>
    </xdr:from>
    <xdr:ext cx="1371600" cy="1104900"/>
    <xdr:pic>
      <xdr:nvPicPr>
        <xdr:cNvPr id="9" name="image71.jpg">
          <a:extLst>
            <a:ext uri="{FF2B5EF4-FFF2-40B4-BE49-F238E27FC236}">
              <a16:creationId xmlns:a16="http://schemas.microsoft.com/office/drawing/2014/main" id="{44CE41DD-E7C3-4330-B71C-B2ED2D3F47B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18" t="11190" r="19524" b="17976"/>
        <a:stretch>
          <a:fillRect/>
        </a:stretch>
      </xdr:blipFill>
      <xdr:spPr>
        <a:xfrm>
          <a:off x="523875" y="14535150"/>
          <a:ext cx="13716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495300</xdr:colOff>
      <xdr:row>31</xdr:row>
      <xdr:rowOff>85725</xdr:rowOff>
    </xdr:from>
    <xdr:ext cx="752475" cy="1066800"/>
    <xdr:pic>
      <xdr:nvPicPr>
        <xdr:cNvPr id="10" name="image71.jpg">
          <a:extLst>
            <a:ext uri="{FF2B5EF4-FFF2-40B4-BE49-F238E27FC236}">
              <a16:creationId xmlns:a16="http://schemas.microsoft.com/office/drawing/2014/main" id="{4FC23C9B-39A8-4B08-AA54-01100F126DE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90" t="11176" r="45053" b="33776"/>
        <a:stretch>
          <a:fillRect/>
        </a:stretch>
      </xdr:blipFill>
      <xdr:spPr>
        <a:xfrm>
          <a:off x="809625" y="15811500"/>
          <a:ext cx="752475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32</xdr:row>
      <xdr:rowOff>66675</xdr:rowOff>
    </xdr:from>
    <xdr:ext cx="1095375" cy="1762125"/>
    <xdr:pic>
      <xdr:nvPicPr>
        <xdr:cNvPr id="11" name="image71.jpg">
          <a:extLst>
            <a:ext uri="{FF2B5EF4-FFF2-40B4-BE49-F238E27FC236}">
              <a16:creationId xmlns:a16="http://schemas.microsoft.com/office/drawing/2014/main" id="{03E8B339-F10F-4E10-9557-DF479CE792C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113" t="7864" r="30154" b="7287"/>
        <a:stretch>
          <a:fillRect/>
        </a:stretch>
      </xdr:blipFill>
      <xdr:spPr>
        <a:xfrm>
          <a:off x="657225" y="16964025"/>
          <a:ext cx="1095375" cy="17621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33</xdr:row>
      <xdr:rowOff>257175</xdr:rowOff>
    </xdr:from>
    <xdr:ext cx="1552575" cy="1533525"/>
    <xdr:pic>
      <xdr:nvPicPr>
        <xdr:cNvPr id="12" name="image71.jpg">
          <a:extLst>
            <a:ext uri="{FF2B5EF4-FFF2-40B4-BE49-F238E27FC236}">
              <a16:creationId xmlns:a16="http://schemas.microsoft.com/office/drawing/2014/main" id="{5197C87F-3ECD-4D48-8546-3D31CA70CCEA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/>
      </xdr:blipFill>
      <xdr:spPr bwMode="auto">
        <a:xfrm>
          <a:off x="447675" y="19088100"/>
          <a:ext cx="1552575" cy="1533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35</xdr:row>
      <xdr:rowOff>28575</xdr:rowOff>
    </xdr:from>
    <xdr:ext cx="1512729" cy="1897070"/>
    <xdr:pic>
      <xdr:nvPicPr>
        <xdr:cNvPr id="13" name="Picture 36">
          <a:extLst>
            <a:ext uri="{FF2B5EF4-FFF2-40B4-BE49-F238E27FC236}">
              <a16:creationId xmlns:a16="http://schemas.microsoft.com/office/drawing/2014/main" id="{91A6E441-CAF3-4E39-A84A-2242B8931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3" r="25413"/>
        <a:stretch/>
      </xdr:blipFill>
      <xdr:spPr bwMode="auto">
        <a:xfrm>
          <a:off x="438150" y="22964775"/>
          <a:ext cx="1512729" cy="1897070"/>
        </a:xfrm>
        <a:prstGeom prst="rect">
          <a:avLst/>
        </a:prstGeom>
      </xdr:spPr>
    </xdr:pic>
    <xdr:clientData/>
  </xdr:oneCellAnchor>
  <xdr:oneCellAnchor>
    <xdr:from>
      <xdr:col>1</xdr:col>
      <xdr:colOff>123825</xdr:colOff>
      <xdr:row>36</xdr:row>
      <xdr:rowOff>0</xdr:rowOff>
    </xdr:from>
    <xdr:ext cx="1512729" cy="1897070"/>
    <xdr:pic>
      <xdr:nvPicPr>
        <xdr:cNvPr id="14" name="Picture 36">
          <a:extLst>
            <a:ext uri="{FF2B5EF4-FFF2-40B4-BE49-F238E27FC236}">
              <a16:creationId xmlns:a16="http://schemas.microsoft.com/office/drawing/2014/main" id="{893A9BB7-0184-4069-9019-C74E3A11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3" r="25413"/>
        <a:stretch/>
      </xdr:blipFill>
      <xdr:spPr bwMode="auto">
        <a:xfrm>
          <a:off x="438150" y="24869775"/>
          <a:ext cx="1512729" cy="1897070"/>
        </a:xfrm>
        <a:prstGeom prst="rect">
          <a:avLst/>
        </a:prstGeom>
      </xdr:spPr>
    </xdr:pic>
    <xdr:clientData/>
  </xdr:oneCellAnchor>
  <xdr:oneCellAnchor>
    <xdr:from>
      <xdr:col>1</xdr:col>
      <xdr:colOff>171450</xdr:colOff>
      <xdr:row>37</xdr:row>
      <xdr:rowOff>95250</xdr:rowOff>
    </xdr:from>
    <xdr:ext cx="1333500" cy="1257300"/>
    <xdr:pic>
      <xdr:nvPicPr>
        <xdr:cNvPr id="15" name="image71.jpg">
          <a:extLst>
            <a:ext uri="{FF2B5EF4-FFF2-40B4-BE49-F238E27FC236}">
              <a16:creationId xmlns:a16="http://schemas.microsoft.com/office/drawing/2014/main" id="{2F5E1309-47D0-4321-BA86-3889954E10A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96" t="50892" r="52437" b="21625"/>
        <a:stretch>
          <a:fillRect/>
        </a:stretch>
      </xdr:blipFill>
      <xdr:spPr>
        <a:xfrm>
          <a:off x="485775" y="27432000"/>
          <a:ext cx="1333500" cy="1257300"/>
        </a:xfrm>
        <a:prstGeom prst="rect">
          <a:avLst/>
        </a:prstGeom>
      </xdr:spPr>
    </xdr:pic>
    <xdr:clientData fLocksWithSheet="0"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C3" sqref="C3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31" t="s">
        <v>0</v>
      </c>
      <c r="C2" s="132"/>
      <c r="D2" s="132"/>
      <c r="E2" s="132"/>
      <c r="F2" s="132"/>
      <c r="G2" s="132"/>
      <c r="H2" s="132"/>
      <c r="I2" s="132"/>
      <c r="J2" s="132"/>
      <c r="K2" s="133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</v>
      </c>
      <c r="D4" s="24" t="s">
        <v>12</v>
      </c>
      <c r="E4" s="25">
        <v>146370</v>
      </c>
      <c r="F4" s="25">
        <v>0</v>
      </c>
      <c r="G4" s="26" t="s">
        <v>13</v>
      </c>
      <c r="H4" s="27">
        <f>E4</f>
        <v>146370</v>
      </c>
      <c r="I4" s="28">
        <f>H4/H$14*100</f>
        <v>84.916168706851536</v>
      </c>
      <c r="J4" s="29">
        <f t="shared" ref="J4:J6" si="0">IF(I4=0,0,(E4-F4)/I4)</f>
        <v>1723.7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14</v>
      </c>
      <c r="D5" s="32" t="s">
        <v>15</v>
      </c>
      <c r="E5" s="33">
        <v>42</v>
      </c>
      <c r="F5" s="33">
        <v>28</v>
      </c>
      <c r="G5" s="26" t="s">
        <v>13</v>
      </c>
      <c r="H5" s="34">
        <v>26000</v>
      </c>
      <c r="I5" s="35">
        <f t="shared" ref="I5:I13" si="2">H5/H$14*100</f>
        <v>15.083831293148458</v>
      </c>
      <c r="J5" s="29">
        <f t="shared" si="0"/>
        <v>0.92814615384615395</v>
      </c>
      <c r="K5" s="30">
        <f t="shared" si="1"/>
        <v>1857.1428571428571</v>
      </c>
    </row>
    <row r="6" spans="2:11" x14ac:dyDescent="0.25">
      <c r="B6" s="22">
        <v>3</v>
      </c>
      <c r="C6" s="31" t="s">
        <v>16</v>
      </c>
      <c r="D6" s="32" t="s">
        <v>16</v>
      </c>
      <c r="E6" s="33">
        <v>0</v>
      </c>
      <c r="F6" s="33">
        <v>50</v>
      </c>
      <c r="G6" s="26" t="s">
        <v>17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25">
      <c r="B7" s="22">
        <v>4</v>
      </c>
      <c r="C7" s="31" t="s">
        <v>16</v>
      </c>
      <c r="D7" s="32" t="s">
        <v>16</v>
      </c>
      <c r="E7" s="33">
        <v>0</v>
      </c>
      <c r="F7" s="33">
        <v>0</v>
      </c>
      <c r="G7" s="26" t="s">
        <v>17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16</v>
      </c>
      <c r="D8" s="37" t="s">
        <v>16</v>
      </c>
      <c r="E8" s="38">
        <v>0</v>
      </c>
      <c r="F8" s="33">
        <v>0</v>
      </c>
      <c r="G8" s="26" t="s">
        <v>17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16</v>
      </c>
      <c r="D9" s="37" t="s">
        <v>16</v>
      </c>
      <c r="E9" s="38">
        <v>0</v>
      </c>
      <c r="F9" s="33">
        <v>0</v>
      </c>
      <c r="G9" s="26" t="s">
        <v>17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16</v>
      </c>
      <c r="D10" s="37" t="s">
        <v>16</v>
      </c>
      <c r="E10" s="38">
        <v>0</v>
      </c>
      <c r="F10" s="33">
        <v>0</v>
      </c>
      <c r="G10" s="26" t="s">
        <v>17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16</v>
      </c>
      <c r="D11" s="37" t="s">
        <v>16</v>
      </c>
      <c r="E11" s="38">
        <v>0</v>
      </c>
      <c r="F11" s="33">
        <v>0</v>
      </c>
      <c r="G11" s="26" t="s">
        <v>17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16</v>
      </c>
      <c r="D12" s="37" t="s">
        <v>16</v>
      </c>
      <c r="E12" s="38">
        <v>0</v>
      </c>
      <c r="F12" s="33">
        <v>0</v>
      </c>
      <c r="G12" s="26" t="s">
        <v>17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16</v>
      </c>
      <c r="D13" s="37" t="s">
        <v>16</v>
      </c>
      <c r="E13" s="38">
        <v>0</v>
      </c>
      <c r="F13" s="33">
        <v>0</v>
      </c>
      <c r="G13" s="26" t="s">
        <v>17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18</v>
      </c>
      <c r="D14" s="42"/>
      <c r="E14" s="42"/>
      <c r="F14" s="42"/>
      <c r="G14" s="42"/>
      <c r="H14" s="43">
        <f>SUM(H4:H13)</f>
        <v>172370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117" t="s">
        <v>19</v>
      </c>
      <c r="C16" s="118"/>
      <c r="D16" s="118"/>
      <c r="E16" s="118"/>
      <c r="F16" s="118"/>
      <c r="G16" s="118"/>
      <c r="H16" s="118"/>
      <c r="I16" s="118"/>
      <c r="J16" s="119"/>
    </row>
    <row r="17" spans="2:10" x14ac:dyDescent="0.25">
      <c r="B17" s="120" t="s">
        <v>1</v>
      </c>
      <c r="C17" s="136" t="s">
        <v>2</v>
      </c>
      <c r="D17" s="134" t="s">
        <v>20</v>
      </c>
      <c r="E17" s="122" t="s">
        <v>21</v>
      </c>
      <c r="F17" s="123"/>
      <c r="G17" s="124" t="s">
        <v>22</v>
      </c>
      <c r="H17" s="125"/>
      <c r="I17" s="126" t="s">
        <v>23</v>
      </c>
      <c r="J17" s="123"/>
    </row>
    <row r="18" spans="2:10" x14ac:dyDescent="0.25">
      <c r="B18" s="121"/>
      <c r="C18" s="137"/>
      <c r="D18" s="135"/>
      <c r="E18" s="47" t="s">
        <v>21</v>
      </c>
      <c r="F18" s="48" t="s">
        <v>24</v>
      </c>
      <c r="G18" s="49" t="s">
        <v>22</v>
      </c>
      <c r="H18" s="50" t="s">
        <v>25</v>
      </c>
      <c r="I18" s="51" t="s">
        <v>23</v>
      </c>
      <c r="J18" s="48" t="s">
        <v>26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 v eurách s DPH</v>
      </c>
      <c r="D19" s="53" cm="1">
        <f t="array" ref="D19:D28">I4:I13</f>
        <v>84.916168706851536</v>
      </c>
      <c r="E19" s="54">
        <v>30000</v>
      </c>
      <c r="F19" s="55">
        <f>IF(I4=100,"0",IF((E4-F4)=0,0,(IF(G4="čím menej, tým lepšie",(I4*(E4-E19)/(E4-F4)),(I4*(E19-F4)/(E4-F4))))))</f>
        <v>67.511747983987931</v>
      </c>
      <c r="G19" s="54">
        <v>15000</v>
      </c>
      <c r="H19" s="56">
        <f>IF(I4=100,"0",IF((E4-F4)=0,0,IF(G4="čím menej, tým lepšie",(I4*(E4-G19)/(E4-F4)),(I4*(G19-F4)/(E4-F4)))))</f>
        <v>76.213958345419741</v>
      </c>
      <c r="I19" s="54">
        <v>0</v>
      </c>
      <c r="J19" s="55">
        <f>IF(I4=100,"0",IF((E4-F4)=0,0,IF(G4="čím menej, tým lepšie",(I4*(E4-I19)/(E4-F4)),(I4*(I19-F4)/(E4-F4)))))</f>
        <v>84.916168706851536</v>
      </c>
    </row>
    <row r="20" spans="2:10" ht="15" customHeight="1" x14ac:dyDescent="0.25">
      <c r="B20" s="47">
        <v>2</v>
      </c>
      <c r="C20" s="52" t="str">
        <v>Lehota dodania čiastkových objednávok</v>
      </c>
      <c r="D20" s="53">
        <v>15.083831293148458</v>
      </c>
      <c r="E20" s="54">
        <v>36</v>
      </c>
      <c r="F20" s="55">
        <f>IF(I5=100,"0",IF((E5-F5)=0,0,(IF(G5="čím menej, tým lepšie",(I5*(E5-E20)/(E5-F5)),(I5*(E20-F5)/(E5-F5))))))</f>
        <v>6.4644991256350535</v>
      </c>
      <c r="G20" s="54">
        <v>18</v>
      </c>
      <c r="H20" s="56">
        <f t="shared" ref="H20:H28" si="5">IF(I5=100,"0",IF((E5-F5)=0,0,IF(G5="čím menej, tým lepšie",(I5*(E5-G20)/(E5-F5)),(I5*(G20-F5)/(E5-F5)))))</f>
        <v>25.857996502540214</v>
      </c>
      <c r="I20" s="54">
        <v>0</v>
      </c>
      <c r="J20" s="55">
        <f t="shared" ref="J20:J28" si="6">IF(I5=100,"0",IF((E5-F5)=0,0,IF(G5="čím menej, tým lepšie",(I5*(E5-I20)/(E5-F5)),(I5*(I20-F5)/(E5-F5)))))</f>
        <v>45.251493879445377</v>
      </c>
    </row>
    <row r="21" spans="2:10" ht="15.75" customHeight="1" x14ac:dyDescent="0.25">
      <c r="B21" s="47">
        <v>3</v>
      </c>
      <c r="C21" s="52" t="str">
        <v>...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27</v>
      </c>
      <c r="D29" s="62">
        <f>SUM(_xlfn.ANCHORARRAY(D19))</f>
        <v>100</v>
      </c>
      <c r="E29" s="61"/>
      <c r="F29" s="63">
        <f>SUM(F19:F28)</f>
        <v>73.976247109622989</v>
      </c>
      <c r="G29" s="64"/>
      <c r="H29" s="63">
        <f t="shared" ref="H29:J29" si="8">SUM(H19:H28)</f>
        <v>102.07195484795996</v>
      </c>
      <c r="I29" s="64"/>
      <c r="J29" s="65">
        <f t="shared" si="8"/>
        <v>130.1676625862969</v>
      </c>
    </row>
    <row r="31" spans="2:10" ht="36.75" customHeight="1" x14ac:dyDescent="0.25">
      <c r="B31" s="138" t="s">
        <v>28</v>
      </c>
      <c r="C31" s="139"/>
      <c r="D31" s="139"/>
      <c r="E31" s="139"/>
      <c r="F31" s="139"/>
      <c r="G31" s="139"/>
      <c r="H31" s="139"/>
      <c r="I31" s="139"/>
      <c r="J31" s="140"/>
    </row>
    <row r="32" spans="2:10" x14ac:dyDescent="0.25">
      <c r="B32" s="141" t="s">
        <v>1</v>
      </c>
      <c r="C32" s="143" t="s">
        <v>2</v>
      </c>
      <c r="D32" s="144"/>
      <c r="E32" s="151" t="s">
        <v>21</v>
      </c>
      <c r="F32" s="152"/>
      <c r="G32" s="149" t="s">
        <v>22</v>
      </c>
      <c r="H32" s="150"/>
      <c r="I32" s="147" t="s">
        <v>23</v>
      </c>
      <c r="J32" s="148"/>
    </row>
    <row r="33" spans="2:10" x14ac:dyDescent="0.25">
      <c r="B33" s="142"/>
      <c r="C33" s="145"/>
      <c r="D33" s="146"/>
      <c r="E33" s="66" t="s">
        <v>21</v>
      </c>
      <c r="F33" s="67" t="s">
        <v>29</v>
      </c>
      <c r="G33" s="68" t="s">
        <v>22</v>
      </c>
      <c r="H33" s="69" t="s">
        <v>30</v>
      </c>
      <c r="I33" s="70" t="s">
        <v>23</v>
      </c>
      <c r="J33" s="71" t="s">
        <v>26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 v eurách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Lehota dodania čiastkových objednávok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-11142.857142857143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-44571.428571428572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-78000</v>
      </c>
    </row>
    <row r="36" spans="2:10" x14ac:dyDescent="0.25">
      <c r="B36" s="72">
        <v>3</v>
      </c>
      <c r="C36" s="73" t="str">
        <v>...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27</v>
      </c>
      <c r="D44" s="83"/>
      <c r="E44" s="83"/>
      <c r="F44" s="84">
        <f>SUM(F34:F43)</f>
        <v>18857.142857142855</v>
      </c>
      <c r="G44" s="84"/>
      <c r="H44" s="84">
        <f t="shared" ref="H44:J44" si="15">SUM(H34:H43)</f>
        <v>-29571.428571428572</v>
      </c>
      <c r="I44" s="84"/>
      <c r="J44" s="85">
        <f t="shared" si="15"/>
        <v>-78000</v>
      </c>
    </row>
    <row r="45" spans="2:10" ht="15.75" thickBot="1" x14ac:dyDescent="0.3"/>
    <row r="46" spans="2:10" ht="36" customHeight="1" thickBot="1" x14ac:dyDescent="0.3">
      <c r="B46" s="127" t="s">
        <v>31</v>
      </c>
      <c r="C46" s="128"/>
      <c r="D46" s="128"/>
      <c r="E46" s="128"/>
      <c r="F46" s="128"/>
      <c r="G46" s="128"/>
      <c r="H46" s="128"/>
      <c r="I46" s="128"/>
      <c r="J46" s="129"/>
    </row>
    <row r="47" spans="2:10" ht="15.75" customHeight="1" x14ac:dyDescent="0.25">
      <c r="B47" s="111" t="s">
        <v>1</v>
      </c>
      <c r="C47" s="107" t="s">
        <v>2</v>
      </c>
      <c r="D47" s="108"/>
      <c r="E47" s="111" t="s">
        <v>21</v>
      </c>
      <c r="F47" s="112"/>
      <c r="G47" s="113" t="s">
        <v>22</v>
      </c>
      <c r="H47" s="114"/>
      <c r="I47" s="115" t="s">
        <v>23</v>
      </c>
      <c r="J47" s="116"/>
    </row>
    <row r="48" spans="2:10" x14ac:dyDescent="0.25">
      <c r="B48" s="130"/>
      <c r="C48" s="109"/>
      <c r="D48" s="110"/>
      <c r="E48" s="86" t="s">
        <v>21</v>
      </c>
      <c r="F48" s="87" t="s">
        <v>29</v>
      </c>
      <c r="G48" s="88" t="s">
        <v>22</v>
      </c>
      <c r="H48" s="89" t="s">
        <v>30</v>
      </c>
      <c r="I48" s="90" t="s">
        <v>23</v>
      </c>
      <c r="J48" s="91" t="s">
        <v>26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 v eurách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Lehota dodania čiastkových objednávok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14857.142857142857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-18571.428571428572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-52000</v>
      </c>
    </row>
    <row r="51" spans="2:10" x14ac:dyDescent="0.25">
      <c r="B51" s="92">
        <v>3</v>
      </c>
      <c r="C51" s="93" t="str">
        <v>...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27</v>
      </c>
      <c r="D59" s="102"/>
      <c r="E59" s="102"/>
      <c r="F59" s="103">
        <f>SUM(F49:F58)</f>
        <v>44857.142857142855</v>
      </c>
      <c r="G59" s="103"/>
      <c r="H59" s="103">
        <f t="shared" ref="H59:J59" si="22">SUM(H49:H58)</f>
        <v>-3571.4285714285725</v>
      </c>
      <c r="I59" s="103"/>
      <c r="J59" s="104">
        <f t="shared" si="22"/>
        <v>-52000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formula1>"žiadna,čím menej, tým lepšie,čím viac, tým lepšie"</formula1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H52"/>
  <sheetViews>
    <sheetView tabSelected="1" topLeftCell="A34" zoomScale="70" zoomScaleNormal="70" workbookViewId="0">
      <selection activeCell="D5" sqref="D5:G5"/>
    </sheetView>
  </sheetViews>
  <sheetFormatPr defaultColWidth="9.140625" defaultRowHeight="15" x14ac:dyDescent="0.25"/>
  <cols>
    <col min="1" max="1" width="4.7109375" style="153" customWidth="1"/>
    <col min="2" max="2" width="26.42578125" style="153" customWidth="1"/>
    <col min="3" max="3" width="47.140625" style="153" customWidth="1"/>
    <col min="4" max="4" width="7.42578125" style="153" customWidth="1"/>
    <col min="5" max="5" width="28.42578125" style="153" customWidth="1"/>
    <col min="6" max="6" width="29" style="153" customWidth="1"/>
    <col min="7" max="7" width="28.28515625" style="153" customWidth="1"/>
    <col min="8" max="8" width="89" style="153" customWidth="1"/>
    <col min="9" max="16384" width="9.140625" style="153"/>
  </cols>
  <sheetData>
    <row r="1" spans="2:7" ht="15.75" thickBot="1" x14ac:dyDescent="0.3"/>
    <row r="2" spans="2:7" ht="30.75" customHeight="1" thickBot="1" x14ac:dyDescent="0.3">
      <c r="B2" s="154" t="s">
        <v>32</v>
      </c>
      <c r="C2" s="155"/>
      <c r="D2" s="155"/>
      <c r="E2" s="155"/>
      <c r="F2" s="155"/>
      <c r="G2" s="156"/>
    </row>
    <row r="3" spans="2:7" ht="15.75" thickBot="1" x14ac:dyDescent="0.3">
      <c r="C3" s="157"/>
      <c r="D3" s="157"/>
      <c r="E3" s="157"/>
      <c r="F3" s="157"/>
      <c r="G3" s="157"/>
    </row>
    <row r="4" spans="2:7" ht="15" customHeight="1" x14ac:dyDescent="0.25">
      <c r="B4" s="158" t="s">
        <v>33</v>
      </c>
      <c r="C4" s="159"/>
      <c r="D4" s="248"/>
      <c r="E4" s="249"/>
      <c r="F4" s="249"/>
      <c r="G4" s="250"/>
    </row>
    <row r="5" spans="2:7" x14ac:dyDescent="0.25">
      <c r="B5" s="160" t="s">
        <v>34</v>
      </c>
      <c r="C5" s="161"/>
      <c r="D5" s="251"/>
      <c r="E5" s="252"/>
      <c r="F5" s="252"/>
      <c r="G5" s="253"/>
    </row>
    <row r="6" spans="2:7" x14ac:dyDescent="0.25">
      <c r="B6" s="160" t="s">
        <v>35</v>
      </c>
      <c r="C6" s="161"/>
      <c r="D6" s="251"/>
      <c r="E6" s="252"/>
      <c r="F6" s="252"/>
      <c r="G6" s="253"/>
    </row>
    <row r="7" spans="2:7" x14ac:dyDescent="0.25">
      <c r="B7" s="160" t="s">
        <v>36</v>
      </c>
      <c r="C7" s="161"/>
      <c r="D7" s="251"/>
      <c r="E7" s="252"/>
      <c r="F7" s="252"/>
      <c r="G7" s="253"/>
    </row>
    <row r="8" spans="2:7" x14ac:dyDescent="0.25">
      <c r="B8" s="160" t="s">
        <v>37</v>
      </c>
      <c r="C8" s="161"/>
      <c r="D8" s="251"/>
      <c r="E8" s="252"/>
      <c r="F8" s="252"/>
      <c r="G8" s="253"/>
    </row>
    <row r="9" spans="2:7" x14ac:dyDescent="0.25">
      <c r="B9" s="160" t="s">
        <v>38</v>
      </c>
      <c r="C9" s="161"/>
      <c r="D9" s="251"/>
      <c r="E9" s="252"/>
      <c r="F9" s="252"/>
      <c r="G9" s="253"/>
    </row>
    <row r="10" spans="2:7" ht="15.75" thickBot="1" x14ac:dyDescent="0.3">
      <c r="B10" s="162" t="s">
        <v>39</v>
      </c>
      <c r="C10" s="163"/>
      <c r="D10" s="254" t="s">
        <v>40</v>
      </c>
      <c r="E10" s="255"/>
      <c r="F10" s="164"/>
      <c r="G10" s="165"/>
    </row>
    <row r="11" spans="2:7" ht="15.75" thickBot="1" x14ac:dyDescent="0.3">
      <c r="C11" s="157"/>
      <c r="D11" s="157"/>
      <c r="E11" s="157"/>
      <c r="F11" s="157"/>
      <c r="G11" s="157"/>
    </row>
    <row r="12" spans="2:7" ht="30" customHeight="1" thickBot="1" x14ac:dyDescent="0.3">
      <c r="B12" s="154" t="s">
        <v>41</v>
      </c>
      <c r="C12" s="155"/>
      <c r="D12" s="155"/>
      <c r="E12" s="155"/>
      <c r="F12" s="155"/>
      <c r="G12" s="156"/>
    </row>
    <row r="13" spans="2:7" ht="30" customHeight="1" x14ac:dyDescent="0.25">
      <c r="B13" s="158" t="s">
        <v>42</v>
      </c>
      <c r="C13" s="166"/>
      <c r="D13" s="166"/>
      <c r="E13" s="166"/>
      <c r="F13" s="159"/>
      <c r="G13" s="167"/>
    </row>
    <row r="14" spans="2:7" ht="31.5" customHeight="1" x14ac:dyDescent="0.25">
      <c r="B14" s="160" t="s">
        <v>43</v>
      </c>
      <c r="C14" s="168"/>
      <c r="D14" s="168"/>
      <c r="E14" s="168"/>
      <c r="F14" s="161"/>
      <c r="G14" s="169"/>
    </row>
    <row r="15" spans="2:7" ht="31.5" customHeight="1" x14ac:dyDescent="0.25">
      <c r="B15" s="160" t="s">
        <v>44</v>
      </c>
      <c r="C15" s="168"/>
      <c r="D15" s="168"/>
      <c r="E15" s="168"/>
      <c r="F15" s="161"/>
      <c r="G15" s="170"/>
    </row>
    <row r="16" spans="2:7" ht="30" customHeight="1" x14ac:dyDescent="0.25">
      <c r="B16" s="160" t="s">
        <v>45</v>
      </c>
      <c r="C16" s="168"/>
      <c r="D16" s="168"/>
      <c r="E16" s="168"/>
      <c r="F16" s="161"/>
      <c r="G16" s="170"/>
    </row>
    <row r="17" spans="2:8" ht="30" customHeight="1" x14ac:dyDescent="0.25">
      <c r="B17" s="160" t="s">
        <v>46</v>
      </c>
      <c r="C17" s="168"/>
      <c r="D17" s="168"/>
      <c r="E17" s="168"/>
      <c r="F17" s="161"/>
      <c r="G17" s="170"/>
    </row>
    <row r="18" spans="2:8" ht="30" customHeight="1" thickBot="1" x14ac:dyDescent="0.3">
      <c r="B18" s="162" t="s">
        <v>47</v>
      </c>
      <c r="C18" s="171"/>
      <c r="D18" s="171"/>
      <c r="E18" s="171"/>
      <c r="F18" s="163"/>
      <c r="G18" s="172"/>
    </row>
    <row r="19" spans="2:8" ht="15.75" thickBot="1" x14ac:dyDescent="0.3">
      <c r="C19" s="157"/>
      <c r="D19" s="157"/>
      <c r="E19" s="157"/>
      <c r="F19" s="157"/>
      <c r="G19" s="157"/>
    </row>
    <row r="20" spans="2:8" ht="50.25" customHeight="1" thickBot="1" x14ac:dyDescent="0.3">
      <c r="B20" s="173" t="s">
        <v>48</v>
      </c>
      <c r="C20" s="174"/>
      <c r="D20" s="174"/>
      <c r="E20" s="174"/>
      <c r="F20" s="174"/>
      <c r="G20" s="175"/>
    </row>
    <row r="21" spans="2:8" ht="15.75" thickBot="1" x14ac:dyDescent="0.3">
      <c r="C21" s="176"/>
      <c r="D21" s="177"/>
      <c r="E21" s="178"/>
      <c r="F21" s="178"/>
      <c r="G21" s="178"/>
    </row>
    <row r="22" spans="2:8" ht="21.75" thickBot="1" x14ac:dyDescent="0.3">
      <c r="B22" s="179" t="s">
        <v>49</v>
      </c>
      <c r="C22" s="180"/>
      <c r="D22" s="181" t="str">
        <f>'Zákl. nastavenie'!C4</f>
        <v>Cena celkom v eurách s DPH</v>
      </c>
      <c r="E22" s="182"/>
      <c r="F22" s="182"/>
      <c r="G22" s="183"/>
      <c r="H22" s="269"/>
    </row>
    <row r="23" spans="2:8" x14ac:dyDescent="0.25">
      <c r="B23" s="184" t="s">
        <v>50</v>
      </c>
      <c r="C23" s="185"/>
      <c r="D23" s="185"/>
      <c r="E23" s="186"/>
      <c r="F23" s="187" t="s">
        <v>51</v>
      </c>
      <c r="G23" s="188" t="s">
        <v>52</v>
      </c>
      <c r="H23" s="269"/>
    </row>
    <row r="24" spans="2:8" ht="15.75" thickBot="1" x14ac:dyDescent="0.3">
      <c r="B24" s="189"/>
      <c r="C24" s="190"/>
      <c r="D24" s="190"/>
      <c r="E24" s="191"/>
      <c r="F24" s="192">
        <f>'Zákl. nastavenie'!F4</f>
        <v>0</v>
      </c>
      <c r="G24" s="193">
        <f>'Zákl. nastavenie'!E4</f>
        <v>146370</v>
      </c>
      <c r="H24" s="269"/>
    </row>
    <row r="25" spans="2:8" ht="30.75" thickBot="1" x14ac:dyDescent="0.3">
      <c r="B25" s="194" t="s">
        <v>53</v>
      </c>
      <c r="C25" s="195" t="s">
        <v>54</v>
      </c>
      <c r="D25" s="196" t="s">
        <v>55</v>
      </c>
      <c r="E25" s="197" t="s">
        <v>56</v>
      </c>
      <c r="F25" s="198" t="s">
        <v>57</v>
      </c>
      <c r="G25" s="199" t="s">
        <v>58</v>
      </c>
      <c r="H25" s="269"/>
    </row>
    <row r="26" spans="2:8" ht="100.5" customHeight="1" thickBot="1" x14ac:dyDescent="0.3">
      <c r="B26" s="200"/>
      <c r="C26" s="201" t="s">
        <v>59</v>
      </c>
      <c r="D26" s="202">
        <v>1</v>
      </c>
      <c r="E26" s="256">
        <v>0</v>
      </c>
      <c r="F26" s="203">
        <f>IF(D$10="Som platcom DPH",E26*0.23,0)</f>
        <v>0</v>
      </c>
      <c r="G26" s="204">
        <f>(F26+E26)*D26</f>
        <v>0</v>
      </c>
      <c r="H26" s="269"/>
    </row>
    <row r="27" spans="2:8" ht="127.5" customHeight="1" thickBot="1" x14ac:dyDescent="0.3">
      <c r="B27" s="200"/>
      <c r="C27" s="201" t="s">
        <v>60</v>
      </c>
      <c r="D27" s="202">
        <v>1</v>
      </c>
      <c r="E27" s="256">
        <v>0</v>
      </c>
      <c r="F27" s="203">
        <f t="shared" ref="F27:F38" si="0">IF(D$10="Som platcom DPH",E27*0.23,0)</f>
        <v>0</v>
      </c>
      <c r="G27" s="204">
        <f t="shared" ref="G27:G38" si="1">(F27+E27)*D27</f>
        <v>0</v>
      </c>
      <c r="H27" s="269"/>
    </row>
    <row r="28" spans="2:8" ht="105" customHeight="1" thickBot="1" x14ac:dyDescent="0.3">
      <c r="B28" s="200"/>
      <c r="C28" s="201" t="s">
        <v>61</v>
      </c>
      <c r="D28" s="202">
        <v>1</v>
      </c>
      <c r="E28" s="256">
        <v>0</v>
      </c>
      <c r="F28" s="203">
        <f t="shared" si="0"/>
        <v>0</v>
      </c>
      <c r="G28" s="204">
        <f t="shared" si="1"/>
        <v>0</v>
      </c>
      <c r="H28" s="269"/>
    </row>
    <row r="29" spans="2:8" ht="125.25" customHeight="1" thickBot="1" x14ac:dyDescent="0.3">
      <c r="B29" s="200"/>
      <c r="C29" s="201" t="s">
        <v>62</v>
      </c>
      <c r="D29" s="202">
        <v>1</v>
      </c>
      <c r="E29" s="256">
        <v>0</v>
      </c>
      <c r="F29" s="203">
        <f t="shared" si="0"/>
        <v>0</v>
      </c>
      <c r="G29" s="204">
        <f t="shared" si="1"/>
        <v>0</v>
      </c>
      <c r="H29" s="269"/>
    </row>
    <row r="30" spans="2:8" ht="123.75" customHeight="1" thickBot="1" x14ac:dyDescent="0.3">
      <c r="B30" s="200"/>
      <c r="C30" s="201" t="s">
        <v>63</v>
      </c>
      <c r="D30" s="202">
        <v>4</v>
      </c>
      <c r="E30" s="256">
        <v>0</v>
      </c>
      <c r="F30" s="203">
        <f t="shared" si="0"/>
        <v>0</v>
      </c>
      <c r="G30" s="204">
        <f t="shared" si="1"/>
        <v>0</v>
      </c>
      <c r="H30" s="269"/>
    </row>
    <row r="31" spans="2:8" ht="94.5" customHeight="1" thickBot="1" x14ac:dyDescent="0.3">
      <c r="B31" s="200"/>
      <c r="C31" s="201" t="s">
        <v>64</v>
      </c>
      <c r="D31" s="202">
        <v>1</v>
      </c>
      <c r="E31" s="256">
        <v>0</v>
      </c>
      <c r="F31" s="203">
        <f t="shared" si="0"/>
        <v>0</v>
      </c>
      <c r="G31" s="204">
        <f t="shared" si="1"/>
        <v>0</v>
      </c>
      <c r="H31" s="269"/>
    </row>
    <row r="32" spans="2:8" ht="92.25" customHeight="1" thickBot="1" x14ac:dyDescent="0.3">
      <c r="B32" s="200"/>
      <c r="C32" s="201" t="s">
        <v>65</v>
      </c>
      <c r="D32" s="202">
        <v>6</v>
      </c>
      <c r="E32" s="256">
        <v>0</v>
      </c>
      <c r="F32" s="203">
        <f t="shared" si="0"/>
        <v>0</v>
      </c>
      <c r="G32" s="204">
        <f t="shared" si="1"/>
        <v>0</v>
      </c>
      <c r="H32" s="269"/>
    </row>
    <row r="33" spans="2:8" ht="152.25" customHeight="1" thickBot="1" x14ac:dyDescent="0.3">
      <c r="B33" s="200"/>
      <c r="C33" s="201" t="s">
        <v>66</v>
      </c>
      <c r="D33" s="202">
        <v>1</v>
      </c>
      <c r="E33" s="256">
        <v>0</v>
      </c>
      <c r="F33" s="203">
        <f t="shared" si="0"/>
        <v>0</v>
      </c>
      <c r="G33" s="204">
        <f t="shared" si="1"/>
        <v>0</v>
      </c>
      <c r="H33" s="269"/>
    </row>
    <row r="34" spans="2:8" ht="171" customHeight="1" thickBot="1" x14ac:dyDescent="0.3">
      <c r="B34" s="200"/>
      <c r="C34" s="201" t="s">
        <v>67</v>
      </c>
      <c r="D34" s="202">
        <v>1</v>
      </c>
      <c r="E34" s="256">
        <v>0</v>
      </c>
      <c r="F34" s="203">
        <f>IF(D$10="Som platcom DPH",E34*0.23,0)</f>
        <v>0</v>
      </c>
      <c r="G34" s="204">
        <f t="shared" si="1"/>
        <v>0</v>
      </c>
      <c r="H34" s="269"/>
    </row>
    <row r="35" spans="2:8" ht="174.75" customHeight="1" thickBot="1" x14ac:dyDescent="0.3">
      <c r="B35" s="200"/>
      <c r="C35" s="201" t="s">
        <v>119</v>
      </c>
      <c r="D35" s="202">
        <v>12</v>
      </c>
      <c r="E35" s="256">
        <v>0</v>
      </c>
      <c r="F35" s="203">
        <f t="shared" si="0"/>
        <v>0</v>
      </c>
      <c r="G35" s="204">
        <f t="shared" si="1"/>
        <v>0</v>
      </c>
      <c r="H35" s="269"/>
    </row>
    <row r="36" spans="2:8" ht="194.25" customHeight="1" thickBot="1" x14ac:dyDescent="0.3">
      <c r="B36" s="200"/>
      <c r="C36" s="201" t="s">
        <v>68</v>
      </c>
      <c r="D36" s="202">
        <v>1</v>
      </c>
      <c r="E36" s="256">
        <v>0</v>
      </c>
      <c r="F36" s="203">
        <f t="shared" si="0"/>
        <v>0</v>
      </c>
      <c r="G36" s="204">
        <f t="shared" si="1"/>
        <v>0</v>
      </c>
      <c r="H36" s="269"/>
    </row>
    <row r="37" spans="2:8" ht="152.25" customHeight="1" thickBot="1" x14ac:dyDescent="0.3">
      <c r="B37" s="200"/>
      <c r="C37" s="201" t="s">
        <v>69</v>
      </c>
      <c r="D37" s="202">
        <v>1</v>
      </c>
      <c r="E37" s="256">
        <v>0</v>
      </c>
      <c r="F37" s="203">
        <f t="shared" si="0"/>
        <v>0</v>
      </c>
      <c r="G37" s="204">
        <f t="shared" si="1"/>
        <v>0</v>
      </c>
      <c r="H37" s="269"/>
    </row>
    <row r="38" spans="2:8" ht="116.25" customHeight="1" thickBot="1" x14ac:dyDescent="0.3">
      <c r="B38" s="200"/>
      <c r="C38" s="201" t="s">
        <v>70</v>
      </c>
      <c r="D38" s="202">
        <v>4</v>
      </c>
      <c r="E38" s="257">
        <v>0</v>
      </c>
      <c r="F38" s="203">
        <f t="shared" si="0"/>
        <v>0</v>
      </c>
      <c r="G38" s="204">
        <f t="shared" si="1"/>
        <v>0</v>
      </c>
      <c r="H38" s="269"/>
    </row>
    <row r="39" spans="2:8" ht="15.75" thickBot="1" x14ac:dyDescent="0.3">
      <c r="B39" s="205" t="s">
        <v>27</v>
      </c>
      <c r="C39" s="206"/>
      <c r="D39" s="206"/>
      <c r="E39" s="206"/>
      <c r="F39" s="207"/>
      <c r="G39" s="208">
        <f>SUM(G26:G38)</f>
        <v>0</v>
      </c>
      <c r="H39" s="269"/>
    </row>
    <row r="40" spans="2:8" ht="19.5" thickBot="1" x14ac:dyDescent="0.35">
      <c r="B40" s="209" t="s">
        <v>71</v>
      </c>
      <c r="C40" s="210"/>
      <c r="D40" s="211">
        <f>G39</f>
        <v>0</v>
      </c>
      <c r="E40" s="211"/>
      <c r="F40" s="211"/>
      <c r="G40" s="212"/>
    </row>
    <row r="41" spans="2:8" ht="15.75" thickBot="1" x14ac:dyDescent="0.3">
      <c r="C41" s="213"/>
      <c r="D41" s="214"/>
      <c r="E41" s="214"/>
      <c r="F41" s="214"/>
      <c r="G41" s="215"/>
    </row>
    <row r="42" spans="2:8" ht="21.75" thickBot="1" x14ac:dyDescent="0.3">
      <c r="B42" s="216" t="s">
        <v>72</v>
      </c>
      <c r="C42" s="217"/>
      <c r="D42" s="218" t="str">
        <f>'Zákl. nastavenie'!C5</f>
        <v>Lehota dodania čiastkových objednávok</v>
      </c>
      <c r="E42" s="218"/>
      <c r="F42" s="218"/>
      <c r="G42" s="219"/>
    </row>
    <row r="43" spans="2:8" ht="30.75" customHeight="1" x14ac:dyDescent="0.25">
      <c r="B43" s="220" t="s">
        <v>73</v>
      </c>
      <c r="C43" s="221"/>
      <c r="D43" s="222" t="s">
        <v>74</v>
      </c>
      <c r="E43" s="223"/>
      <c r="F43" s="224" t="s">
        <v>75</v>
      </c>
      <c r="G43" s="225" t="s">
        <v>76</v>
      </c>
    </row>
    <row r="44" spans="2:8" ht="15.75" thickBot="1" x14ac:dyDescent="0.3">
      <c r="B44" s="226" t="str">
        <f>'Zákl. nastavenie'!G5</f>
        <v>čím menej, tým lepšie</v>
      </c>
      <c r="C44" s="227"/>
      <c r="D44" s="228">
        <f>'Zákl. nastavenie'!H5</f>
        <v>26000</v>
      </c>
      <c r="E44" s="229"/>
      <c r="F44" s="230">
        <f>'Zákl. nastavenie'!F5</f>
        <v>28</v>
      </c>
      <c r="G44" s="231">
        <f>'Zákl. nastavenie'!E5</f>
        <v>42</v>
      </c>
    </row>
    <row r="45" spans="2:8" ht="15.75" thickBot="1" x14ac:dyDescent="0.3">
      <c r="B45" s="232" t="s">
        <v>77</v>
      </c>
      <c r="C45" s="233"/>
      <c r="D45" s="233"/>
      <c r="E45" s="233"/>
      <c r="F45" s="234"/>
      <c r="G45" s="235" t="s">
        <v>78</v>
      </c>
    </row>
    <row r="46" spans="2:8" ht="31.5" customHeight="1" thickBot="1" x14ac:dyDescent="0.35">
      <c r="B46" s="236" t="s">
        <v>120</v>
      </c>
      <c r="C46" s="168"/>
      <c r="D46" s="168"/>
      <c r="E46" s="168"/>
      <c r="F46" s="161"/>
      <c r="G46" s="258">
        <v>42</v>
      </c>
    </row>
    <row r="47" spans="2:8" ht="19.5" thickBot="1" x14ac:dyDescent="0.35">
      <c r="B47" s="237" t="s">
        <v>79</v>
      </c>
      <c r="C47" s="238"/>
      <c r="D47" s="238"/>
      <c r="E47" s="238"/>
      <c r="F47" s="239"/>
      <c r="G47" s="240">
        <f>IF(B44="čím menej, tým lepšie",(-(G44-G46)*(D44/(G44-F44))),-(G46-F44)*(D44/(G44-F44)))</f>
        <v>0</v>
      </c>
    </row>
    <row r="48" spans="2:8" ht="15.75" thickBot="1" x14ac:dyDescent="0.3"/>
    <row r="49" spans="2:7" ht="21.75" thickBot="1" x14ac:dyDescent="0.4">
      <c r="B49" s="241" t="s">
        <v>80</v>
      </c>
      <c r="C49" s="242"/>
      <c r="D49" s="242"/>
      <c r="E49" s="242"/>
      <c r="F49" s="243"/>
      <c r="G49" s="244">
        <f>G47+D40</f>
        <v>0</v>
      </c>
    </row>
    <row r="50" spans="2:7" ht="15.75" thickBot="1" x14ac:dyDescent="0.3">
      <c r="C50" s="245"/>
      <c r="D50" s="246"/>
      <c r="E50" s="246"/>
      <c r="F50" s="246"/>
      <c r="G50" s="247"/>
    </row>
    <row r="51" spans="2:7" x14ac:dyDescent="0.25">
      <c r="B51" s="259" t="s">
        <v>81</v>
      </c>
      <c r="C51" s="260"/>
      <c r="D51" s="261" t="s">
        <v>82</v>
      </c>
      <c r="E51" s="261"/>
      <c r="F51" s="262" t="s">
        <v>83</v>
      </c>
      <c r="G51" s="263"/>
    </row>
    <row r="52" spans="2:7" ht="15.75" thickBot="1" x14ac:dyDescent="0.3">
      <c r="B52" s="264"/>
      <c r="C52" s="265"/>
      <c r="D52" s="266"/>
      <c r="E52" s="266"/>
      <c r="F52" s="267"/>
      <c r="G52" s="268"/>
    </row>
  </sheetData>
  <sheetProtection algorithmName="SHA-512" hashValue="bCdF9B0MSwMnTs6pJvqzT/6HFLccoXNoGYALEOxTYwlxJFX3IQLnfcKBG8qY3ap2fjZEsj+T7VFE9QbZhBQT3w==" saltValue="A/lWD73I23UOJonbMYKfvg==" spinCount="100000" sheet="1" formatCells="0" formatColumns="0" formatRows="0" insertColumns="0" insertRows="0" insertHyperlinks="0" deleteColumns="0" deleteRows="0" sort="0" autoFilter="0" pivotTables="0"/>
  <mergeCells count="47">
    <mergeCell ref="D8:G8"/>
    <mergeCell ref="D9:G9"/>
    <mergeCell ref="D10:E10"/>
    <mergeCell ref="F10:G10"/>
    <mergeCell ref="C11:G11"/>
    <mergeCell ref="B8:C8"/>
    <mergeCell ref="B9:C9"/>
    <mergeCell ref="B10:C10"/>
    <mergeCell ref="F51:G52"/>
    <mergeCell ref="B44:C44"/>
    <mergeCell ref="B46:F46"/>
    <mergeCell ref="B45:F45"/>
    <mergeCell ref="C41:G41"/>
    <mergeCell ref="D42:G42"/>
    <mergeCell ref="D44:E44"/>
    <mergeCell ref="D43:E43"/>
    <mergeCell ref="B42:C42"/>
    <mergeCell ref="B43:C43"/>
    <mergeCell ref="B49:F49"/>
    <mergeCell ref="B51:C52"/>
    <mergeCell ref="D51:E52"/>
    <mergeCell ref="B2:G2"/>
    <mergeCell ref="B4:C4"/>
    <mergeCell ref="B5:C5"/>
    <mergeCell ref="B6:C6"/>
    <mergeCell ref="B7:C7"/>
    <mergeCell ref="C3:G3"/>
    <mergeCell ref="D4:G4"/>
    <mergeCell ref="D5:G5"/>
    <mergeCell ref="D6:G6"/>
    <mergeCell ref="D7:G7"/>
    <mergeCell ref="B12:G12"/>
    <mergeCell ref="B13:F13"/>
    <mergeCell ref="B14:F14"/>
    <mergeCell ref="B15:F15"/>
    <mergeCell ref="C50:G50"/>
    <mergeCell ref="C19:G19"/>
    <mergeCell ref="D40:G40"/>
    <mergeCell ref="B16:F16"/>
    <mergeCell ref="B17:F17"/>
    <mergeCell ref="B18:F18"/>
    <mergeCell ref="B20:G20"/>
    <mergeCell ref="B22:C22"/>
    <mergeCell ref="B23:E23"/>
    <mergeCell ref="B24:E24"/>
    <mergeCell ref="B39:F39"/>
    <mergeCell ref="D22:G22"/>
  </mergeCells>
  <dataValidations count="2">
    <dataValidation type="list" allowBlank="1" showInputMessage="1" showErrorMessage="1" sqref="D10" xr:uid="{CACC827A-9BDE-4D68-BE0A-714B664E9FFF}">
      <formula1>"Som platcom DPH,Nie som platcom DPH"</formula1>
    </dataValidation>
    <dataValidation type="whole" allowBlank="1" showInputMessage="1" showErrorMessage="1" promptTitle="Pozor !" prompt="Je možné zadať iba celé kalendárne dni v rozpätí 28 - 42 kalendárnych dní. 28 kalendárnych dní je zároveň minimálna možná lehota dodania predmetu zákazky a 42 kalendárnych dní je zároveň maximálna možná lehota dodania predmetu zákazky." sqref="G46" xr:uid="{DF555328-7AF1-46D1-9EEB-2B692D2F2160}">
      <formula1>F44</formula1>
      <formula2>G44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609600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6</xdr:col>
                    <xdr:colOff>609600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6</xdr:col>
                    <xdr:colOff>609600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9525</xdr:colOff>
                    <xdr:row>16</xdr:row>
                    <xdr:rowOff>295275</xdr:rowOff>
                  </from>
                  <to>
                    <xdr:col>6</xdr:col>
                    <xdr:colOff>609600</xdr:colOff>
                    <xdr:row>18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6</xdr:col>
                    <xdr:colOff>609600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9" name="Check Box 1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609600</xdr:colOff>
                    <xdr:row>13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84</v>
      </c>
    </row>
    <row r="3" spans="2:2" x14ac:dyDescent="0.25">
      <c r="B3" s="4"/>
    </row>
    <row r="4" spans="2:2" x14ac:dyDescent="0.25">
      <c r="B4" s="5" t="s">
        <v>85</v>
      </c>
    </row>
    <row r="5" spans="2:2" x14ac:dyDescent="0.25">
      <c r="B5" s="6"/>
    </row>
    <row r="6" spans="2:2" x14ac:dyDescent="0.25">
      <c r="B6" s="7" t="s">
        <v>86</v>
      </c>
    </row>
    <row r="7" spans="2:2" x14ac:dyDescent="0.25">
      <c r="B7" s="5"/>
    </row>
    <row r="8" spans="2:2" x14ac:dyDescent="0.25">
      <c r="B8" s="105" t="s">
        <v>87</v>
      </c>
    </row>
    <row r="9" spans="2:2" x14ac:dyDescent="0.25">
      <c r="B9" s="105"/>
    </row>
    <row r="10" spans="2:2" x14ac:dyDescent="0.25">
      <c r="B10" s="106" t="s">
        <v>88</v>
      </c>
    </row>
    <row r="11" spans="2:2" x14ac:dyDescent="0.25">
      <c r="B11" s="106" t="s">
        <v>89</v>
      </c>
    </row>
    <row r="12" spans="2:2" x14ac:dyDescent="0.25">
      <c r="B12" s="106" t="s">
        <v>90</v>
      </c>
    </row>
    <row r="13" spans="2:2" x14ac:dyDescent="0.25">
      <c r="B13" s="106" t="s">
        <v>91</v>
      </c>
    </row>
    <row r="14" spans="2:2" ht="16.5" customHeight="1" x14ac:dyDescent="0.25">
      <c r="B14" s="5"/>
    </row>
    <row r="15" spans="2:2" ht="30" x14ac:dyDescent="0.25">
      <c r="B15" s="105" t="s">
        <v>92</v>
      </c>
    </row>
    <row r="16" spans="2:2" x14ac:dyDescent="0.25">
      <c r="B16" s="8"/>
    </row>
    <row r="17" spans="2:2" ht="30" x14ac:dyDescent="0.25">
      <c r="B17" s="5" t="s">
        <v>93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94</v>
      </c>
    </row>
    <row r="3" spans="2:2" x14ac:dyDescent="0.25">
      <c r="B3" s="4"/>
    </row>
    <row r="4" spans="2:2" x14ac:dyDescent="0.25">
      <c r="B4" s="10" t="s">
        <v>85</v>
      </c>
    </row>
    <row r="5" spans="2:2" x14ac:dyDescent="0.25">
      <c r="B5" s="4"/>
    </row>
    <row r="6" spans="2:2" x14ac:dyDescent="0.25">
      <c r="B6" s="11" t="s">
        <v>86</v>
      </c>
    </row>
    <row r="7" spans="2:2" x14ac:dyDescent="0.25">
      <c r="B7" s="12"/>
    </row>
    <row r="8" spans="2:2" ht="60.75" customHeight="1" x14ac:dyDescent="0.25">
      <c r="B8" s="5" t="s">
        <v>95</v>
      </c>
    </row>
    <row r="9" spans="2:2" x14ac:dyDescent="0.25">
      <c r="B9" s="5"/>
    </row>
    <row r="10" spans="2:2" x14ac:dyDescent="0.25">
      <c r="B10" s="5" t="s">
        <v>96</v>
      </c>
    </row>
    <row r="11" spans="2:2" x14ac:dyDescent="0.25">
      <c r="B11" s="5" t="s">
        <v>97</v>
      </c>
    </row>
    <row r="12" spans="2:2" x14ac:dyDescent="0.25">
      <c r="B12" s="5" t="s">
        <v>98</v>
      </c>
    </row>
    <row r="13" spans="2:2" x14ac:dyDescent="0.25">
      <c r="B13" s="5" t="s">
        <v>99</v>
      </c>
    </row>
    <row r="14" spans="2:2" x14ac:dyDescent="0.25">
      <c r="B14" s="5" t="s">
        <v>100</v>
      </c>
    </row>
    <row r="15" spans="2:2" x14ac:dyDescent="0.25">
      <c r="B15" s="5" t="s">
        <v>101</v>
      </c>
    </row>
    <row r="16" spans="2:2" x14ac:dyDescent="0.25">
      <c r="B16" s="5" t="s">
        <v>102</v>
      </c>
    </row>
    <row r="17" spans="2:2" ht="30" x14ac:dyDescent="0.25">
      <c r="B17" s="5" t="s">
        <v>103</v>
      </c>
    </row>
    <row r="18" spans="2:2" x14ac:dyDescent="0.25">
      <c r="B18" s="5" t="s">
        <v>104</v>
      </c>
    </row>
    <row r="19" spans="2:2" x14ac:dyDescent="0.25">
      <c r="B19" s="5" t="s">
        <v>105</v>
      </c>
    </row>
    <row r="20" spans="2:2" x14ac:dyDescent="0.25">
      <c r="B20" s="5" t="s">
        <v>106</v>
      </c>
    </row>
    <row r="21" spans="2:2" ht="30" x14ac:dyDescent="0.25">
      <c r="B21" s="5" t="s">
        <v>107</v>
      </c>
    </row>
    <row r="22" spans="2:2" x14ac:dyDescent="0.25">
      <c r="B22" s="5" t="s">
        <v>108</v>
      </c>
    </row>
    <row r="23" spans="2:2" x14ac:dyDescent="0.25">
      <c r="B23" s="6"/>
    </row>
    <row r="24" spans="2:2" ht="60" x14ac:dyDescent="0.25">
      <c r="B24" s="5" t="s">
        <v>109</v>
      </c>
    </row>
    <row r="25" spans="2:2" ht="13.5" customHeight="1" x14ac:dyDescent="0.25">
      <c r="B25" s="5"/>
    </row>
    <row r="26" spans="2:2" ht="30" x14ac:dyDescent="0.25">
      <c r="B26" s="5" t="s">
        <v>110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111</v>
      </c>
    </row>
    <row r="3" spans="2:2" x14ac:dyDescent="0.25">
      <c r="B3" s="4"/>
    </row>
    <row r="4" spans="2:2" x14ac:dyDescent="0.25">
      <c r="B4" s="5" t="s">
        <v>85</v>
      </c>
    </row>
    <row r="5" spans="2:2" x14ac:dyDescent="0.25">
      <c r="B5" s="6"/>
    </row>
    <row r="6" spans="2:2" x14ac:dyDescent="0.25">
      <c r="B6" s="7" t="s">
        <v>86</v>
      </c>
    </row>
    <row r="7" spans="2:2" x14ac:dyDescent="0.25">
      <c r="B7" s="5"/>
    </row>
    <row r="8" spans="2:2" ht="60.75" customHeight="1" x14ac:dyDescent="0.25">
      <c r="B8" s="5" t="s">
        <v>112</v>
      </c>
    </row>
    <row r="9" spans="2:2" x14ac:dyDescent="0.25">
      <c r="B9" s="5" t="s">
        <v>113</v>
      </c>
    </row>
    <row r="10" spans="2:2" x14ac:dyDescent="0.25">
      <c r="B10" s="8"/>
    </row>
    <row r="11" spans="2:2" ht="30" x14ac:dyDescent="0.25">
      <c r="B11" s="5" t="s">
        <v>114</v>
      </c>
    </row>
    <row r="12" spans="2:2" x14ac:dyDescent="0.25">
      <c r="B12" s="5"/>
    </row>
    <row r="13" spans="2:2" ht="45" x14ac:dyDescent="0.25">
      <c r="B13" s="5" t="s">
        <v>115</v>
      </c>
    </row>
    <row r="14" spans="2:2" x14ac:dyDescent="0.25">
      <c r="B14" s="5"/>
    </row>
    <row r="15" spans="2:2" ht="45" x14ac:dyDescent="0.25">
      <c r="B15" s="5" t="s">
        <v>116</v>
      </c>
    </row>
    <row r="16" spans="2:2" x14ac:dyDescent="0.25">
      <c r="B16" s="5"/>
    </row>
    <row r="17" spans="2:2" ht="60" x14ac:dyDescent="0.25">
      <c r="B17" s="5" t="s">
        <v>117</v>
      </c>
    </row>
    <row r="18" spans="2:2" x14ac:dyDescent="0.25">
      <c r="B18" s="5"/>
    </row>
    <row r="19" spans="2:2" ht="75" x14ac:dyDescent="0.25">
      <c r="B19" s="5" t="s">
        <v>118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8c813b3313676d94d993b29a5489df1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d21278448eda7110549b0c7f13d75a28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222D5-3D95-4F7A-83A7-46A05E408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6f25a68-2b8f-4a5b-9db1-9252afa83edf"/>
    <ds:schemaRef ds:uri="5b109657-a981-45e9-accc-f4b6203c2974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2026-08-04T12:01:09Z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