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vysna_bratislava_sk/Documents/Pracovná plocha/Zákazky/Priechod pre chodcov a dobudovanie chodníka v križov/final/"/>
    </mc:Choice>
  </mc:AlternateContent>
  <xr:revisionPtr revIDLastSave="501" documentId="13_ncr:1_{B5F6DD31-FF54-41C7-B553-76949E5F3D8E}" xr6:coauthVersionLast="47" xr6:coauthVersionMax="47" xr10:uidLastSave="{6F5682C8-83E6-4FD2-8F0F-D71318DF87A7}"/>
  <bookViews>
    <workbookView xWindow="7710" yWindow="1185" windowWidth="19140" windowHeight="13185" firstSheet="1" activeTab="1" xr2:uid="{89D3062A-3E8C-407B-A16C-9D1AA0F43D56}"/>
  </bookViews>
  <sheets>
    <sheet name="Zákl. nastavenie" sheetId="7" state="hidden" r:id="rId1"/>
    <sheet name="Ponuka" sheetId="10" r:id="rId2"/>
    <sheet name="Rekapitulácia stavby" sheetId="16" r:id="rId3"/>
    <sheet name="101-00 - Chodník pre chodcov" sheetId="17" r:id="rId4"/>
    <sheet name="Osobné postavenie" sheetId="11" r:id="rId5"/>
    <sheet name="Koneční užívatelia výhod" sheetId="5" r:id="rId6"/>
    <sheet name="Medzinárodné sankcie" sheetId="2" r:id="rId7"/>
  </sheets>
  <definedNames>
    <definedName name="_xlnm._FilterDatabase" localSheetId="3" hidden="1">'101-00 - Chodník pre chodcov'!$C$121:$K$267</definedName>
    <definedName name="_xlnm.Print_Titles" localSheetId="3">'101-00 - Chodník pre chodcov'!$121:$121</definedName>
    <definedName name="_xlnm.Print_Titles" localSheetId="2">'Rekapitulácia stavby'!$92:$92</definedName>
    <definedName name="_xlnm.Print_Area" localSheetId="3">'101-00 - Chodník pre chodcov'!$C$4:$J$76,'101-00 - Chodník pre chodcov'!$C$82:$J$103,'101-00 - Chodník pre chodcov'!$C$109:$J$267</definedName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1">Ponuka!$A$2:$G$31</definedName>
    <definedName name="_xlnm.Print_Area" localSheetId="2">'Rekapitulácia stavby'!$D$4:$AO$76,'Rekapitulácia stavby'!$C$82:$AQ$96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7" l="1"/>
  <c r="E85" i="17" s="1"/>
  <c r="J12" i="17"/>
  <c r="J17" i="17"/>
  <c r="F92" i="17"/>
  <c r="J18" i="17"/>
  <c r="J35" i="17"/>
  <c r="AX95" i="16" s="1"/>
  <c r="J36" i="17"/>
  <c r="AY95" i="16" s="1"/>
  <c r="J37" i="17"/>
  <c r="E87" i="17"/>
  <c r="F89" i="17"/>
  <c r="F91" i="17"/>
  <c r="J91" i="17"/>
  <c r="J92" i="17"/>
  <c r="E114" i="17"/>
  <c r="F116" i="17"/>
  <c r="F118" i="17"/>
  <c r="J118" i="17"/>
  <c r="F119" i="17"/>
  <c r="J119" i="17"/>
  <c r="J125" i="17"/>
  <c r="BF125" i="17" s="1"/>
  <c r="P125" i="17"/>
  <c r="R125" i="17"/>
  <c r="T125" i="17"/>
  <c r="BE125" i="17"/>
  <c r="BG125" i="17"/>
  <c r="BH125" i="17"/>
  <c r="BI125" i="17"/>
  <c r="BK125" i="17"/>
  <c r="J127" i="17"/>
  <c r="P127" i="17"/>
  <c r="R127" i="17"/>
  <c r="T127" i="17"/>
  <c r="BE127" i="17"/>
  <c r="BF127" i="17"/>
  <c r="BG127" i="17"/>
  <c r="BH127" i="17"/>
  <c r="BI127" i="17"/>
  <c r="BK127" i="17"/>
  <c r="J129" i="17"/>
  <c r="BF129" i="17" s="1"/>
  <c r="P129" i="17"/>
  <c r="R129" i="17"/>
  <c r="T129" i="17"/>
  <c r="BE129" i="17"/>
  <c r="BG129" i="17"/>
  <c r="BH129" i="17"/>
  <c r="BI129" i="17"/>
  <c r="BK129" i="17"/>
  <c r="J131" i="17"/>
  <c r="BF131" i="17" s="1"/>
  <c r="P131" i="17"/>
  <c r="P124" i="17" s="1"/>
  <c r="R131" i="17"/>
  <c r="T131" i="17"/>
  <c r="BE131" i="17"/>
  <c r="BG131" i="17"/>
  <c r="BH131" i="17"/>
  <c r="BI131" i="17"/>
  <c r="BK131" i="17"/>
  <c r="J132" i="17"/>
  <c r="BF132" i="17" s="1"/>
  <c r="P132" i="17"/>
  <c r="R132" i="17"/>
  <c r="T132" i="17"/>
  <c r="BE132" i="17"/>
  <c r="BG132" i="17"/>
  <c r="BH132" i="17"/>
  <c r="BI132" i="17"/>
  <c r="BK132" i="17"/>
  <c r="J133" i="17"/>
  <c r="P133" i="17"/>
  <c r="R133" i="17"/>
  <c r="T133" i="17"/>
  <c r="BE133" i="17"/>
  <c r="BF133" i="17"/>
  <c r="BG133" i="17"/>
  <c r="BH133" i="17"/>
  <c r="BI133" i="17"/>
  <c r="BK133" i="17"/>
  <c r="J135" i="17"/>
  <c r="P135" i="17"/>
  <c r="R135" i="17"/>
  <c r="T135" i="17"/>
  <c r="BE135" i="17"/>
  <c r="BF135" i="17"/>
  <c r="BG135" i="17"/>
  <c r="BH135" i="17"/>
  <c r="BI135" i="17"/>
  <c r="BK135" i="17"/>
  <c r="J139" i="17"/>
  <c r="P139" i="17"/>
  <c r="R139" i="17"/>
  <c r="T139" i="17"/>
  <c r="BE139" i="17"/>
  <c r="BF139" i="17"/>
  <c r="BG139" i="17"/>
  <c r="BH139" i="17"/>
  <c r="BI139" i="17"/>
  <c r="BK139" i="17"/>
  <c r="J141" i="17"/>
  <c r="BF141" i="17" s="1"/>
  <c r="P141" i="17"/>
  <c r="R141" i="17"/>
  <c r="T141" i="17"/>
  <c r="BE141" i="17"/>
  <c r="BG141" i="17"/>
  <c r="BH141" i="17"/>
  <c r="BI141" i="17"/>
  <c r="BK141" i="17"/>
  <c r="J145" i="17"/>
  <c r="BF145" i="17" s="1"/>
  <c r="P145" i="17"/>
  <c r="R145" i="17"/>
  <c r="T145" i="17"/>
  <c r="BE145" i="17"/>
  <c r="BG145" i="17"/>
  <c r="BH145" i="17"/>
  <c r="BI145" i="17"/>
  <c r="BK145" i="17"/>
  <c r="J147" i="17"/>
  <c r="BF147" i="17" s="1"/>
  <c r="P147" i="17"/>
  <c r="R147" i="17"/>
  <c r="T147" i="17"/>
  <c r="BE147" i="17"/>
  <c r="BG147" i="17"/>
  <c r="BH147" i="17"/>
  <c r="BI147" i="17"/>
  <c r="BK147" i="17"/>
  <c r="J149" i="17"/>
  <c r="P149" i="17"/>
  <c r="R149" i="17"/>
  <c r="T149" i="17"/>
  <c r="BE149" i="17"/>
  <c r="BF149" i="17"/>
  <c r="BG149" i="17"/>
  <c r="BH149" i="17"/>
  <c r="BI149" i="17"/>
  <c r="BK149" i="17"/>
  <c r="J153" i="17"/>
  <c r="P153" i="17"/>
  <c r="R153" i="17"/>
  <c r="T153" i="17"/>
  <c r="BE153" i="17"/>
  <c r="BF153" i="17"/>
  <c r="BG153" i="17"/>
  <c r="BH153" i="17"/>
  <c r="BI153" i="17"/>
  <c r="BK153" i="17"/>
  <c r="J154" i="17"/>
  <c r="P154" i="17"/>
  <c r="R154" i="17"/>
  <c r="T154" i="17"/>
  <c r="BE154" i="17"/>
  <c r="BF154" i="17"/>
  <c r="BG154" i="17"/>
  <c r="BH154" i="17"/>
  <c r="BI154" i="17"/>
  <c r="BK154" i="17"/>
  <c r="J156" i="17"/>
  <c r="BF156" i="17" s="1"/>
  <c r="P156" i="17"/>
  <c r="R156" i="17"/>
  <c r="T156" i="17"/>
  <c r="BE156" i="17"/>
  <c r="BG156" i="17"/>
  <c r="BH156" i="17"/>
  <c r="BI156" i="17"/>
  <c r="BK156" i="17"/>
  <c r="J158" i="17"/>
  <c r="BF158" i="17" s="1"/>
  <c r="P158" i="17"/>
  <c r="R158" i="17"/>
  <c r="T158" i="17"/>
  <c r="BE158" i="17"/>
  <c r="BG158" i="17"/>
  <c r="BH158" i="17"/>
  <c r="BI158" i="17"/>
  <c r="BK158" i="17"/>
  <c r="J159" i="17"/>
  <c r="BF159" i="17" s="1"/>
  <c r="P159" i="17"/>
  <c r="R159" i="17"/>
  <c r="T159" i="17"/>
  <c r="BE159" i="17"/>
  <c r="BG159" i="17"/>
  <c r="BH159" i="17"/>
  <c r="BI159" i="17"/>
  <c r="BK159" i="17"/>
  <c r="J162" i="17"/>
  <c r="BF162" i="17" s="1"/>
  <c r="P162" i="17"/>
  <c r="P161" i="17" s="1"/>
  <c r="R162" i="17"/>
  <c r="T162" i="17"/>
  <c r="BE162" i="17"/>
  <c r="BG162" i="17"/>
  <c r="BH162" i="17"/>
  <c r="BI162" i="17"/>
  <c r="BK162" i="17"/>
  <c r="J167" i="17"/>
  <c r="BF167" i="17" s="1"/>
  <c r="P167" i="17"/>
  <c r="R167" i="17"/>
  <c r="R161" i="17" s="1"/>
  <c r="T167" i="17"/>
  <c r="T161" i="17" s="1"/>
  <c r="BE167" i="17"/>
  <c r="BG167" i="17"/>
  <c r="BH167" i="17"/>
  <c r="BI167" i="17"/>
  <c r="BK167" i="17"/>
  <c r="J170" i="17"/>
  <c r="P170" i="17"/>
  <c r="R170" i="17"/>
  <c r="T170" i="17"/>
  <c r="BE170" i="17"/>
  <c r="BF170" i="17"/>
  <c r="BG170" i="17"/>
  <c r="BH170" i="17"/>
  <c r="BI170" i="17"/>
  <c r="BK170" i="17"/>
  <c r="J172" i="17"/>
  <c r="P172" i="17"/>
  <c r="R172" i="17"/>
  <c r="T172" i="17"/>
  <c r="BE172" i="17"/>
  <c r="BF172" i="17"/>
  <c r="BG172" i="17"/>
  <c r="BH172" i="17"/>
  <c r="BI172" i="17"/>
  <c r="BK172" i="17"/>
  <c r="J174" i="17"/>
  <c r="P174" i="17"/>
  <c r="R174" i="17"/>
  <c r="T174" i="17"/>
  <c r="BE174" i="17"/>
  <c r="BF174" i="17"/>
  <c r="BG174" i="17"/>
  <c r="BH174" i="17"/>
  <c r="BI174" i="17"/>
  <c r="BK174" i="17"/>
  <c r="BK161" i="17" s="1"/>
  <c r="J176" i="17"/>
  <c r="P176" i="17"/>
  <c r="R176" i="17"/>
  <c r="T176" i="17"/>
  <c r="BE176" i="17"/>
  <c r="BF176" i="17"/>
  <c r="BG176" i="17"/>
  <c r="BH176" i="17"/>
  <c r="BI176" i="17"/>
  <c r="BK176" i="17"/>
  <c r="J178" i="17"/>
  <c r="BF178" i="17" s="1"/>
  <c r="P178" i="17"/>
  <c r="R178" i="17"/>
  <c r="T178" i="17"/>
  <c r="BE178" i="17"/>
  <c r="BG178" i="17"/>
  <c r="BH178" i="17"/>
  <c r="BI178" i="17"/>
  <c r="BK178" i="17"/>
  <c r="J180" i="17"/>
  <c r="BF180" i="17" s="1"/>
  <c r="P180" i="17"/>
  <c r="R180" i="17"/>
  <c r="T180" i="17"/>
  <c r="BE180" i="17"/>
  <c r="BG180" i="17"/>
  <c r="BH180" i="17"/>
  <c r="BI180" i="17"/>
  <c r="BK180" i="17"/>
  <c r="J183" i="17"/>
  <c r="P183" i="17"/>
  <c r="R183" i="17"/>
  <c r="T183" i="17"/>
  <c r="BE183" i="17"/>
  <c r="BF183" i="17"/>
  <c r="BG183" i="17"/>
  <c r="BH183" i="17"/>
  <c r="BI183" i="17"/>
  <c r="BK183" i="17"/>
  <c r="J187" i="17"/>
  <c r="P187" i="17"/>
  <c r="R187" i="17"/>
  <c r="T187" i="17"/>
  <c r="BE187" i="17"/>
  <c r="BF187" i="17"/>
  <c r="BG187" i="17"/>
  <c r="BH187" i="17"/>
  <c r="BI187" i="17"/>
  <c r="BK187" i="17"/>
  <c r="J189" i="17"/>
  <c r="P189" i="17"/>
  <c r="R189" i="17"/>
  <c r="T189" i="17"/>
  <c r="BE189" i="17"/>
  <c r="BF189" i="17"/>
  <c r="BG189" i="17"/>
  <c r="BH189" i="17"/>
  <c r="BI189" i="17"/>
  <c r="BK189" i="17"/>
  <c r="J192" i="17"/>
  <c r="P192" i="17"/>
  <c r="R192" i="17"/>
  <c r="T192" i="17"/>
  <c r="BE192" i="17"/>
  <c r="BF192" i="17"/>
  <c r="BG192" i="17"/>
  <c r="BH192" i="17"/>
  <c r="BI192" i="17"/>
  <c r="BK192" i="17"/>
  <c r="J193" i="17"/>
  <c r="P193" i="17"/>
  <c r="R193" i="17"/>
  <c r="T193" i="17"/>
  <c r="BE193" i="17"/>
  <c r="BF193" i="17"/>
  <c r="BG193" i="17"/>
  <c r="BH193" i="17"/>
  <c r="BI193" i="17"/>
  <c r="BK193" i="17"/>
  <c r="J194" i="17"/>
  <c r="P194" i="17"/>
  <c r="R194" i="17"/>
  <c r="T194" i="17"/>
  <c r="BE194" i="17"/>
  <c r="BF194" i="17"/>
  <c r="BG194" i="17"/>
  <c r="BH194" i="17"/>
  <c r="BI194" i="17"/>
  <c r="BK194" i="17"/>
  <c r="J195" i="17"/>
  <c r="BF195" i="17" s="1"/>
  <c r="P195" i="17"/>
  <c r="R195" i="17"/>
  <c r="T195" i="17"/>
  <c r="BE195" i="17"/>
  <c r="BG195" i="17"/>
  <c r="BH195" i="17"/>
  <c r="BI195" i="17"/>
  <c r="BK195" i="17"/>
  <c r="J197" i="17"/>
  <c r="BF197" i="17" s="1"/>
  <c r="P197" i="17"/>
  <c r="R197" i="17"/>
  <c r="T197" i="17"/>
  <c r="BE197" i="17"/>
  <c r="BG197" i="17"/>
  <c r="BH197" i="17"/>
  <c r="BI197" i="17"/>
  <c r="BK197" i="17"/>
  <c r="J199" i="17"/>
  <c r="BF199" i="17" s="1"/>
  <c r="P199" i="17"/>
  <c r="R199" i="17"/>
  <c r="T199" i="17"/>
  <c r="BE199" i="17"/>
  <c r="BG199" i="17"/>
  <c r="BH199" i="17"/>
  <c r="BI199" i="17"/>
  <c r="BK199" i="17"/>
  <c r="J201" i="17"/>
  <c r="P201" i="17"/>
  <c r="R201" i="17"/>
  <c r="T201" i="17"/>
  <c r="BE201" i="17"/>
  <c r="BF201" i="17"/>
  <c r="BG201" i="17"/>
  <c r="BH201" i="17"/>
  <c r="BI201" i="17"/>
  <c r="BK201" i="17"/>
  <c r="J203" i="17"/>
  <c r="P203" i="17"/>
  <c r="R203" i="17"/>
  <c r="T203" i="17"/>
  <c r="BE203" i="17"/>
  <c r="BF203" i="17"/>
  <c r="BG203" i="17"/>
  <c r="BH203" i="17"/>
  <c r="BI203" i="17"/>
  <c r="BK203" i="17"/>
  <c r="J204" i="17"/>
  <c r="P204" i="17"/>
  <c r="R204" i="17"/>
  <c r="T204" i="17"/>
  <c r="BE204" i="17"/>
  <c r="BF204" i="17"/>
  <c r="BG204" i="17"/>
  <c r="BH204" i="17"/>
  <c r="BI204" i="17"/>
  <c r="BK204" i="17"/>
  <c r="J206" i="17"/>
  <c r="BF206" i="17" s="1"/>
  <c r="P206" i="17"/>
  <c r="R206" i="17"/>
  <c r="T206" i="17"/>
  <c r="BE206" i="17"/>
  <c r="BG206" i="17"/>
  <c r="BH206" i="17"/>
  <c r="BI206" i="17"/>
  <c r="BK206" i="17"/>
  <c r="J207" i="17"/>
  <c r="BF207" i="17" s="1"/>
  <c r="P207" i="17"/>
  <c r="R207" i="17"/>
  <c r="T207" i="17"/>
  <c r="BE207" i="17"/>
  <c r="BG207" i="17"/>
  <c r="BH207" i="17"/>
  <c r="BI207" i="17"/>
  <c r="BK207" i="17"/>
  <c r="J209" i="17"/>
  <c r="BF209" i="17" s="1"/>
  <c r="P209" i="17"/>
  <c r="R209" i="17"/>
  <c r="T209" i="17"/>
  <c r="BE209" i="17"/>
  <c r="BG209" i="17"/>
  <c r="BH209" i="17"/>
  <c r="BI209" i="17"/>
  <c r="BK209" i="17"/>
  <c r="J210" i="17"/>
  <c r="P210" i="17"/>
  <c r="R210" i="17"/>
  <c r="T210" i="17"/>
  <c r="BE210" i="17"/>
  <c r="BF210" i="17"/>
  <c r="BG210" i="17"/>
  <c r="BH210" i="17"/>
  <c r="BI210" i="17"/>
  <c r="BK210" i="17"/>
  <c r="J212" i="17"/>
  <c r="P212" i="17"/>
  <c r="R212" i="17"/>
  <c r="T212" i="17"/>
  <c r="BE212" i="17"/>
  <c r="BF212" i="17"/>
  <c r="BG212" i="17"/>
  <c r="BH212" i="17"/>
  <c r="BI212" i="17"/>
  <c r="BK212" i="17"/>
  <c r="J219" i="17"/>
  <c r="P219" i="17"/>
  <c r="R219" i="17"/>
  <c r="T219" i="17"/>
  <c r="BE219" i="17"/>
  <c r="BF219" i="17"/>
  <c r="BG219" i="17"/>
  <c r="BH219" i="17"/>
  <c r="BI219" i="17"/>
  <c r="BK219" i="17"/>
  <c r="J221" i="17"/>
  <c r="BF221" i="17" s="1"/>
  <c r="P221" i="17"/>
  <c r="R221" i="17"/>
  <c r="T221" i="17"/>
  <c r="BE221" i="17"/>
  <c r="BG221" i="17"/>
  <c r="BH221" i="17"/>
  <c r="BI221" i="17"/>
  <c r="BK221" i="17"/>
  <c r="J223" i="17"/>
  <c r="BF223" i="17" s="1"/>
  <c r="P223" i="17"/>
  <c r="R223" i="17"/>
  <c r="T223" i="17"/>
  <c r="BE223" i="17"/>
  <c r="BG223" i="17"/>
  <c r="BH223" i="17"/>
  <c r="BI223" i="17"/>
  <c r="BK223" i="17"/>
  <c r="J226" i="17"/>
  <c r="BF226" i="17" s="1"/>
  <c r="P226" i="17"/>
  <c r="R226" i="17"/>
  <c r="T226" i="17"/>
  <c r="BE226" i="17"/>
  <c r="BG226" i="17"/>
  <c r="BH226" i="17"/>
  <c r="BI226" i="17"/>
  <c r="BK226" i="17"/>
  <c r="J229" i="17"/>
  <c r="P229" i="17"/>
  <c r="R229" i="17"/>
  <c r="T229" i="17"/>
  <c r="BE229" i="17"/>
  <c r="BF229" i="17"/>
  <c r="BG229" i="17"/>
  <c r="BH229" i="17"/>
  <c r="BI229" i="17"/>
  <c r="BK229" i="17"/>
  <c r="J232" i="17"/>
  <c r="P232" i="17"/>
  <c r="R232" i="17"/>
  <c r="T232" i="17"/>
  <c r="BE232" i="17"/>
  <c r="BF232" i="17"/>
  <c r="BG232" i="17"/>
  <c r="BH232" i="17"/>
  <c r="BI232" i="17"/>
  <c r="BK232" i="17"/>
  <c r="J233" i="17"/>
  <c r="P233" i="17"/>
  <c r="R233" i="17"/>
  <c r="T233" i="17"/>
  <c r="BE233" i="17"/>
  <c r="BF233" i="17"/>
  <c r="BG233" i="17"/>
  <c r="BH233" i="17"/>
  <c r="BI233" i="17"/>
  <c r="BK233" i="17"/>
  <c r="J235" i="17"/>
  <c r="BF235" i="17" s="1"/>
  <c r="P235" i="17"/>
  <c r="R235" i="17"/>
  <c r="T235" i="17"/>
  <c r="BE235" i="17"/>
  <c r="BG235" i="17"/>
  <c r="BH235" i="17"/>
  <c r="BI235" i="17"/>
  <c r="BK235" i="17"/>
  <c r="J239" i="17"/>
  <c r="BF239" i="17" s="1"/>
  <c r="P239" i="17"/>
  <c r="R239" i="17"/>
  <c r="T239" i="17"/>
  <c r="BE239" i="17"/>
  <c r="BG239" i="17"/>
  <c r="BH239" i="17"/>
  <c r="BI239" i="17"/>
  <c r="BK239" i="17"/>
  <c r="J243" i="17"/>
  <c r="BF243" i="17" s="1"/>
  <c r="P243" i="17"/>
  <c r="R243" i="17"/>
  <c r="T243" i="17"/>
  <c r="BE243" i="17"/>
  <c r="BG243" i="17"/>
  <c r="BH243" i="17"/>
  <c r="BI243" i="17"/>
  <c r="BK243" i="17"/>
  <c r="J244" i="17"/>
  <c r="P244" i="17"/>
  <c r="R244" i="17"/>
  <c r="T244" i="17"/>
  <c r="BE244" i="17"/>
  <c r="BF244" i="17"/>
  <c r="BG244" i="17"/>
  <c r="BH244" i="17"/>
  <c r="BI244" i="17"/>
  <c r="BK244" i="17"/>
  <c r="J245" i="17"/>
  <c r="P245" i="17"/>
  <c r="R245" i="17"/>
  <c r="T245" i="17"/>
  <c r="BE245" i="17"/>
  <c r="BF245" i="17"/>
  <c r="BG245" i="17"/>
  <c r="BH245" i="17"/>
  <c r="BI245" i="17"/>
  <c r="BK245" i="17"/>
  <c r="J246" i="17"/>
  <c r="P246" i="17"/>
  <c r="R246" i="17"/>
  <c r="T246" i="17"/>
  <c r="BE246" i="17"/>
  <c r="BF246" i="17"/>
  <c r="BG246" i="17"/>
  <c r="BH246" i="17"/>
  <c r="BI246" i="17"/>
  <c r="BK246" i="17"/>
  <c r="J248" i="17"/>
  <c r="BF248" i="17" s="1"/>
  <c r="P248" i="17"/>
  <c r="R248" i="17"/>
  <c r="T248" i="17"/>
  <c r="BE248" i="17"/>
  <c r="BG248" i="17"/>
  <c r="BH248" i="17"/>
  <c r="BI248" i="17"/>
  <c r="BK248" i="17"/>
  <c r="J249" i="17"/>
  <c r="BF249" i="17" s="1"/>
  <c r="P249" i="17"/>
  <c r="R249" i="17"/>
  <c r="T249" i="17"/>
  <c r="BE249" i="17"/>
  <c r="BG249" i="17"/>
  <c r="BH249" i="17"/>
  <c r="BI249" i="17"/>
  <c r="BK249" i="17"/>
  <c r="J255" i="17"/>
  <c r="BF255" i="17" s="1"/>
  <c r="P255" i="17"/>
  <c r="R255" i="17"/>
  <c r="T255" i="17"/>
  <c r="BE255" i="17"/>
  <c r="BG255" i="17"/>
  <c r="BH255" i="17"/>
  <c r="BI255" i="17"/>
  <c r="BK255" i="17"/>
  <c r="J257" i="17"/>
  <c r="BE257" i="17"/>
  <c r="BF257" i="17"/>
  <c r="BG257" i="17"/>
  <c r="BH257" i="17"/>
  <c r="BI257" i="17"/>
  <c r="BK257" i="17"/>
  <c r="J258" i="17"/>
  <c r="BE258" i="17"/>
  <c r="BF258" i="17"/>
  <c r="BG258" i="17"/>
  <c r="BH258" i="17"/>
  <c r="BI258" i="17"/>
  <c r="BK258" i="17"/>
  <c r="J259" i="17"/>
  <c r="BE259" i="17"/>
  <c r="BF259" i="17"/>
  <c r="BG259" i="17"/>
  <c r="BH259" i="17"/>
  <c r="BI259" i="17"/>
  <c r="BK259" i="17"/>
  <c r="BK260" i="17"/>
  <c r="J260" i="17" s="1"/>
  <c r="J101" i="17" s="1"/>
  <c r="J261" i="17"/>
  <c r="BF261" i="17" s="1"/>
  <c r="P261" i="17"/>
  <c r="P260" i="17" s="1"/>
  <c r="R261" i="17"/>
  <c r="R260" i="17" s="1"/>
  <c r="T261" i="17"/>
  <c r="T260" i="17" s="1"/>
  <c r="BE261" i="17"/>
  <c r="BG261" i="17"/>
  <c r="BH261" i="17"/>
  <c r="BI261" i="17"/>
  <c r="BK261" i="17"/>
  <c r="R262" i="17"/>
  <c r="T262" i="17"/>
  <c r="BK262" i="17"/>
  <c r="J262" i="17" s="1"/>
  <c r="J102" i="17" s="1"/>
  <c r="J263" i="17"/>
  <c r="BF263" i="17" s="1"/>
  <c r="P263" i="17"/>
  <c r="P262" i="17" s="1"/>
  <c r="R263" i="17"/>
  <c r="T263" i="17"/>
  <c r="BE263" i="17"/>
  <c r="BG263" i="17"/>
  <c r="BH263" i="17"/>
  <c r="BI263" i="17"/>
  <c r="BK263" i="17"/>
  <c r="L84" i="16"/>
  <c r="L85" i="16"/>
  <c r="L87" i="16"/>
  <c r="AM87" i="16"/>
  <c r="L89" i="16"/>
  <c r="AM89" i="16"/>
  <c r="L90" i="16"/>
  <c r="AM90" i="16"/>
  <c r="AS94" i="16"/>
  <c r="F37" i="17" l="1"/>
  <c r="BD95" i="16" s="1"/>
  <c r="BD94" i="16" s="1"/>
  <c r="W33" i="16" s="1"/>
  <c r="BK124" i="17"/>
  <c r="J124" i="17" s="1"/>
  <c r="J98" i="17" s="1"/>
  <c r="P123" i="17"/>
  <c r="P122" i="17" s="1"/>
  <c r="AU95" i="16" s="1"/>
  <c r="AU94" i="16" s="1"/>
  <c r="J161" i="17"/>
  <c r="J99" i="17" s="1"/>
  <c r="BK191" i="17"/>
  <c r="J191" i="17" s="1"/>
  <c r="J100" i="17" s="1"/>
  <c r="T191" i="17"/>
  <c r="F35" i="17"/>
  <c r="BB95" i="16" s="1"/>
  <c r="BB94" i="16" s="1"/>
  <c r="W31" i="16" s="1"/>
  <c r="T124" i="17"/>
  <c r="T123" i="17" s="1"/>
  <c r="T122" i="17" s="1"/>
  <c r="R124" i="17"/>
  <c r="R191" i="17"/>
  <c r="F34" i="17"/>
  <c r="BA95" i="16" s="1"/>
  <c r="BA94" i="16" s="1"/>
  <c r="W30" i="16" s="1"/>
  <c r="F36" i="17"/>
  <c r="BC95" i="16" s="1"/>
  <c r="BC94" i="16" s="1"/>
  <c r="AY94" i="16" s="1"/>
  <c r="P191" i="17"/>
  <c r="F33" i="17"/>
  <c r="AZ95" i="16" s="1"/>
  <c r="AZ94" i="16" s="1"/>
  <c r="W29" i="16" s="1"/>
  <c r="J89" i="17"/>
  <c r="J116" i="17"/>
  <c r="J34" i="17"/>
  <c r="AW95" i="16" s="1"/>
  <c r="E112" i="17"/>
  <c r="J33" i="17"/>
  <c r="AV95" i="16" s="1"/>
  <c r="AX94" i="16" l="1"/>
  <c r="W32" i="16"/>
  <c r="AT95" i="16"/>
  <c r="BK123" i="17"/>
  <c r="AV94" i="16"/>
  <c r="AK29" i="16" s="1"/>
  <c r="AW94" i="16"/>
  <c r="AK30" i="16" s="1"/>
  <c r="R123" i="17"/>
  <c r="R122" i="17" s="1"/>
  <c r="BK122" i="17" l="1"/>
  <c r="J122" i="17" s="1"/>
  <c r="J123" i="17"/>
  <c r="J97" i="17" s="1"/>
  <c r="AT94" i="16"/>
  <c r="C26" i="10"/>
  <c r="C19" i="10"/>
  <c r="B21" i="10"/>
  <c r="E21" i="10"/>
  <c r="F21" i="10"/>
  <c r="B28" i="10"/>
  <c r="E28" i="10"/>
  <c r="F28" i="10"/>
  <c r="J30" i="17" l="1"/>
  <c r="D23" i="10" s="1"/>
  <c r="J96" i="17"/>
  <c r="E23" i="10"/>
  <c r="J39" i="17" l="1"/>
  <c r="AG95" i="16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AN95" i="16" l="1"/>
  <c r="AG94" i="16"/>
  <c r="J49" i="7"/>
  <c r="F34" i="7"/>
  <c r="F49" i="7"/>
  <c r="AK26" i="16" l="1"/>
  <c r="AK35" i="16" s="1"/>
  <c r="AN94" i="16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C28" i="10" s="1"/>
  <c r="C31" i="10" s="1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  <c r="F23" i="10"/>
  <c r="C24" i="10" s="1"/>
  <c r="F33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<sst xmlns="http://schemas.openxmlformats.org/spreadsheetml/2006/main" count="1985" uniqueCount="535">
  <si>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</si>
  <si>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</si>
  <si>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</si>
  <si>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</si>
  <si>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</si>
  <si>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</si>
  <si>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</si>
  <si>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</si>
  <si>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</si>
  <si>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</si>
  <si>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</si>
  <si>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</si>
  <si>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</si>
  <si>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</si>
  <si>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</si>
  <si>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</si>
  <si>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</si>
  <si>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</si>
  <si>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</si>
  <si>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</si>
  <si>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</si>
  <si>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</si>
  <si>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</si>
  <si>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</si>
  <si>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</si>
  <si>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</si>
  <si>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</si>
  <si>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</si>
  <si>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</si>
  <si>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</si>
  <si>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</si>
  <si>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</si>
  <si>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</si>
  <si>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</si>
  <si>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</si>
  <si>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</si>
  <si>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</si>
  <si>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</si>
  <si>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</si>
  <si>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</si>
  <si>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</si>
  <si>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</si>
  <si>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</si>
  <si>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</si>
  <si>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</si>
  <si>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</si>
  <si>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</si>
  <si>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</si>
  <si>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</si>
  <si>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</si>
  <si>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</si>
  <si>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</si>
  <si>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</si>
  <si>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</si>
  <si>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</si>
  <si>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</si>
  <si>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</si>
  <si>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</si>
  <si>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</si>
  <si>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</si>
  <si>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</si>
  <si>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</si>
  <si>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</si>
  <si>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</si>
  <si>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</si>
  <si>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</si>
  <si>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</si>
  <si>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</si>
  <si>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</si>
  <si>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</si>
  <si>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</si>
  <si>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</si>
  <si>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</si>
  <si>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</si>
  <si>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</si>
  <si>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</si>
  <si>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</si>
  <si>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</si>
  <si>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</si>
  <si>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</si>
  <si>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</si>
  <si>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</si>
  <si>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</si>
  <si>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čím viac, tým lepšie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</si>
  <si>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</si>
  <si>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</si>
  <si>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</si>
  <si>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</si>
  <si>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</si>
  <si>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</si>
  <si>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</si>
  <si>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</si>
  <si>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0</t>
  </si>
  <si>
    <t>822 29</t>
  </si>
  <si>
    <t>{151d023f-b7cf-4b1b-8df2-e64f63bf1d89}</t>
  </si>
  <si>
    <t>{01d3e522-0643-40ea-9ecf-6a7408ab4f29}</t>
  </si>
  <si>
    <t>IMPORT</t>
  </si>
  <si>
    <t>1</t>
  </si>
  <si>
    <t>STA</t>
  </si>
  <si>
    <t>Chodník pre chodcov</t>
  </si>
  <si>
    <t>101-00</t>
  </si>
  <si>
    <t>/</t>
  </si>
  <si>
    <t>{00000000-0000-0000-0000-000000000000}</t>
  </si>
  <si>
    <t>###NOIMPORT###</t>
  </si>
  <si>
    <t>D</t>
  </si>
  <si>
    <t/>
  </si>
  <si>
    <t>Náklady z rozpočtov</t>
  </si>
  <si>
    <t>Základňa_x000D_
DPH nulová</t>
  </si>
  <si>
    <t>Základňa_x000D_
DPH zníž. prenesená</t>
  </si>
  <si>
    <t>Základňa_x000D_
DPH zákl. prenesená</t>
  </si>
  <si>
    <t>Základňa_x000D_
DPH znížená</t>
  </si>
  <si>
    <t>Základňa_x000D_
DPH základná</t>
  </si>
  <si>
    <t>DPH znížená prenesená_x000D_
[EUR]</t>
  </si>
  <si>
    <t>DPH základná prenesená_x000D_
[EUR]</t>
  </si>
  <si>
    <t>DPH znížená [EUR]</t>
  </si>
  <si>
    <t>DPH základná [EUR]</t>
  </si>
  <si>
    <t>Normohodiny [h]</t>
  </si>
  <si>
    <t>DPH [EUR]</t>
  </si>
  <si>
    <t>z toho Ostat._x000D_
náklady [EUR]</t>
  </si>
  <si>
    <t>Typ</t>
  </si>
  <si>
    <t>Cena s DPH [EUR]</t>
  </si>
  <si>
    <t>Cena bez DPH [EUR]</t>
  </si>
  <si>
    <t>Popis</t>
  </si>
  <si>
    <t>Kód</t>
  </si>
  <si>
    <t>Spracovateľ:</t>
  </si>
  <si>
    <t>Zhotoviteľ:</t>
  </si>
  <si>
    <t>Informatívne údaje z listov zákaziek</t>
  </si>
  <si>
    <t>Projektant:</t>
  </si>
  <si>
    <t>Objednávateľ:</t>
  </si>
  <si>
    <t>Dátum:</t>
  </si>
  <si>
    <t>Miesto:</t>
  </si>
  <si>
    <t>Stavba:</t>
  </si>
  <si>
    <t>Kód:</t>
  </si>
  <si>
    <t>REKAPITULÁCIA OBJEKTOV STAVBY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</si>
  <si>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</si>
  <si>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</si>
  <si>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</si>
  <si>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</si>
  <si>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</si>
  <si>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</si>
  <si>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</si>
  <si>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</si>
  <si>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</si>
  <si>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nulová</t>
  </si>
  <si>
    <t>zníž. prenesená</t>
  </si>
  <si>
    <t>zákl. prenesená</t>
  </si>
  <si>
    <t>znížená</t>
  </si>
  <si>
    <t>základná</t>
  </si>
  <si>
    <t>DPH</t>
  </si>
  <si>
    <t>Výška dane</t>
  </si>
  <si>
    <t>Základ dane</t>
  </si>
  <si>
    <t>Sadzba dane</t>
  </si>
  <si>
    <t>Cena bez DPH</t>
  </si>
  <si>
    <t>Poznámka:</t>
  </si>
  <si>
    <t>True</t>
  </si>
  <si>
    <t>CEMOS, s.r.o., Mlynské nivy 70, 82105 Bratislava</t>
  </si>
  <si>
    <t>0,01</t>
  </si>
  <si>
    <t>False</t>
  </si>
  <si>
    <t>Vyplň údaj</t>
  </si>
  <si>
    <t>Hlavné mesto SR Bratislava, Primaciálne nám.1, BA</t>
  </si>
  <si>
    <t>1. 4. 2025</t>
  </si>
  <si>
    <t>Bratislava - Petržalka</t>
  </si>
  <si>
    <t>KS:</t>
  </si>
  <si>
    <t>JKSO:</t>
  </si>
  <si>
    <t>Priechod pre chodcov a dobudovanie chodníka v križovatke ulíc Krásnohorská a Betliarska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</si>
  <si>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</si>
  <si>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5124</t>
  </si>
  <si>
    <t>Návod na vyplnenie</t>
  </si>
  <si>
    <t>v ---  nižšie sa nachádzajú doplnkové a pomocné údaje k zostavám  --- v</t>
  </si>
  <si>
    <t>REKAPITULÁCIA STAVBY</t>
  </si>
  <si>
    <t>23</t>
  </si>
  <si>
    <t>ZAMOK</t>
  </si>
  <si>
    <t>2.0</t>
  </si>
  <si>
    <t>Export Komplet</t>
  </si>
  <si>
    <t>ROZPOCET</t>
  </si>
  <si>
    <t>VV</t>
  </si>
  <si>
    <t>porealizačné geometrické plány</t>
  </si>
  <si>
    <t>projektová dokumentácia DSZS</t>
  </si>
  <si>
    <t>geodetické zameranie skutočného vyhotovenia</t>
  </si>
  <si>
    <t>2</t>
  </si>
  <si>
    <t>"realizačná dokumentácia"     1,0</t>
  </si>
  <si>
    <t>-172849265</t>
  </si>
  <si>
    <t>1024</t>
  </si>
  <si>
    <t>K</t>
  </si>
  <si>
    <t>kpl.</t>
  </si>
  <si>
    <t>Projektové práce - realizačná dokumentácia</t>
  </si>
  <si>
    <t>000400022.S</t>
  </si>
  <si>
    <t>5</t>
  </si>
  <si>
    <t>Investičné náklady neobsiahnuté v cenách</t>
  </si>
  <si>
    <t>VRN</t>
  </si>
  <si>
    <t>439119940</t>
  </si>
  <si>
    <t>4</t>
  </si>
  <si>
    <t>t</t>
  </si>
  <si>
    <t>Presun hmôt pre pozemné komunikácie s krytom dláždeným (822 2.3, 822 5.3) akejkoľvek dĺžky objektu</t>
  </si>
  <si>
    <t>998223011.S</t>
  </si>
  <si>
    <t>Presun hmôt HSV</t>
  </si>
  <si>
    <t>99</t>
  </si>
  <si>
    <t>"asfalt"     4,95</t>
  </si>
  <si>
    <t>-360868956</t>
  </si>
  <si>
    <t>Poplatok za uloženie stavebného odpadu na recykláciu - bitúmenové zmesi (17 03 02)</t>
  </si>
  <si>
    <t>979089761.S</t>
  </si>
  <si>
    <t>58</t>
  </si>
  <si>
    <t>Súčet</t>
  </si>
  <si>
    <t>"podkladný betón"      9,3</t>
  </si>
  <si>
    <t>"lôžko pod obrubníkmi"     1,739</t>
  </si>
  <si>
    <t>"betónové obrubníky"     1,638</t>
  </si>
  <si>
    <t>"betónová dlažba"     0,745</t>
  </si>
  <si>
    <t>2113611295</t>
  </si>
  <si>
    <t>Poplatok za uloženie stavebného odpadu na recykláciu - betón bez armovania, veľkosť do 50 x 50 cm (17 01 01)</t>
  </si>
  <si>
    <t>979089721.S</t>
  </si>
  <si>
    <t>57</t>
  </si>
  <si>
    <t>-1996887686</t>
  </si>
  <si>
    <t>Nakladanie na dopravné prostriedky pre vodorovnú dopravu sutiny</t>
  </si>
  <si>
    <t>979087212.S</t>
  </si>
  <si>
    <t>56</t>
  </si>
  <si>
    <t>21,47*9 'Prepočítané koeficientom množstva</t>
  </si>
  <si>
    <t>-1619253914</t>
  </si>
  <si>
    <t>Príplatok k cene za každý ďalší aj začatý 1 km nad 1 km pre vodorovnú dopravu sutiny</t>
  </si>
  <si>
    <t>979082219.S</t>
  </si>
  <si>
    <t>55</t>
  </si>
  <si>
    <t>1560065821</t>
  </si>
  <si>
    <t>Vodorovná doprava sutiny so zložením a hrubým urovnaním na vzdialenosť do 1 km</t>
  </si>
  <si>
    <t>979082213.S</t>
  </si>
  <si>
    <t>54</t>
  </si>
  <si>
    <t>496458352</t>
  </si>
  <si>
    <t>ks</t>
  </si>
  <si>
    <t>Demontáž dočasnej dopravnej značky kompletnej základnej</t>
  </si>
  <si>
    <t>966812211.S</t>
  </si>
  <si>
    <t>53</t>
  </si>
  <si>
    <t>372294281</t>
  </si>
  <si>
    <t>Demontáž dočasnej dopravnej značky samostatnej základnej</t>
  </si>
  <si>
    <t>966812111.S</t>
  </si>
  <si>
    <t>52</t>
  </si>
  <si>
    <t>"zapílenie existujúceho chodníka na celú hrúbku"     6,9</t>
  </si>
  <si>
    <t>"Zapílenie existujúcej komunikácie na celú hrúbku v mieste uloženia novej prídlažby"     29,1</t>
  </si>
  <si>
    <t>1008939465</t>
  </si>
  <si>
    <t>m</t>
  </si>
  <si>
    <t>Rezanie existujúceho betónového krytu alebo podkladu hĺbky nad 150 do 200 mm</t>
  </si>
  <si>
    <t>919735124.S</t>
  </si>
  <si>
    <t>51</t>
  </si>
  <si>
    <t>"Zapílenie existujúceho chodníka na celú hrúbku"     6,9</t>
  </si>
  <si>
    <t>-461599525</t>
  </si>
  <si>
    <t>Rezanie existujúceho asfaltového krytu alebo podkladu hĺbky nad 50 do 100 mm</t>
  </si>
  <si>
    <t>919735112.S</t>
  </si>
  <si>
    <t>50</t>
  </si>
  <si>
    <t>52,2*1,01 'Prepočítané koeficientom množstva</t>
  </si>
  <si>
    <t>-54306838</t>
  </si>
  <si>
    <t>M</t>
  </si>
  <si>
    <t>8</t>
  </si>
  <si>
    <t>Obrubník parkový, 250/80 mm, prírodný, dĺ. 1000 mm</t>
  </si>
  <si>
    <t>592170001400.S</t>
  </si>
  <si>
    <t>49</t>
  </si>
  <si>
    <t>1078820196</t>
  </si>
  <si>
    <t>Osadenie záhonového alebo parkového obrubníka betón., do lôžka z bet. pros. tr. C 16/20 s bočnou oporou</t>
  </si>
  <si>
    <t>916561112.S</t>
  </si>
  <si>
    <t>48</t>
  </si>
  <si>
    <t>13,08*1,01 'Prepočítané koeficientom množstva</t>
  </si>
  <si>
    <t>10,2/0,78</t>
  </si>
  <si>
    <t>-1267797499</t>
  </si>
  <si>
    <t>Obrubník cestný oblúkový, vonkajší polomer 5 m, lxšxv 780x150(110)x260 mm</t>
  </si>
  <si>
    <t>592170000500.S</t>
  </si>
  <si>
    <t>47</t>
  </si>
  <si>
    <t>2,05*1,01 'Prepočítané koeficientom množstva</t>
  </si>
  <si>
    <t>1,6/0,78</t>
  </si>
  <si>
    <t>-1458463213</t>
  </si>
  <si>
    <t>Obrubník cestný oblúkový, vonkajší polomer 2 m, lxšxv 780x150(110)x260 mm</t>
  </si>
  <si>
    <t>592170000200.S</t>
  </si>
  <si>
    <t>46</t>
  </si>
  <si>
    <t>2,95*1,01 'Prepočítané koeficientom množstva</t>
  </si>
  <si>
    <t>2,3/0,78</t>
  </si>
  <si>
    <t>-264244422</t>
  </si>
  <si>
    <t>Obrubník cestný oblúkový, vonkajší polomer 0,5 m, lxšxv 780x150(110)x260 mm</t>
  </si>
  <si>
    <t>592170002500.S</t>
  </si>
  <si>
    <t>45</t>
  </si>
  <si>
    <t>1,0/0,33</t>
  </si>
  <si>
    <t>757582759</t>
  </si>
  <si>
    <t>Obrubník cestný, lxšxv 330x150x260 mm, skosenie 120/40 mm</t>
  </si>
  <si>
    <t>592170002300.S</t>
  </si>
  <si>
    <t>44</t>
  </si>
  <si>
    <t>12,3*1,01 'Prepočítané koeficientom množstva</t>
  </si>
  <si>
    <t>-870388815</t>
  </si>
  <si>
    <t>Obrubník cestný, lxšxv 1000x150x260 mm</t>
  </si>
  <si>
    <t>592170001000.S</t>
  </si>
  <si>
    <t>43</t>
  </si>
  <si>
    <t>"obrubník cestný oblúkový R = 5 m, 150x260x780"     10,2</t>
  </si>
  <si>
    <t>"obrubník cestný oblúkový R = 2 m, 150x260x780"     1,6</t>
  </si>
  <si>
    <t>"obrubník cestný oblúkový R = 0,5 m, 150x260x780"     2,3</t>
  </si>
  <si>
    <t>"Betónový obrubník cestný so skosením rozmery 150 x 260 x 330"     1,0</t>
  </si>
  <si>
    <t>"betónový obrubník cestný so skosením rozmery 150 x 260 x 1 000"     12,3</t>
  </si>
  <si>
    <t>-2075127352</t>
  </si>
  <si>
    <t>Osadenie cestného obrubníka betónového stojatého do lôžka z betónu prostého tr. C 20/25 s bočnou oporou</t>
  </si>
  <si>
    <t>916362113.S</t>
  </si>
  <si>
    <t>42</t>
  </si>
  <si>
    <t>3*0,03 'Prepočítané koeficientom množstva</t>
  </si>
  <si>
    <t>-1540227718</t>
  </si>
  <si>
    <t>Dopravná smerová doska Z4, REF2, obojstranná s výstražným svetlom a gumeným podstavcom</t>
  </si>
  <si>
    <t>404450001700.S</t>
  </si>
  <si>
    <t>41</t>
  </si>
  <si>
    <t>-1541989992</t>
  </si>
  <si>
    <t>Montáž dočasnej súpravy smerových dosiek Z4 s výstražným svetlom 3 dosky</t>
  </si>
  <si>
    <t>915912221.S</t>
  </si>
  <si>
    <t>40</t>
  </si>
  <si>
    <t>13*0,01 'Prepočítané koeficientom množstva</t>
  </si>
  <si>
    <t>-2147034226</t>
  </si>
  <si>
    <t>Zariadenie dopravné - Smerová alebo vodiaca doska Z4, rozmer 300x1225 mm, obojstranná, plastová</t>
  </si>
  <si>
    <t>404450006000.S</t>
  </si>
  <si>
    <t>39</t>
  </si>
  <si>
    <t>-977699362</t>
  </si>
  <si>
    <t>Montáž dočasnej dopravnej smerovej dosky základnej Z4</t>
  </si>
  <si>
    <t>915912211.S</t>
  </si>
  <si>
    <t>38</t>
  </si>
  <si>
    <t>5*0,01 'Prepočítané koeficientom množstva</t>
  </si>
  <si>
    <t>752535163</t>
  </si>
  <si>
    <t>Zariadenie dopravné Z2 (Zábrana na označenie uzávierky) s 2 svetlami, rozmer 1000x2000 mm, pre dočasné dopravné značenie</t>
  </si>
  <si>
    <t>404450003500.S</t>
  </si>
  <si>
    <t>37</t>
  </si>
  <si>
    <t>605544011</t>
  </si>
  <si>
    <t>Montáž dočasnej dopravnej zábrany Z2 reflexnej šírky 1 m s 2 svetlami</t>
  </si>
  <si>
    <t>915911112.S</t>
  </si>
  <si>
    <t>36</t>
  </si>
  <si>
    <t>2,8+9*3*0,5</t>
  </si>
  <si>
    <t>-725285051</t>
  </si>
  <si>
    <t>m2</t>
  </si>
  <si>
    <t>Vodorovné dopravné značenie dvojzložkovým studeným plastom prechodov pre chodcov, šípky, symboly a pod., biela základná</t>
  </si>
  <si>
    <t>915721311.S</t>
  </si>
  <si>
    <t>35</t>
  </si>
  <si>
    <t>2*0,01 'Prepočítané koeficientom množstva</t>
  </si>
  <si>
    <t>-723647771</t>
  </si>
  <si>
    <t>Výstražná značka, rozmer 900 mm, retroreflexia RA1, pozinkovaná</t>
  </si>
  <si>
    <t>404410000200.S</t>
  </si>
  <si>
    <t>34</t>
  </si>
  <si>
    <t>"zvislá dodatková dopravná značka 503-20, 503-10"     2</t>
  </si>
  <si>
    <t>1989632233</t>
  </si>
  <si>
    <t>Montáž dočasnej dopravnej značky samostatnej základnej</t>
  </si>
  <si>
    <t>914812111.S</t>
  </si>
  <si>
    <t>33</t>
  </si>
  <si>
    <t>4*0,01 'Prepočítané koeficientom množstva</t>
  </si>
  <si>
    <t>741364637</t>
  </si>
  <si>
    <t>Kompletná dopravná značka základného rozmeru 900 mm vrátane podstavca a stĺpa</t>
  </si>
  <si>
    <t>404410211400.S</t>
  </si>
  <si>
    <t>32</t>
  </si>
  <si>
    <t>-1199134787</t>
  </si>
  <si>
    <t>Montáž dočasnej dopravnej značky kompletnej základnej</t>
  </si>
  <si>
    <t>914812211.S</t>
  </si>
  <si>
    <t>31</t>
  </si>
  <si>
    <t>1452139984</t>
  </si>
  <si>
    <t>Návesť ZDZ 325-10 "Priechod pre chodcov (informačná značka)" RA1, P3, E2, SP1</t>
  </si>
  <si>
    <t>404410175706</t>
  </si>
  <si>
    <t>30</t>
  </si>
  <si>
    <t>1618426195</t>
  </si>
  <si>
    <t>Osadenie a montáž cestnej zvislej dopravnej značky na stĺpik, stĺp, konzolu alebo objekt</t>
  </si>
  <si>
    <t>914001111.S</t>
  </si>
  <si>
    <t>29</t>
  </si>
  <si>
    <t>Ostatné konštrukcie a práce-búranie</t>
  </si>
  <si>
    <t>9</t>
  </si>
  <si>
    <t>1,05+1,04</t>
  </si>
  <si>
    <t>-495018490</t>
  </si>
  <si>
    <t>Dlažba betónová pre nevidiacich nopková, rozmer 200x200x60 mm, sivá</t>
  </si>
  <si>
    <t>592460007200.S</t>
  </si>
  <si>
    <t>28</t>
  </si>
  <si>
    <t>5,53*1,02 'Prepočítané koeficientom množstva</t>
  </si>
  <si>
    <t>-1555919038</t>
  </si>
  <si>
    <t>Dlažba betónová pre nevidiacich drážková, rozmer 200x200x60 mm, sivá</t>
  </si>
  <si>
    <t>592460007000.S</t>
  </si>
  <si>
    <t>27</t>
  </si>
  <si>
    <t>"Betónová dlažba pre nevidiacich (nopková)"     1,05+1,04</t>
  </si>
  <si>
    <t>"betónová dlažba pre nevidiacich (drážková)"     5,53</t>
  </si>
  <si>
    <t>-23587959</t>
  </si>
  <si>
    <t>Kladenie dlažby pre nevidiacich hr. 60 mm do lôžka z kameniva ťaženého s vyplnením škár</t>
  </si>
  <si>
    <t>596911331.S</t>
  </si>
  <si>
    <t>26</t>
  </si>
  <si>
    <t>108,96*1,01 'Prepočítané koeficientom množstva</t>
  </si>
  <si>
    <t>"betónová dlažba"     (10,38+16,86)*4</t>
  </si>
  <si>
    <t>448250667</t>
  </si>
  <si>
    <t>Dlažba betónová, rozmer 500x250x80 mm, prírodná</t>
  </si>
  <si>
    <t>592460020400.S</t>
  </si>
  <si>
    <t>25</t>
  </si>
  <si>
    <t>"betónová dlažba"     (10,38+16,86)*0,5</t>
  </si>
  <si>
    <t>758727894</t>
  </si>
  <si>
    <t>Kladenie betónovej dlažby s vyplnením škár do lôžka z cementovej malty, veľ. do 0,09 m2 plochy do 50 m2</t>
  </si>
  <si>
    <t>596811330.S</t>
  </si>
  <si>
    <t>24</t>
  </si>
  <si>
    <t>"vozovka 1 - chodník"     57,6</t>
  </si>
  <si>
    <t>2073649308</t>
  </si>
  <si>
    <t>Asfaltový betón vrstva obrusná AC 8 O v pruhu š. do 3 m z nemodifik. asfaltu tr. II, po zhutnení hr. 50 mm</t>
  </si>
  <si>
    <t>577144111.S</t>
  </si>
  <si>
    <t>1278432742</t>
  </si>
  <si>
    <t>Postrek asfaltový spojovací bez posypu kamenivom  v množstve 0,50 kg/m2</t>
  </si>
  <si>
    <t>573231107.S</t>
  </si>
  <si>
    <t>22</t>
  </si>
  <si>
    <t>-1176770685</t>
  </si>
  <si>
    <t>Postrek asfaltový infiltračný s posypom kamenivom z asfaltu cestného v množstve 0,8 kg/m2</t>
  </si>
  <si>
    <t>573111112.S</t>
  </si>
  <si>
    <t>21</t>
  </si>
  <si>
    <t>"podklad pod prídlažbu"          (10,38+16,86)*0,5</t>
  </si>
  <si>
    <t>-1700237222</t>
  </si>
  <si>
    <t>Podklad z podkladového betónu PB I tr. C 20/25 hr. 150 mm</t>
  </si>
  <si>
    <t>567124115.S</t>
  </si>
  <si>
    <t>20</t>
  </si>
  <si>
    <t>20 RA 0/8</t>
  </si>
  <si>
    <t>-1901964458</t>
  </si>
  <si>
    <t>Podklad alebo podsyp z asfaltového recyklátu s rozprestretím, vlhčením a zhutnením, po zhutnení hr. 50 mm</t>
  </si>
  <si>
    <t>564911211.S</t>
  </si>
  <si>
    <t>19</t>
  </si>
  <si>
    <t>"vozovka 2 - betónová dlažba pre nevidiacich"     7,77</t>
  </si>
  <si>
    <t>"vozovka 1 - chodník"     58,75</t>
  </si>
  <si>
    <t>ŠD, 31,5 Gc</t>
  </si>
  <si>
    <t>1388740873</t>
  </si>
  <si>
    <t>Podklad zo štrkodrviny s rozprestretím a zhutnením, po zhutnení hr. 150 mm</t>
  </si>
  <si>
    <t>564851111.S</t>
  </si>
  <si>
    <t>18</t>
  </si>
  <si>
    <t>Komunikácie</t>
  </si>
  <si>
    <t>47,8*0,15*0,83</t>
  </si>
  <si>
    <t>1943146048</t>
  </si>
  <si>
    <t>Zemina pre terénne úpravy - ornica</t>
  </si>
  <si>
    <t>103640000100.S</t>
  </si>
  <si>
    <t>17</t>
  </si>
  <si>
    <t>-1932851752</t>
  </si>
  <si>
    <t>Rozprestretie ornice v rovine, plocha do 500 m2, hr.do 150 mm</t>
  </si>
  <si>
    <t>181301102.S</t>
  </si>
  <si>
    <t>16</t>
  </si>
  <si>
    <t>59,5+20,0</t>
  </si>
  <si>
    <t>974303325</t>
  </si>
  <si>
    <t>Úprava pláne v zárezoch v hornine 1-4 so zhutnením</t>
  </si>
  <si>
    <t>181101102.S</t>
  </si>
  <si>
    <t>15</t>
  </si>
  <si>
    <t>47,8*0,0309 'Prepočítané koeficientom množstva</t>
  </si>
  <si>
    <t>-437013537</t>
  </si>
  <si>
    <t>kg</t>
  </si>
  <si>
    <t>Osivá tráv - semená parkovej zmesi</t>
  </si>
  <si>
    <t>005720001400.S</t>
  </si>
  <si>
    <t>14</t>
  </si>
  <si>
    <t>539808114</t>
  </si>
  <si>
    <t>Založenie trávnika parkového výsevom v rovine do 1:5</t>
  </si>
  <si>
    <t>180402111.S</t>
  </si>
  <si>
    <t>13</t>
  </si>
  <si>
    <t>"oddrnovanie"     10,56*1,8</t>
  </si>
  <si>
    <t>"nevhodná zemina zo stavby"     14,08*1,8</t>
  </si>
  <si>
    <t>-86102039</t>
  </si>
  <si>
    <t>Poplatok za uloženie stavebného odpadu na recykláciu - výkopová zemina (17 05 06)</t>
  </si>
  <si>
    <t>171209112.S</t>
  </si>
  <si>
    <t>12</t>
  </si>
  <si>
    <t>"vybúrana štrkodrva"      3,102</t>
  </si>
  <si>
    <t>-1607463948</t>
  </si>
  <si>
    <t>Poplatok za uloženie stavebného odpadu na recykláciu - zemina a kamenivo (17 05 04)</t>
  </si>
  <si>
    <t>171209111.S</t>
  </si>
  <si>
    <t>11</t>
  </si>
  <si>
    <t>24,64*7 'Prepočítané koeficientom množstva</t>
  </si>
  <si>
    <t>1297220159</t>
  </si>
  <si>
    <t>m3</t>
  </si>
  <si>
    <t>Vodorovné premiestnenie výkopku pre cesty po spevnenej ceste z horniny tr.1-4 do 1000 m3, príplatok k cene za každých ďalšich a začatých 1000 m</t>
  </si>
  <si>
    <t>162503103.S</t>
  </si>
  <si>
    <t>10</t>
  </si>
  <si>
    <t xml:space="preserve">"oddrnovanie"      70,4*0,15    </t>
  </si>
  <si>
    <t>"odkopávky, prekopávky"     14,08</t>
  </si>
  <si>
    <t>1119672720</t>
  </si>
  <si>
    <t>Vodorovné premiestnenie výkopku pre cesty po spevnenej ceste z horniny tr.1-4  do 1000 m3 na vzdialenosť do 3000 m</t>
  </si>
  <si>
    <t>162503102.S</t>
  </si>
  <si>
    <t>"výkop v trase"    14,08</t>
  </si>
  <si>
    <t>-1426361490</t>
  </si>
  <si>
    <t>Výkop jamy a ryhy v obmedzenom priestore horn. tr.3 ručne</t>
  </si>
  <si>
    <t>130201001.S</t>
  </si>
  <si>
    <t>"betónové lôžko prídlažby"     5,4</t>
  </si>
  <si>
    <t>"vybúranie existujúcej komunikácie s asfaltovým povrchom (odhadované)"     13,2</t>
  </si>
  <si>
    <t>2133233456</t>
  </si>
  <si>
    <t>Odstránenie podkladu v ploche do 200 m2 z betónu prostého, hr. vrstvy 150 do 300 mm,  -0,50000t</t>
  </si>
  <si>
    <t>113307132.S</t>
  </si>
  <si>
    <t>7</t>
  </si>
  <si>
    <t>223483848</t>
  </si>
  <si>
    <t>Odstránenie podkladu v ploche do 200 m2 z kameniva hrubého drveného, hr.100 do 200 mm,  -0,23500t</t>
  </si>
  <si>
    <t>113307122.S</t>
  </si>
  <si>
    <t>6</t>
  </si>
  <si>
    <t>-740517220</t>
  </si>
  <si>
    <t>Vybúranie lôžka obrúb, obrubníkov a žľabov, hr. do 100 mm, šírky nad 150 do 300 mm z betónu prostého,  -0,06900t</t>
  </si>
  <si>
    <t>113209025.S</t>
  </si>
  <si>
    <t>878323638</t>
  </si>
  <si>
    <t>Vytrhanie obrúb betónových, z krajníkov alebo obrubníkov stojatých,  -0,06500t</t>
  </si>
  <si>
    <t>113206111.S</t>
  </si>
  <si>
    <t>2115299403</t>
  </si>
  <si>
    <t>Odstránenie krytu asfaltového v ploche do 200 m2, hr. nad 100 do 150 mm,  -0,37500t</t>
  </si>
  <si>
    <t>113107143.S</t>
  </si>
  <si>
    <t>3</t>
  </si>
  <si>
    <t>"vybúranie existujúcej plochy betónovej prídlažby"      5,4</t>
  </si>
  <si>
    <t>1989673788</t>
  </si>
  <si>
    <t>Rozoberanie dlažby, z betónových alebo kameninových dlaždíc, dosiek alebo tvaroviek ručne,  -0,13800t</t>
  </si>
  <si>
    <t>113106021.S</t>
  </si>
  <si>
    <t>"oddrnovanie"     17,6+52,8</t>
  </si>
  <si>
    <t>-1438272519</t>
  </si>
  <si>
    <t>Odstránenie travín a tŕstia s príp. premiestnením a uložením na hromady do 50 m, pri celkovej ploche do 1000m2</t>
  </si>
  <si>
    <t>111101101.S</t>
  </si>
  <si>
    <t>Zemné práce</t>
  </si>
  <si>
    <t>Práce a dodávky HSV</t>
  </si>
  <si>
    <t>HSV</t>
  </si>
  <si>
    <t>-1</t>
  </si>
  <si>
    <t>Náklady z rozpočtu</t>
  </si>
  <si>
    <t>Suť Celkom [t]</t>
  </si>
  <si>
    <t>J. suť [t]</t>
  </si>
  <si>
    <t>Hmotnosť celkom [t]</t>
  </si>
  <si>
    <t>J. hmotnosť [t]</t>
  </si>
  <si>
    <t>Nh celkom [h]</t>
  </si>
  <si>
    <t>J. Nh [h]</t>
  </si>
  <si>
    <t>Cenová sústava</t>
  </si>
  <si>
    <t>Cena celkom [EUR]</t>
  </si>
  <si>
    <t>J.cena [EUR]</t>
  </si>
  <si>
    <t>Množstvo</t>
  </si>
  <si>
    <t>MJ</t>
  </si>
  <si>
    <t>PČ</t>
  </si>
  <si>
    <t>Objekt:</t>
  </si>
  <si>
    <t>ROZPOČET</t>
  </si>
  <si>
    <t>VRN - Investičné náklady neobsiahnuté v cenách</t>
  </si>
  <si>
    <t xml:space="preserve">    99 - Presun hmôt HSV</t>
  </si>
  <si>
    <t xml:space="preserve">    9 - Ostatné konštrukcie a práce-búranie</t>
  </si>
  <si>
    <t xml:space="preserve">    5 - Komunikácie</t>
  </si>
  <si>
    <t xml:space="preserve">    1 - Zemné práce</t>
  </si>
  <si>
    <t>HSV - Práce a dodávky HSV</t>
  </si>
  <si>
    <t>Kód dielu - Popis</t>
  </si>
  <si>
    <t>REKAPITULÁCIA ROZPOČTU</t>
  </si>
  <si>
    <t>101-00 - Chodník pre chodcov</t>
  </si>
  <si>
    <t>KRYCÍ LIST ROZPOČTU</t>
  </si>
  <si>
    <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</si>
  <si>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</si>
  <si>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Skusenosti stavbyvedúceho</t>
  </si>
  <si>
    <t>Kritérium K1:</t>
  </si>
  <si>
    <t>Kritérium K2:</t>
  </si>
  <si>
    <t>101-00 Chodník pre chodcov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</si>
  <si>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„Výzva č. 10 Priechod pre chodcov a dobudovanie chodníka v križovatke ulíc Krásnohorská a Betliarska“</t>
    </r>
  </si>
  <si>
    <t>Cena celkom v Eur s DPH</t>
  </si>
  <si>
    <t>počet</t>
  </si>
  <si>
    <t>Odstránenie (demontáž) existujúceho zvislého dopravného značenia</t>
  </si>
  <si>
    <t>966006211.S</t>
  </si>
  <si>
    <t>Odstránenie (demontáž) existujúceho zvislého dopravného značenia vrátane stĺpika a pätky</t>
  </si>
  <si>
    <t>Odstránenie existujúceho vodorovného dopravného značenia – priechod pre chodcov</t>
  </si>
  <si>
    <t>966083412.S</t>
  </si>
  <si>
    <t>Nie som platcom DPH</t>
  </si>
  <si>
    <t>Skúsenosti stabyvedúceho na rovnakých/porovnateľných zákazkách, ktorých  predmetom bola oprava/rekonštrukcia cestných komunikácií ( predložených uchádzačom v žiadosti o zradenie do DNS) 
*Body bude prideľovať verejný obstarávateľ po predložení ponuky v súlade s s predloženou ponukou pri zaradení do DNS.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</si>
</sst>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#,##0.00000"/>
    <numFmt numFmtId="166" formatCode="dd\.mm\.yyyy"/>
    <numFmt numFmtId="167" formatCode="#,##0.00%"/>
  </numFmts>
  <fonts count="6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11"/>
      <name val="Arial CE"/>
    </font>
    <font>
      <sz val="11"/>
      <color rgb="FF969696"/>
      <name val="Arial CE"/>
    </font>
    <font>
      <b/>
      <sz val="11"/>
      <name val="Arial CE"/>
    </font>
    <font>
      <sz val="11"/>
      <color rgb="FF003366"/>
      <name val="Arial CE"/>
    </font>
    <font>
      <b/>
      <sz val="11"/>
      <color rgb="FF003366"/>
      <name val="Arial CE"/>
    </font>
    <font>
      <u/>
      <sz val="11"/>
      <color theme="10"/>
      <name val="Calibri"/>
      <scheme val="minor"/>
    </font>
    <font>
      <sz val="18"/>
      <color theme="10"/>
      <name val="Wingdings 2"/>
    </font>
    <font>
      <b/>
      <sz val="12"/>
      <name val="Arial CE"/>
    </font>
    <font>
      <sz val="12"/>
      <name val="Arial CE"/>
    </font>
    <font>
      <sz val="12"/>
      <color rgb="FF969696"/>
      <name val="Arial CE"/>
    </font>
    <font>
      <b/>
      <sz val="12"/>
      <color rgb="FF960000"/>
      <name val="Arial CE"/>
    </font>
    <font>
      <sz val="9"/>
      <color rgb="FF969696"/>
      <name val="Arial CE"/>
    </font>
    <font>
      <sz val="9"/>
      <name val="Arial CE"/>
    </font>
    <font>
      <sz val="8"/>
      <color rgb="FF969696"/>
      <name val="Arial CE"/>
    </font>
    <font>
      <sz val="10"/>
      <name val="Arial CE"/>
    </font>
    <font>
      <sz val="10"/>
      <color rgb="FF969696"/>
      <name val="Arial CE"/>
    </font>
    <font>
      <b/>
      <sz val="10"/>
      <name val="Arial CE"/>
    </font>
    <font>
      <b/>
      <sz val="14"/>
      <name val="Arial CE"/>
    </font>
    <font>
      <b/>
      <sz val="10"/>
      <color rgb="FF464646"/>
      <name val="Arial CE"/>
    </font>
    <font>
      <b/>
      <sz val="8"/>
      <color rgb="FF969696"/>
      <name val="Arial CE"/>
    </font>
    <font>
      <b/>
      <sz val="10"/>
      <color rgb="FF969696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2"/>
      <color rgb="FF969696"/>
      <name val="Arial CE"/>
    </font>
    <font>
      <sz val="8"/>
      <color rgb="FF3366FF"/>
      <name val="Arial CE"/>
    </font>
    <font>
      <sz val="8"/>
      <color rgb="FFFFFFFF"/>
      <name val="Arial CE"/>
    </font>
    <font>
      <sz val="8"/>
      <color rgb="FF800080"/>
      <name val="Arial CE"/>
    </font>
    <font>
      <sz val="7"/>
      <color rgb="FF969696"/>
      <name val="Arial CE"/>
    </font>
    <font>
      <sz val="8"/>
      <color rgb="FF505050"/>
      <name val="Arial CE"/>
    </font>
    <font>
      <sz val="8"/>
      <color rgb="FF003366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8"/>
      <name val="Arial CE"/>
    </font>
    <font>
      <sz val="8"/>
      <color rgb="FF960000"/>
      <name val="Arial CE"/>
    </font>
    <font>
      <b/>
      <sz val="12"/>
      <color rgb="FF800000"/>
      <name val="Arial CE"/>
    </font>
    <font>
      <sz val="10"/>
      <color rgb="FF3366FF"/>
      <name val="Arial CE"/>
    </font>
    <font>
      <sz val="9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8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6" fillId="0" borderId="0" applyNumberFormat="0" applyFill="0" applyBorder="0" applyAlignment="0" applyProtection="0"/>
  </cellStyleXfs>
  <cellXfs count="47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0" xfId="0" applyFont="1" applyBorder="1" applyAlignment="1">
      <alignment horizontal="center" vertical="center"/>
    </xf>
    <xf numFmtId="0" fontId="7" fillId="0" borderId="41" xfId="0" applyFont="1" applyBorder="1" applyAlignment="1">
      <alignment horizontal="justify" vertical="center"/>
    </xf>
    <xf numFmtId="0" fontId="0" fillId="0" borderId="41" xfId="0" applyBorder="1" applyAlignment="1">
      <alignment horizontal="left" vertical="center" wrapText="1" indent="1"/>
    </xf>
    <xf numFmtId="0" fontId="7" fillId="0" borderId="41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wrapText="1" indent="1"/>
    </xf>
    <xf numFmtId="0" fontId="7" fillId="0" borderId="42" xfId="0" applyFont="1" applyBorder="1" applyAlignment="1">
      <alignment vertical="center"/>
    </xf>
    <xf numFmtId="0" fontId="0" fillId="0" borderId="41" xfId="0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justify" vertical="center"/>
    </xf>
    <xf numFmtId="0" fontId="0" fillId="0" borderId="4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44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0" fillId="5" borderId="41" xfId="0" applyFill="1" applyBorder="1" applyAlignment="1" applyProtection="1">
      <alignment horizontal="center"/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4" applyNumberFormat="1" applyFont="1" applyFill="1" applyBorder="1" applyAlignment="1" applyProtection="1">
      <alignment wrapText="1"/>
      <protection locked="0" hidden="1"/>
    </xf>
    <xf numFmtId="0" fontId="1" fillId="0" borderId="35" xfId="2" applyFont="1" applyFill="1" applyBorder="1" applyProtection="1">
      <protection locked="0" hidden="1"/>
    </xf>
    <xf numFmtId="2" fontId="0" fillId="0" borderId="51" xfId="4" applyNumberFormat="1" applyFont="1" applyFill="1" applyBorder="1" applyAlignment="1" applyProtection="1">
      <alignment wrapText="1"/>
      <protection locked="0" hidden="1"/>
    </xf>
    <xf numFmtId="2" fontId="0" fillId="5" borderId="51" xfId="0" applyNumberFormat="1" applyFill="1" applyBorder="1" applyProtection="1">
      <protection hidden="1"/>
    </xf>
    <xf numFmtId="2" fontId="0" fillId="5" borderId="24" xfId="0" applyNumberFormat="1" applyFill="1" applyBorder="1" applyProtection="1">
      <protection hidden="1"/>
    </xf>
    <xf numFmtId="2" fontId="0" fillId="5" borderId="58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4" xfId="0" applyBorder="1" applyAlignment="1" applyProtection="1">
      <alignment wrapText="1"/>
      <protection locked="0" hidden="1"/>
    </xf>
    <xf numFmtId="2" fontId="0" fillId="0" borderId="24" xfId="4" applyNumberFormat="1" applyFont="1" applyFill="1" applyBorder="1" applyAlignment="1" applyProtection="1">
      <alignment wrapText="1"/>
      <protection locked="0" hidden="1"/>
    </xf>
    <xf numFmtId="2" fontId="0" fillId="0" borderId="38" xfId="4" applyNumberFormat="1" applyFont="1" applyFill="1" applyBorder="1" applyAlignment="1" applyProtection="1">
      <alignment wrapText="1"/>
      <protection locked="0" hidden="1"/>
    </xf>
    <xf numFmtId="2" fontId="0" fillId="5" borderId="38" xfId="0" applyNumberFormat="1" applyFill="1" applyBorder="1" applyProtection="1"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4" applyNumberFormat="1" applyFont="1" applyFill="1" applyBorder="1" applyAlignment="1" applyProtection="1">
      <alignment wrapText="1"/>
      <protection locked="0" hidden="1"/>
    </xf>
    <xf numFmtId="2" fontId="0" fillId="0" borderId="50" xfId="4" applyNumberFormat="1" applyFont="1" applyFill="1" applyBorder="1" applyAlignment="1" applyProtection="1">
      <alignment wrapText="1"/>
      <protection locked="0" hidden="1"/>
    </xf>
    <xf numFmtId="0" fontId="0" fillId="5" borderId="42" xfId="0" applyFill="1" applyBorder="1" applyProtection="1">
      <protection hidden="1"/>
    </xf>
    <xf numFmtId="0" fontId="0" fillId="5" borderId="27" xfId="0" applyFill="1" applyBorder="1" applyAlignment="1" applyProtection="1">
      <alignment wrapText="1"/>
      <protection hidden="1"/>
    </xf>
    <xf numFmtId="0" fontId="0" fillId="5" borderId="28" xfId="0" applyFill="1" applyBorder="1" applyAlignment="1" applyProtection="1">
      <alignment wrapText="1"/>
      <protection hidden="1"/>
    </xf>
    <xf numFmtId="2" fontId="0" fillId="5" borderId="52" xfId="0" applyNumberFormat="1" applyFill="1" applyBorder="1" applyAlignment="1" applyProtection="1">
      <alignment wrapText="1"/>
      <protection hidden="1"/>
    </xf>
    <xf numFmtId="2" fontId="0" fillId="5" borderId="52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0" fontId="0" fillId="5" borderId="59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6" borderId="37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38" xfId="0" applyFill="1" applyBorder="1" applyAlignment="1" applyProtection="1">
      <alignment horizontal="center"/>
      <protection hidden="1"/>
    </xf>
    <xf numFmtId="2" fontId="0" fillId="0" borderId="25" xfId="0" applyNumberFormat="1" applyBorder="1" applyProtection="1">
      <protection locked="0" hidden="1"/>
    </xf>
    <xf numFmtId="2" fontId="0" fillId="6" borderId="26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0" fillId="6" borderId="47" xfId="0" applyFill="1" applyBorder="1" applyProtection="1">
      <protection hidden="1"/>
    </xf>
    <xf numFmtId="0" fontId="0" fillId="6" borderId="48" xfId="0" applyFill="1" applyBorder="1" applyAlignment="1" applyProtection="1">
      <alignment wrapText="1"/>
      <protection hidden="1"/>
    </xf>
    <xf numFmtId="0" fontId="0" fillId="6" borderId="48" xfId="0" applyFill="1" applyBorder="1" applyAlignment="1" applyProtection="1">
      <alignment horizontal="center" wrapText="1"/>
      <protection hidden="1"/>
    </xf>
    <xf numFmtId="164" fontId="2" fillId="6" borderId="48" xfId="0" applyNumberFormat="1" applyFont="1" applyFill="1" applyBorder="1" applyAlignment="1" applyProtection="1">
      <alignment wrapText="1"/>
      <protection hidden="1"/>
    </xf>
    <xf numFmtId="2" fontId="2" fillId="6" borderId="48" xfId="0" applyNumberFormat="1" applyFont="1" applyFill="1" applyBorder="1" applyAlignment="1" applyProtection="1">
      <alignment wrapText="1"/>
      <protection hidden="1"/>
    </xf>
    <xf numFmtId="164" fontId="2" fillId="6" borderId="49" xfId="0" applyNumberFormat="1" applyFont="1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38" xfId="0" applyFill="1" applyBorder="1" applyAlignment="1" applyProtection="1">
      <alignment wrapText="1"/>
      <protection hidden="1"/>
    </xf>
    <xf numFmtId="2" fontId="0" fillId="7" borderId="25" xfId="0" applyNumberFormat="1" applyFill="1" applyBorder="1" applyProtection="1">
      <protection hidden="1"/>
    </xf>
    <xf numFmtId="2" fontId="0" fillId="9" borderId="26" xfId="0" applyNumberFormat="1" applyFill="1" applyBorder="1" applyAlignment="1" applyProtection="1">
      <alignment wrapText="1"/>
      <protection hidden="1"/>
    </xf>
    <xf numFmtId="2" fontId="0" fillId="8" borderId="26" xfId="0" applyNumberFormat="1" applyFill="1" applyBorder="1" applyAlignment="1" applyProtection="1">
      <alignment wrapText="1"/>
      <protection hidden="1"/>
    </xf>
    <xf numFmtId="2" fontId="0" fillId="9" borderId="26" xfId="0" applyNumberFormat="1" applyFill="1" applyBorder="1" applyProtection="1">
      <protection hidden="1"/>
    </xf>
    <xf numFmtId="0" fontId="0" fillId="9" borderId="32" xfId="0" applyFill="1" applyBorder="1" applyProtection="1">
      <protection hidden="1"/>
    </xf>
    <xf numFmtId="0" fontId="0" fillId="8" borderId="33" xfId="0" applyFill="1" applyBorder="1" applyProtection="1">
      <protection hidden="1"/>
    </xf>
    <xf numFmtId="0" fontId="0" fillId="8" borderId="50" xfId="0" applyFill="1" applyBorder="1" applyAlignment="1" applyProtection="1">
      <alignment wrapText="1"/>
      <protection hidden="1"/>
    </xf>
    <xf numFmtId="0" fontId="0" fillId="9" borderId="47" xfId="0" applyFill="1" applyBorder="1" applyProtection="1">
      <protection hidden="1"/>
    </xf>
    <xf numFmtId="0" fontId="0" fillId="9" borderId="48" xfId="0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11" borderId="25" xfId="0" applyFill="1" applyBorder="1" applyAlignment="1" applyProtection="1">
      <alignment wrapText="1"/>
      <protection hidden="1"/>
    </xf>
    <xf numFmtId="0" fontId="0" fillId="11" borderId="26" xfId="0" applyFill="1" applyBorder="1" applyAlignment="1" applyProtection="1">
      <alignment wrapText="1"/>
      <protection hidden="1"/>
    </xf>
    <xf numFmtId="0" fontId="0" fillId="10" borderId="37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25" xfId="0" applyFill="1" applyBorder="1" applyProtection="1">
      <protection hidden="1"/>
    </xf>
    <xf numFmtId="0" fontId="0" fillId="11" borderId="24" xfId="0" applyFill="1" applyBorder="1" applyProtection="1">
      <protection hidden="1"/>
    </xf>
    <xf numFmtId="0" fontId="0" fillId="11" borderId="38" xfId="0" applyFill="1" applyBorder="1" applyAlignment="1" applyProtection="1">
      <alignment wrapText="1"/>
      <protection hidden="1"/>
    </xf>
    <xf numFmtId="2" fontId="0" fillId="10" borderId="26" xfId="0" applyNumberFormat="1" applyFill="1" applyBorder="1" applyAlignment="1" applyProtection="1">
      <alignment wrapText="1"/>
      <protection hidden="1"/>
    </xf>
    <xf numFmtId="2" fontId="0" fillId="11" borderId="26" xfId="0" applyNumberFormat="1" applyFill="1" applyBorder="1" applyAlignment="1" applyProtection="1">
      <alignment wrapText="1"/>
      <protection hidden="1"/>
    </xf>
    <xf numFmtId="2" fontId="0" fillId="10" borderId="26" xfId="0" applyNumberFormat="1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1" borderId="28" xfId="0" applyFill="1" applyBorder="1" applyProtection="1">
      <protection hidden="1"/>
    </xf>
    <xf numFmtId="0" fontId="0" fillId="11" borderId="52" xfId="0" applyFill="1" applyBorder="1" applyAlignment="1" applyProtection="1">
      <alignment wrapText="1"/>
      <protection hidden="1"/>
    </xf>
    <xf numFmtId="0" fontId="0" fillId="10" borderId="47" xfId="0" applyFill="1" applyBorder="1" applyProtection="1">
      <protection hidden="1"/>
    </xf>
    <xf numFmtId="0" fontId="0" fillId="10" borderId="48" xfId="0" applyFill="1" applyBorder="1" applyAlignment="1" applyProtection="1">
      <alignment wrapText="1"/>
      <protection hidden="1"/>
    </xf>
    <xf numFmtId="2" fontId="0" fillId="10" borderId="48" xfId="0" applyNumberFormat="1" applyFill="1" applyBorder="1" applyAlignment="1" applyProtection="1">
      <alignment wrapText="1"/>
      <protection hidden="1"/>
    </xf>
    <xf numFmtId="2" fontId="0" fillId="10" borderId="49" xfId="0" applyNumberFormat="1" applyFill="1" applyBorder="1" applyAlignment="1" applyProtection="1">
      <alignment wrapText="1"/>
      <protection hidden="1"/>
    </xf>
    <xf numFmtId="0" fontId="12" fillId="0" borderId="10" xfId="2" applyFont="1" applyFill="1" applyBorder="1" applyProtection="1">
      <protection locked="0" hidden="1"/>
    </xf>
    <xf numFmtId="0" fontId="3" fillId="0" borderId="12" xfId="2" applyFont="1" applyFill="1" applyBorder="1" applyProtection="1">
      <protection locked="0" hidden="1"/>
    </xf>
    <xf numFmtId="2" fontId="3" fillId="0" borderId="13" xfId="2" applyNumberFormat="1" applyFont="1" applyFill="1" applyBorder="1" applyProtection="1">
      <protection locked="0" hidden="1"/>
    </xf>
    <xf numFmtId="2" fontId="3" fillId="0" borderId="14" xfId="2" applyNumberFormat="1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4" xfId="2" applyFont="1" applyFill="1" applyBorder="1" applyAlignment="1" applyProtection="1">
      <alignment horizontal="right" vertical="center" wrapText="1"/>
      <protection locked="0" hidden="1"/>
    </xf>
    <xf numFmtId="0" fontId="3" fillId="0" borderId="10" xfId="2" applyFont="1" applyFill="1" applyBorder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2" fontId="3" fillId="0" borderId="11" xfId="2" applyNumberFormat="1" applyFont="1" applyFill="1" applyBorder="1" applyProtection="1">
      <protection locked="0" hidden="1"/>
    </xf>
    <xf numFmtId="2" fontId="0" fillId="0" borderId="0" xfId="0" applyNumberFormat="1" applyAlignment="1" applyProtection="1">
      <alignment wrapText="1"/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1" xfId="2" applyFont="1" applyFill="1" applyBorder="1" applyAlignment="1" applyProtection="1">
      <alignment wrapText="1"/>
      <protection hidden="1"/>
    </xf>
    <xf numFmtId="0" fontId="13" fillId="0" borderId="62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2" xfId="2" applyFont="1" applyFill="1" applyBorder="1" applyAlignment="1" applyProtection="1">
      <alignment wrapText="1"/>
      <protection hidden="1"/>
    </xf>
    <xf numFmtId="0" fontId="13" fillId="0" borderId="63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1" xfId="2" applyFont="1" applyFill="1" applyBorder="1" applyProtection="1">
      <protection hidden="1"/>
    </xf>
    <xf numFmtId="0" fontId="13" fillId="0" borderId="62" xfId="2" applyFont="1" applyFill="1" applyBorder="1" applyAlignment="1" applyProtection="1">
      <alignment horizontal="left"/>
      <protection hidden="1"/>
    </xf>
    <xf numFmtId="0" fontId="13" fillId="0" borderId="62" xfId="2" applyFont="1" applyFill="1" applyBorder="1" applyProtection="1">
      <protection hidden="1"/>
    </xf>
    <xf numFmtId="0" fontId="13" fillId="0" borderId="63" xfId="2" applyFont="1" applyFill="1" applyBorder="1" applyProtection="1">
      <protection hidden="1"/>
    </xf>
    <xf numFmtId="0" fontId="13" fillId="0" borderId="67" xfId="2" applyFont="1" applyFill="1" applyBorder="1" applyAlignment="1" applyProtection="1">
      <alignment wrapText="1"/>
      <protection hidden="1"/>
    </xf>
    <xf numFmtId="0" fontId="19" fillId="0" borderId="41" xfId="5" applyBorder="1" applyAlignment="1">
      <alignment horizontal="left" vertical="center" wrapText="1" indent="1"/>
    </xf>
    <xf numFmtId="0" fontId="0" fillId="0" borderId="41" xfId="0" applyBorder="1" applyAlignment="1" applyProtection="1">
      <alignment horizontal="left" vertical="center" wrapText="1" indent="1"/>
      <protection locked="0"/>
    </xf>
    <xf numFmtId="0" fontId="20" fillId="0" borderId="0" xfId="6"/>
    <xf numFmtId="0" fontId="20" fillId="0" borderId="0" xfId="6" applyAlignment="1">
      <alignment vertical="center"/>
    </xf>
    <xf numFmtId="0" fontId="20" fillId="0" borderId="69" xfId="6" applyBorder="1" applyAlignment="1">
      <alignment vertical="center"/>
    </xf>
    <xf numFmtId="0" fontId="20" fillId="0" borderId="70" xfId="6" applyBorder="1" applyAlignment="1">
      <alignment vertical="center"/>
    </xf>
    <xf numFmtId="0" fontId="20" fillId="0" borderId="71" xfId="6" applyBorder="1" applyAlignment="1">
      <alignment vertical="center"/>
    </xf>
    <xf numFmtId="0" fontId="21" fillId="0" borderId="0" xfId="6" applyFont="1" applyAlignment="1">
      <alignment vertical="center"/>
    </xf>
    <xf numFmtId="0" fontId="21" fillId="0" borderId="0" xfId="6" applyFont="1" applyAlignment="1">
      <alignment horizontal="left" vertical="center"/>
    </xf>
    <xf numFmtId="4" fontId="22" fillId="0" borderId="72" xfId="6" applyNumberFormat="1" applyFont="1" applyBorder="1" applyAlignment="1">
      <alignment vertical="center"/>
    </xf>
    <xf numFmtId="4" fontId="22" fillId="0" borderId="73" xfId="6" applyNumberFormat="1" applyFont="1" applyBorder="1" applyAlignment="1">
      <alignment vertical="center"/>
    </xf>
    <xf numFmtId="165" fontId="22" fillId="0" borderId="73" xfId="6" applyNumberFormat="1" applyFont="1" applyBorder="1" applyAlignment="1">
      <alignment vertical="center"/>
    </xf>
    <xf numFmtId="4" fontId="22" fillId="0" borderId="74" xfId="6" applyNumberFormat="1" applyFont="1" applyBorder="1" applyAlignment="1">
      <alignment vertical="center"/>
    </xf>
    <xf numFmtId="0" fontId="21" fillId="0" borderId="69" xfId="6" applyFont="1" applyBorder="1" applyAlignment="1">
      <alignment vertical="center"/>
    </xf>
    <xf numFmtId="0" fontId="23" fillId="0" borderId="0" xfId="6" applyFont="1" applyAlignment="1">
      <alignment horizontal="center" vertical="center"/>
    </xf>
    <xf numFmtId="0" fontId="24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0" fontId="27" fillId="0" borderId="0" xfId="7" applyFont="1" applyAlignment="1">
      <alignment horizontal="center" vertical="center"/>
    </xf>
    <xf numFmtId="0" fontId="28" fillId="0" borderId="0" xfId="6" applyFont="1" applyAlignment="1">
      <alignment vertical="center"/>
    </xf>
    <xf numFmtId="0" fontId="28" fillId="0" borderId="0" xfId="6" applyFont="1" applyAlignment="1">
      <alignment horizontal="left" vertical="center"/>
    </xf>
    <xf numFmtId="0" fontId="29" fillId="0" borderId="0" xfId="6" applyFont="1" applyAlignment="1">
      <alignment horizontal="left" vertical="center"/>
    </xf>
    <xf numFmtId="4" fontId="30" fillId="0" borderId="75" xfId="6" applyNumberFormat="1" applyFont="1" applyBorder="1" applyAlignment="1">
      <alignment vertical="center"/>
    </xf>
    <xf numFmtId="4" fontId="30" fillId="0" borderId="0" xfId="6" applyNumberFormat="1" applyFont="1" applyAlignment="1">
      <alignment vertical="center"/>
    </xf>
    <xf numFmtId="165" fontId="30" fillId="0" borderId="0" xfId="6" applyNumberFormat="1" applyFont="1" applyAlignment="1">
      <alignment vertical="center"/>
    </xf>
    <xf numFmtId="4" fontId="30" fillId="0" borderId="76" xfId="6" applyNumberFormat="1" applyFont="1" applyBorder="1" applyAlignment="1">
      <alignment vertical="center"/>
    </xf>
    <xf numFmtId="0" fontId="28" fillId="0" borderId="69" xfId="6" applyFont="1" applyBorder="1" applyAlignment="1">
      <alignment vertical="center"/>
    </xf>
    <xf numFmtId="0" fontId="28" fillId="0" borderId="0" xfId="6" applyFont="1" applyAlignment="1">
      <alignment horizontal="center" vertical="center"/>
    </xf>
    <xf numFmtId="4" fontId="31" fillId="0" borderId="0" xfId="6" applyNumberFormat="1" applyFont="1" applyAlignment="1">
      <alignment vertical="center"/>
    </xf>
    <xf numFmtId="0" fontId="31" fillId="0" borderId="0" xfId="6" applyFont="1" applyAlignment="1">
      <alignment vertical="center"/>
    </xf>
    <xf numFmtId="0" fontId="31" fillId="0" borderId="0" xfId="6" applyFont="1" applyAlignment="1">
      <alignment horizontal="left" vertical="center"/>
    </xf>
    <xf numFmtId="0" fontId="20" fillId="0" borderId="77" xfId="6" applyBorder="1" applyAlignment="1">
      <alignment vertical="center"/>
    </xf>
    <xf numFmtId="0" fontId="20" fillId="0" borderId="78" xfId="6" applyBorder="1" applyAlignment="1">
      <alignment vertical="center"/>
    </xf>
    <xf numFmtId="0" fontId="20" fillId="0" borderId="79" xfId="6" applyBorder="1" applyAlignment="1">
      <alignment vertical="center"/>
    </xf>
    <xf numFmtId="0" fontId="32" fillId="0" borderId="80" xfId="6" applyFont="1" applyBorder="1" applyAlignment="1">
      <alignment horizontal="center" vertical="center" wrapText="1"/>
    </xf>
    <xf numFmtId="0" fontId="32" fillId="0" borderId="81" xfId="6" applyFont="1" applyBorder="1" applyAlignment="1">
      <alignment horizontal="center" vertical="center" wrapText="1"/>
    </xf>
    <xf numFmtId="0" fontId="32" fillId="0" borderId="82" xfId="6" applyFont="1" applyBorder="1" applyAlignment="1">
      <alignment horizontal="center" vertical="center" wrapText="1"/>
    </xf>
    <xf numFmtId="0" fontId="33" fillId="12" borderId="0" xfId="6" applyFont="1" applyFill="1" applyAlignment="1">
      <alignment horizontal="center" vertical="center"/>
    </xf>
    <xf numFmtId="0" fontId="20" fillId="12" borderId="84" xfId="6" applyFill="1" applyBorder="1" applyAlignment="1">
      <alignment vertical="center"/>
    </xf>
    <xf numFmtId="0" fontId="20" fillId="0" borderId="75" xfId="6" applyBorder="1" applyAlignment="1">
      <alignment vertical="center"/>
    </xf>
    <xf numFmtId="0" fontId="34" fillId="0" borderId="0" xfId="6" applyFont="1" applyAlignment="1">
      <alignment horizontal="left" vertical="center"/>
    </xf>
    <xf numFmtId="0" fontId="35" fillId="0" borderId="0" xfId="6" applyFont="1" applyAlignment="1">
      <alignment vertical="center"/>
    </xf>
    <xf numFmtId="0" fontId="36" fillId="0" borderId="0" xfId="6" applyFont="1" applyAlignment="1">
      <alignment horizontal="left" vertical="center"/>
    </xf>
    <xf numFmtId="166" fontId="35" fillId="0" borderId="0" xfId="6" applyNumberFormat="1" applyFont="1" applyAlignment="1">
      <alignment horizontal="left" vertical="center"/>
    </xf>
    <xf numFmtId="0" fontId="37" fillId="0" borderId="0" xfId="6" applyFont="1" applyAlignment="1">
      <alignment vertical="center"/>
    </xf>
    <xf numFmtId="0" fontId="23" fillId="0" borderId="0" xfId="6" applyFont="1" applyAlignment="1">
      <alignment vertical="center"/>
    </xf>
    <xf numFmtId="0" fontId="23" fillId="0" borderId="69" xfId="6" applyFont="1" applyBorder="1" applyAlignment="1">
      <alignment vertical="center"/>
    </xf>
    <xf numFmtId="0" fontId="23" fillId="0" borderId="0" xfId="6" applyFont="1" applyAlignment="1">
      <alignment horizontal="left" vertical="center"/>
    </xf>
    <xf numFmtId="0" fontId="35" fillId="0" borderId="69" xfId="6" applyFont="1" applyBorder="1" applyAlignment="1">
      <alignment vertical="center"/>
    </xf>
    <xf numFmtId="0" fontId="38" fillId="0" borderId="0" xfId="6" applyFont="1" applyAlignment="1">
      <alignment horizontal="left" vertical="center"/>
    </xf>
    <xf numFmtId="0" fontId="20" fillId="0" borderId="86" xfId="6" applyBorder="1" applyAlignment="1">
      <alignment vertical="center"/>
    </xf>
    <xf numFmtId="0" fontId="20" fillId="0" borderId="87" xfId="6" applyBorder="1" applyAlignment="1">
      <alignment vertical="center"/>
    </xf>
    <xf numFmtId="0" fontId="20" fillId="0" borderId="88" xfId="6" applyBorder="1" applyAlignment="1">
      <alignment vertical="center"/>
    </xf>
    <xf numFmtId="0" fontId="36" fillId="0" borderId="88" xfId="6" applyFont="1" applyBorder="1" applyAlignment="1">
      <alignment horizontal="left" vertical="center"/>
    </xf>
    <xf numFmtId="0" fontId="20" fillId="0" borderId="69" xfId="6" applyBorder="1"/>
    <xf numFmtId="0" fontId="20" fillId="0" borderId="89" xfId="6" applyBorder="1" applyAlignment="1">
      <alignment vertical="center"/>
    </xf>
    <xf numFmtId="0" fontId="39" fillId="0" borderId="89" xfId="6" applyFont="1" applyBorder="1" applyAlignment="1">
      <alignment horizontal="left" vertical="center"/>
    </xf>
    <xf numFmtId="0" fontId="20" fillId="13" borderId="0" xfId="6" applyFill="1" applyAlignment="1">
      <alignment vertical="center"/>
    </xf>
    <xf numFmtId="0" fontId="20" fillId="13" borderId="84" xfId="6" applyFill="1" applyBorder="1" applyAlignment="1">
      <alignment vertical="center"/>
    </xf>
    <xf numFmtId="0" fontId="28" fillId="13" borderId="84" xfId="6" applyFont="1" applyFill="1" applyBorder="1" applyAlignment="1">
      <alignment horizontal="center" vertical="center"/>
    </xf>
    <xf numFmtId="0" fontId="28" fillId="13" borderId="85" xfId="6" applyFont="1" applyFill="1" applyBorder="1" applyAlignment="1">
      <alignment horizontal="left" vertical="center"/>
    </xf>
    <xf numFmtId="0" fontId="36" fillId="0" borderId="0" xfId="6" applyFont="1" applyAlignment="1">
      <alignment vertical="center"/>
    </xf>
    <xf numFmtId="0" fontId="42" fillId="0" borderId="0" xfId="6" applyFont="1" applyAlignment="1">
      <alignment vertical="center"/>
    </xf>
    <xf numFmtId="0" fontId="42" fillId="0" borderId="69" xfId="6" applyFont="1" applyBorder="1" applyAlignment="1">
      <alignment vertical="center"/>
    </xf>
    <xf numFmtId="0" fontId="42" fillId="0" borderId="0" xfId="6" applyFont="1" applyAlignment="1">
      <alignment horizontal="left" vertical="center"/>
    </xf>
    <xf numFmtId="0" fontId="36" fillId="0" borderId="69" xfId="6" applyFont="1" applyBorder="1" applyAlignment="1">
      <alignment vertical="center"/>
    </xf>
    <xf numFmtId="0" fontId="36" fillId="0" borderId="0" xfId="6" applyFont="1" applyAlignment="1">
      <alignment horizontal="right" vertical="center"/>
    </xf>
    <xf numFmtId="0" fontId="37" fillId="0" borderId="88" xfId="6" applyFont="1" applyBorder="1" applyAlignment="1">
      <alignment horizontal="left" vertical="center"/>
    </xf>
    <xf numFmtId="0" fontId="20" fillId="0" borderId="89" xfId="6" applyBorder="1"/>
    <xf numFmtId="0" fontId="35" fillId="0" borderId="0" xfId="6" applyFont="1" applyAlignment="1">
      <alignment horizontal="left" vertical="center" wrapText="1"/>
    </xf>
    <xf numFmtId="0" fontId="20" fillId="0" borderId="0" xfId="6" applyAlignment="1">
      <alignment horizontal="left" vertical="center"/>
    </xf>
    <xf numFmtId="0" fontId="35" fillId="0" borderId="0" xfId="6" applyFont="1" applyAlignment="1">
      <alignment horizontal="left" vertical="center"/>
    </xf>
    <xf numFmtId="49" fontId="35" fillId="3" borderId="0" xfId="6" applyNumberFormat="1" applyFont="1" applyFill="1" applyAlignment="1" applyProtection="1">
      <alignment horizontal="left" vertical="center"/>
      <protection locked="0"/>
    </xf>
    <xf numFmtId="0" fontId="35" fillId="3" borderId="0" xfId="6" applyFont="1" applyFill="1" applyAlignment="1" applyProtection="1">
      <alignment horizontal="left" vertical="center"/>
      <protection locked="0"/>
    </xf>
    <xf numFmtId="0" fontId="23" fillId="0" borderId="0" xfId="6" applyFont="1" applyAlignment="1">
      <alignment horizontal="left" vertical="top"/>
    </xf>
    <xf numFmtId="0" fontId="36" fillId="0" borderId="0" xfId="6" applyFont="1" applyAlignment="1">
      <alignment horizontal="left" vertical="top"/>
    </xf>
    <xf numFmtId="0" fontId="44" fillId="0" borderId="0" xfId="6" applyFont="1" applyAlignment="1">
      <alignment horizontal="left" vertical="center"/>
    </xf>
    <xf numFmtId="0" fontId="45" fillId="0" borderId="0" xfId="6" applyFont="1" applyAlignment="1">
      <alignment horizontal="left" vertical="center"/>
    </xf>
    <xf numFmtId="0" fontId="20" fillId="0" borderId="86" xfId="6" applyBorder="1"/>
    <xf numFmtId="0" fontId="20" fillId="0" borderId="87" xfId="6" applyBorder="1"/>
    <xf numFmtId="0" fontId="46" fillId="0" borderId="0" xfId="6" applyFont="1" applyAlignment="1">
      <alignment horizontal="left" vertical="center"/>
    </xf>
    <xf numFmtId="0" fontId="47" fillId="0" borderId="0" xfId="6" applyFont="1" applyAlignment="1">
      <alignment vertical="center"/>
    </xf>
    <xf numFmtId="0" fontId="47" fillId="0" borderId="0" xfId="6" applyFont="1" applyAlignment="1">
      <alignment horizontal="left" vertical="center"/>
    </xf>
    <xf numFmtId="0" fontId="47" fillId="0" borderId="72" xfId="6" applyFont="1" applyBorder="1" applyAlignment="1">
      <alignment vertical="center"/>
    </xf>
    <xf numFmtId="0" fontId="47" fillId="0" borderId="73" xfId="6" applyFont="1" applyBorder="1" applyAlignment="1">
      <alignment vertical="center"/>
    </xf>
    <xf numFmtId="0" fontId="47" fillId="0" borderId="74" xfId="6" applyFont="1" applyBorder="1" applyAlignment="1">
      <alignment vertical="center"/>
    </xf>
    <xf numFmtId="0" fontId="47" fillId="0" borderId="69" xfId="6" applyFont="1" applyBorder="1" applyAlignment="1">
      <alignment vertical="center"/>
    </xf>
    <xf numFmtId="0" fontId="47" fillId="0" borderId="0" xfId="6" applyFont="1" applyAlignment="1" applyProtection="1">
      <alignment vertical="center"/>
      <protection locked="0"/>
    </xf>
    <xf numFmtId="0" fontId="47" fillId="0" borderId="0" xfId="6" applyFont="1" applyAlignment="1">
      <alignment horizontal="left" vertical="center" wrapText="1"/>
    </xf>
    <xf numFmtId="0" fontId="48" fillId="0" borderId="0" xfId="6" applyFont="1" applyAlignment="1">
      <alignment horizontal="left" vertical="center"/>
    </xf>
    <xf numFmtId="0" fontId="47" fillId="0" borderId="75" xfId="6" applyFont="1" applyBorder="1" applyAlignment="1">
      <alignment vertical="center"/>
    </xf>
    <xf numFmtId="0" fontId="47" fillId="0" borderId="76" xfId="6" applyFont="1" applyBorder="1" applyAlignment="1">
      <alignment vertical="center"/>
    </xf>
    <xf numFmtId="0" fontId="49" fillId="0" borderId="0" xfId="6" applyFont="1" applyAlignment="1">
      <alignment vertical="center"/>
    </xf>
    <xf numFmtId="0" fontId="49" fillId="0" borderId="0" xfId="6" applyFont="1" applyAlignment="1">
      <alignment horizontal="left" vertical="center"/>
    </xf>
    <xf numFmtId="0" fontId="49" fillId="0" borderId="75" xfId="6" applyFont="1" applyBorder="1" applyAlignment="1">
      <alignment vertical="center"/>
    </xf>
    <xf numFmtId="0" fontId="49" fillId="0" borderId="76" xfId="6" applyFont="1" applyBorder="1" applyAlignment="1">
      <alignment vertical="center"/>
    </xf>
    <xf numFmtId="0" fontId="49" fillId="0" borderId="69" xfId="6" applyFont="1" applyBorder="1" applyAlignment="1">
      <alignment vertical="center"/>
    </xf>
    <xf numFmtId="0" fontId="49" fillId="0" borderId="0" xfId="6" applyFont="1" applyAlignment="1" applyProtection="1">
      <alignment vertical="center"/>
      <protection locked="0"/>
    </xf>
    <xf numFmtId="4" fontId="49" fillId="0" borderId="0" xfId="6" applyNumberFormat="1" applyFont="1" applyAlignment="1">
      <alignment vertical="center"/>
    </xf>
    <xf numFmtId="0" fontId="49" fillId="0" borderId="0" xfId="6" applyFont="1" applyAlignment="1">
      <alignment horizontal="left" vertical="center" wrapText="1"/>
    </xf>
    <xf numFmtId="0" fontId="33" fillId="0" borderId="0" xfId="6" applyFont="1" applyAlignment="1">
      <alignment horizontal="left" vertical="center"/>
    </xf>
    <xf numFmtId="4" fontId="20" fillId="0" borderId="0" xfId="6" applyNumberFormat="1" applyAlignment="1">
      <alignment vertical="center"/>
    </xf>
    <xf numFmtId="165" fontId="32" fillId="0" borderId="75" xfId="6" applyNumberFormat="1" applyFont="1" applyBorder="1" applyAlignment="1">
      <alignment vertical="center"/>
    </xf>
    <xf numFmtId="165" fontId="32" fillId="0" borderId="0" xfId="6" applyNumberFormat="1" applyFont="1" applyAlignment="1">
      <alignment vertical="center"/>
    </xf>
    <xf numFmtId="0" fontId="32" fillId="0" borderId="0" xfId="6" applyFont="1" applyAlignment="1">
      <alignment horizontal="center" vertical="center"/>
    </xf>
    <xf numFmtId="0" fontId="32" fillId="3" borderId="76" xfId="6" applyFont="1" applyFill="1" applyBorder="1" applyAlignment="1" applyProtection="1">
      <alignment horizontal="left" vertical="center"/>
      <protection locked="0"/>
    </xf>
    <xf numFmtId="0" fontId="20" fillId="0" borderId="90" xfId="6" applyBorder="1" applyAlignment="1">
      <alignment vertical="center"/>
    </xf>
    <xf numFmtId="4" fontId="33" fillId="0" borderId="90" xfId="6" applyNumberFormat="1" applyFont="1" applyBorder="1" applyAlignment="1">
      <alignment vertical="center"/>
    </xf>
    <xf numFmtId="4" fontId="33" fillId="3" borderId="90" xfId="6" applyNumberFormat="1" applyFont="1" applyFill="1" applyBorder="1" applyAlignment="1" applyProtection="1">
      <alignment vertical="center"/>
      <protection locked="0"/>
    </xf>
    <xf numFmtId="0" fontId="33" fillId="0" borderId="90" xfId="6" applyFont="1" applyBorder="1" applyAlignment="1">
      <alignment horizontal="center" vertical="center" wrapText="1"/>
    </xf>
    <xf numFmtId="0" fontId="33" fillId="0" borderId="90" xfId="6" applyFont="1" applyBorder="1" applyAlignment="1">
      <alignment horizontal="left" vertical="center" wrapText="1"/>
    </xf>
    <xf numFmtId="49" fontId="33" fillId="0" borderId="90" xfId="6" applyNumberFormat="1" applyFont="1" applyBorder="1" applyAlignment="1">
      <alignment horizontal="left" vertical="center" wrapText="1"/>
    </xf>
    <xf numFmtId="0" fontId="33" fillId="0" borderId="90" xfId="6" applyFont="1" applyBorder="1" applyAlignment="1">
      <alignment horizontal="center" vertical="center"/>
    </xf>
    <xf numFmtId="0" fontId="50" fillId="0" borderId="0" xfId="6" applyFont="1"/>
    <xf numFmtId="4" fontId="50" fillId="0" borderId="0" xfId="6" applyNumberFormat="1" applyFont="1" applyAlignment="1">
      <alignment vertical="center"/>
    </xf>
    <xf numFmtId="0" fontId="50" fillId="0" borderId="0" xfId="6" applyFont="1" applyAlignment="1">
      <alignment horizontal="left"/>
    </xf>
    <xf numFmtId="0" fontId="50" fillId="0" borderId="0" xfId="6" applyFont="1" applyAlignment="1">
      <alignment horizontal="center"/>
    </xf>
    <xf numFmtId="165" fontId="50" fillId="0" borderId="75" xfId="6" applyNumberFormat="1" applyFont="1" applyBorder="1"/>
    <xf numFmtId="165" fontId="50" fillId="0" borderId="0" xfId="6" applyNumberFormat="1" applyFont="1"/>
    <xf numFmtId="0" fontId="50" fillId="0" borderId="76" xfId="6" applyFont="1" applyBorder="1"/>
    <xf numFmtId="0" fontId="50" fillId="0" borderId="69" xfId="6" applyFont="1" applyBorder="1"/>
    <xf numFmtId="4" fontId="51" fillId="0" borderId="0" xfId="6" applyNumberFormat="1" applyFont="1"/>
    <xf numFmtId="0" fontId="50" fillId="0" borderId="0" xfId="6" applyFont="1" applyProtection="1">
      <protection locked="0"/>
    </xf>
    <xf numFmtId="0" fontId="51" fillId="0" borderId="0" xfId="6" applyFont="1" applyAlignment="1">
      <alignment horizontal="left"/>
    </xf>
    <xf numFmtId="4" fontId="52" fillId="0" borderId="0" xfId="6" applyNumberFormat="1" applyFont="1"/>
    <xf numFmtId="0" fontId="52" fillId="0" borderId="0" xfId="6" applyFont="1" applyAlignment="1">
      <alignment horizontal="left"/>
    </xf>
    <xf numFmtId="0" fontId="53" fillId="0" borderId="0" xfId="6" applyFont="1" applyAlignment="1">
      <alignment vertical="center"/>
    </xf>
    <xf numFmtId="0" fontId="53" fillId="0" borderId="0" xfId="6" applyFont="1" applyAlignment="1">
      <alignment horizontal="left" vertical="center"/>
    </xf>
    <xf numFmtId="0" fontId="53" fillId="0" borderId="75" xfId="6" applyFont="1" applyBorder="1" applyAlignment="1">
      <alignment vertical="center"/>
    </xf>
    <xf numFmtId="0" fontId="53" fillId="0" borderId="76" xfId="6" applyFont="1" applyBorder="1" applyAlignment="1">
      <alignment vertical="center"/>
    </xf>
    <xf numFmtId="0" fontId="53" fillId="0" borderId="69" xfId="6" applyFont="1" applyBorder="1" applyAlignment="1">
      <alignment vertical="center"/>
    </xf>
    <xf numFmtId="0" fontId="53" fillId="0" borderId="0" xfId="6" applyFont="1" applyAlignment="1" applyProtection="1">
      <alignment vertical="center"/>
      <protection locked="0"/>
    </xf>
    <xf numFmtId="4" fontId="53" fillId="0" borderId="0" xfId="6" applyNumberFormat="1" applyFont="1" applyAlignment="1">
      <alignment vertical="center"/>
    </xf>
    <xf numFmtId="0" fontId="53" fillId="0" borderId="0" xfId="6" applyFont="1" applyAlignment="1">
      <alignment horizontal="left" vertical="center" wrapText="1"/>
    </xf>
    <xf numFmtId="0" fontId="54" fillId="0" borderId="0" xfId="6" applyFont="1" applyAlignment="1">
      <alignment horizontal="center" vertical="center"/>
    </xf>
    <xf numFmtId="0" fontId="54" fillId="3" borderId="76" xfId="6" applyFont="1" applyFill="1" applyBorder="1" applyAlignment="1" applyProtection="1">
      <alignment horizontal="left" vertical="center"/>
      <protection locked="0"/>
    </xf>
    <xf numFmtId="0" fontId="55" fillId="0" borderId="69" xfId="6" applyFont="1" applyBorder="1" applyAlignment="1">
      <alignment vertical="center"/>
    </xf>
    <xf numFmtId="0" fontId="55" fillId="0" borderId="90" xfId="6" applyFont="1" applyBorder="1" applyAlignment="1">
      <alignment vertical="center"/>
    </xf>
    <xf numFmtId="4" fontId="54" fillId="0" borderId="90" xfId="6" applyNumberFormat="1" applyFont="1" applyBorder="1" applyAlignment="1">
      <alignment vertical="center"/>
    </xf>
    <xf numFmtId="4" fontId="54" fillId="3" borderId="90" xfId="6" applyNumberFormat="1" applyFont="1" applyFill="1" applyBorder="1" applyAlignment="1" applyProtection="1">
      <alignment vertical="center"/>
      <protection locked="0"/>
    </xf>
    <xf numFmtId="0" fontId="54" fillId="0" borderId="90" xfId="6" applyFont="1" applyBorder="1" applyAlignment="1">
      <alignment horizontal="center" vertical="center" wrapText="1"/>
    </xf>
    <xf numFmtId="0" fontId="54" fillId="0" borderId="90" xfId="6" applyFont="1" applyBorder="1" applyAlignment="1">
      <alignment horizontal="left" vertical="center" wrapText="1"/>
    </xf>
    <xf numFmtId="49" fontId="54" fillId="0" borderId="90" xfId="6" applyNumberFormat="1" applyFont="1" applyBorder="1" applyAlignment="1">
      <alignment horizontal="left" vertical="center" wrapText="1"/>
    </xf>
    <xf numFmtId="0" fontId="54" fillId="0" borderId="90" xfId="6" applyFont="1" applyBorder="1" applyAlignment="1">
      <alignment horizontal="center" vertical="center"/>
    </xf>
    <xf numFmtId="4" fontId="56" fillId="0" borderId="0" xfId="6" applyNumberFormat="1" applyFont="1" applyAlignment="1">
      <alignment vertical="center"/>
    </xf>
    <xf numFmtId="165" fontId="57" fillId="0" borderId="77" xfId="6" applyNumberFormat="1" applyFont="1" applyBorder="1"/>
    <xf numFmtId="165" fontId="57" fillId="0" borderId="78" xfId="6" applyNumberFormat="1" applyFont="1" applyBorder="1"/>
    <xf numFmtId="4" fontId="31" fillId="0" borderId="0" xfId="6" applyNumberFormat="1" applyFont="1"/>
    <xf numFmtId="0" fontId="20" fillId="0" borderId="0" xfId="6" applyAlignment="1">
      <alignment horizontal="center" vertical="center" wrapText="1"/>
    </xf>
    <xf numFmtId="0" fontId="20" fillId="0" borderId="69" xfId="6" applyBorder="1" applyAlignment="1">
      <alignment horizontal="center" vertical="center" wrapText="1"/>
    </xf>
    <xf numFmtId="0" fontId="33" fillId="12" borderId="0" xfId="6" applyFont="1" applyFill="1" applyAlignment="1">
      <alignment horizontal="center" vertical="center" wrapText="1"/>
    </xf>
    <xf numFmtId="0" fontId="33" fillId="12" borderId="80" xfId="6" applyFont="1" applyFill="1" applyBorder="1" applyAlignment="1">
      <alignment horizontal="center" vertical="center" wrapText="1"/>
    </xf>
    <xf numFmtId="0" fontId="33" fillId="12" borderId="81" xfId="6" applyFont="1" applyFill="1" applyBorder="1" applyAlignment="1">
      <alignment horizontal="center" vertical="center" wrapText="1"/>
    </xf>
    <xf numFmtId="0" fontId="33" fillId="12" borderId="82" xfId="6" applyFont="1" applyFill="1" applyBorder="1" applyAlignment="1">
      <alignment horizontal="center" vertical="center" wrapText="1"/>
    </xf>
    <xf numFmtId="0" fontId="51" fillId="0" borderId="0" xfId="6" applyFont="1" applyAlignment="1">
      <alignment vertical="center"/>
    </xf>
    <xf numFmtId="0" fontId="51" fillId="0" borderId="69" xfId="6" applyFont="1" applyBorder="1" applyAlignment="1">
      <alignment vertical="center"/>
    </xf>
    <xf numFmtId="4" fontId="51" fillId="0" borderId="73" xfId="6" applyNumberFormat="1" applyFont="1" applyBorder="1" applyAlignment="1">
      <alignment vertical="center"/>
    </xf>
    <xf numFmtId="0" fontId="51" fillId="0" borderId="73" xfId="6" applyFont="1" applyBorder="1" applyAlignment="1">
      <alignment vertical="center"/>
    </xf>
    <xf numFmtId="0" fontId="51" fillId="0" borderId="73" xfId="6" applyFont="1" applyBorder="1" applyAlignment="1">
      <alignment horizontal="left" vertical="center"/>
    </xf>
    <xf numFmtId="0" fontId="52" fillId="0" borderId="0" xfId="6" applyFont="1" applyAlignment="1">
      <alignment vertical="center"/>
    </xf>
    <xf numFmtId="0" fontId="52" fillId="0" borderId="69" xfId="6" applyFont="1" applyBorder="1" applyAlignment="1">
      <alignment vertical="center"/>
    </xf>
    <xf numFmtId="4" fontId="52" fillId="0" borderId="73" xfId="6" applyNumberFormat="1" applyFont="1" applyBorder="1" applyAlignment="1">
      <alignment vertical="center"/>
    </xf>
    <xf numFmtId="0" fontId="52" fillId="0" borderId="73" xfId="6" applyFont="1" applyBorder="1" applyAlignment="1">
      <alignment vertical="center"/>
    </xf>
    <xf numFmtId="0" fontId="52" fillId="0" borderId="73" xfId="6" applyFont="1" applyBorder="1" applyAlignment="1">
      <alignment horizontal="left" vertical="center"/>
    </xf>
    <xf numFmtId="0" fontId="58" fillId="0" borderId="0" xfId="6" applyFont="1" applyAlignment="1">
      <alignment horizontal="left" vertical="center"/>
    </xf>
    <xf numFmtId="0" fontId="20" fillId="12" borderId="0" xfId="6" applyFill="1" applyAlignment="1">
      <alignment vertical="center"/>
    </xf>
    <xf numFmtId="0" fontId="33" fillId="12" borderId="0" xfId="6" applyFont="1" applyFill="1" applyAlignment="1">
      <alignment horizontal="right" vertical="center"/>
    </xf>
    <xf numFmtId="0" fontId="33" fillId="12" borderId="0" xfId="6" applyFont="1" applyFill="1" applyAlignment="1">
      <alignment horizontal="left" vertical="center"/>
    </xf>
    <xf numFmtId="0" fontId="36" fillId="0" borderId="88" xfId="6" applyFont="1" applyBorder="1" applyAlignment="1">
      <alignment horizontal="right" vertical="center"/>
    </xf>
    <xf numFmtId="0" fontId="36" fillId="0" borderId="88" xfId="6" applyFont="1" applyBorder="1" applyAlignment="1">
      <alignment horizontal="center" vertical="center"/>
    </xf>
    <xf numFmtId="0" fontId="20" fillId="12" borderId="83" xfId="6" applyFill="1" applyBorder="1" applyAlignment="1">
      <alignment vertical="center"/>
    </xf>
    <xf numFmtId="4" fontId="28" fillId="12" borderId="84" xfId="6" applyNumberFormat="1" applyFont="1" applyFill="1" applyBorder="1" applyAlignment="1">
      <alignment vertical="center"/>
    </xf>
    <xf numFmtId="0" fontId="28" fillId="12" borderId="84" xfId="6" applyFont="1" applyFill="1" applyBorder="1" applyAlignment="1">
      <alignment horizontal="center" vertical="center"/>
    </xf>
    <xf numFmtId="0" fontId="28" fillId="12" borderId="84" xfId="6" applyFont="1" applyFill="1" applyBorder="1" applyAlignment="1">
      <alignment horizontal="right" vertical="center"/>
    </xf>
    <xf numFmtId="0" fontId="28" fillId="12" borderId="85" xfId="6" applyFont="1" applyFill="1" applyBorder="1" applyAlignment="1">
      <alignment horizontal="left" vertical="center"/>
    </xf>
    <xf numFmtId="4" fontId="42" fillId="0" borderId="0" xfId="6" applyNumberFormat="1" applyFont="1" applyAlignment="1">
      <alignment vertical="center"/>
    </xf>
    <xf numFmtId="167" fontId="42" fillId="0" borderId="0" xfId="6" applyNumberFormat="1" applyFont="1" applyAlignment="1">
      <alignment horizontal="right" vertical="center"/>
    </xf>
    <xf numFmtId="0" fontId="46" fillId="0" borderId="0" xfId="6" applyFont="1" applyAlignment="1">
      <alignment vertical="center"/>
    </xf>
    <xf numFmtId="4" fontId="36" fillId="0" borderId="0" xfId="6" applyNumberFormat="1" applyFont="1" applyAlignment="1">
      <alignment vertical="center"/>
    </xf>
    <xf numFmtId="167" fontId="36" fillId="0" borderId="0" xfId="6" applyNumberFormat="1" applyFont="1" applyAlignment="1">
      <alignment horizontal="right" vertical="center"/>
    </xf>
    <xf numFmtId="0" fontId="37" fillId="0" borderId="0" xfId="6" applyFont="1" applyAlignment="1">
      <alignment horizontal="left" vertical="center"/>
    </xf>
    <xf numFmtId="0" fontId="20" fillId="0" borderId="0" xfId="6" applyAlignment="1">
      <alignment vertical="center" wrapText="1"/>
    </xf>
    <xf numFmtId="0" fontId="20" fillId="0" borderId="69" xfId="6" applyBorder="1" applyAlignment="1">
      <alignment vertical="center" wrapText="1"/>
    </xf>
    <xf numFmtId="0" fontId="59" fillId="0" borderId="0" xfId="6" applyFont="1" applyAlignment="1">
      <alignment horizontal="left" vertical="center"/>
    </xf>
    <xf numFmtId="0" fontId="17" fillId="5" borderId="46" xfId="2" applyFont="1" applyFill="1" applyBorder="1" applyProtection="1">
      <protection locked="0" hidden="1"/>
    </xf>
    <xf numFmtId="4" fontId="12" fillId="5" borderId="0" xfId="0" quotePrefix="1" applyNumberFormat="1" applyFont="1" applyFill="1"/>
    <xf numFmtId="4" fontId="33" fillId="3" borderId="0" xfId="6" applyNumberFormat="1" applyFont="1" applyFill="1" applyAlignment="1" applyProtection="1">
      <alignment vertical="center"/>
      <protection locked="0"/>
    </xf>
    <xf numFmtId="49" fontId="60" fillId="0" borderId="90" xfId="6" applyNumberFormat="1" applyFont="1" applyBorder="1" applyAlignment="1">
      <alignment horizontal="left" vertical="center" wrapText="1"/>
    </xf>
    <xf numFmtId="2" fontId="10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4" fillId="5" borderId="63" xfId="2" applyFont="1" applyFill="1" applyBorder="1" applyProtection="1">
      <protection locked="0"/>
    </xf>
    <xf numFmtId="0" fontId="12" fillId="0" borderId="10" xfId="2" applyFont="1" applyFill="1" applyBorder="1" applyAlignment="1" applyProtection="1">
      <alignment vertical="center" wrapText="1"/>
      <protection locked="0"/>
    </xf>
    <xf numFmtId="0" fontId="4" fillId="5" borderId="11" xfId="2" applyFont="1" applyFill="1" applyBorder="1" applyProtection="1">
      <protection locked="0"/>
    </xf>
    <xf numFmtId="0" fontId="4" fillId="5" borderId="14" xfId="2" applyFont="1" applyFill="1" applyBorder="1" applyProtection="1">
      <protection locked="0"/>
    </xf>
    <xf numFmtId="0" fontId="12" fillId="0" borderId="7" xfId="2" applyFont="1" applyFill="1" applyBorder="1" applyAlignment="1" applyProtection="1">
      <alignment vertical="center" wrapText="1"/>
      <protection locked="0"/>
    </xf>
    <xf numFmtId="0" fontId="12" fillId="0" borderId="12" xfId="2" applyFont="1" applyFill="1" applyBorder="1" applyAlignment="1" applyProtection="1">
      <alignment vertical="center" wrapText="1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9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2" fillId="5" borderId="14" xfId="2" applyFont="1" applyFill="1" applyBorder="1" applyAlignment="1" applyProtection="1">
      <alignment horizontal="center"/>
      <protection locked="0"/>
    </xf>
    <xf numFmtId="0" fontId="10" fillId="0" borderId="44" xfId="2" applyFont="1" applyFill="1" applyBorder="1" applyAlignment="1" applyProtection="1">
      <alignment horizontal="left"/>
      <protection hidden="1"/>
    </xf>
    <xf numFmtId="0" fontId="10" fillId="0" borderId="20" xfId="2" applyFont="1" applyFill="1" applyBorder="1" applyAlignment="1" applyProtection="1">
      <alignment horizontal="left"/>
      <protection hidden="1"/>
    </xf>
    <xf numFmtId="0" fontId="10" fillId="0" borderId="21" xfId="2" applyFont="1" applyFill="1" applyBorder="1" applyAlignment="1" applyProtection="1">
      <alignment horizontal="left"/>
      <protection hidden="1"/>
    </xf>
    <xf numFmtId="0" fontId="4" fillId="0" borderId="19" xfId="2" applyFont="1" applyFill="1" applyBorder="1" applyAlignment="1" applyProtection="1">
      <alignment horizontal="center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2" fontId="3" fillId="0" borderId="13" xfId="2" applyNumberFormat="1" applyFont="1" applyFill="1" applyBorder="1" applyAlignment="1" applyProtection="1">
      <alignment horizontal="left"/>
      <protection locked="0" hidden="1"/>
    </xf>
    <xf numFmtId="0" fontId="3" fillId="0" borderId="13" xfId="2" applyFont="1" applyFill="1" applyBorder="1" applyAlignment="1" applyProtection="1">
      <alignment horizontal="left"/>
      <protection locked="0" hidden="1"/>
    </xf>
    <xf numFmtId="0" fontId="10" fillId="0" borderId="19" xfId="2" applyFont="1" applyFill="1" applyBorder="1" applyAlignment="1" applyProtection="1">
      <alignment horizontal="left" vertical="center" wrapText="1"/>
      <protection hidden="1"/>
    </xf>
    <xf numFmtId="0" fontId="10" fillId="0" borderId="20" xfId="2" applyFont="1" applyFill="1" applyBorder="1" applyAlignment="1" applyProtection="1">
      <alignment horizontal="left" vertical="center" wrapText="1"/>
      <protection hidden="1"/>
    </xf>
    <xf numFmtId="0" fontId="10" fillId="0" borderId="45" xfId="2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2" fillId="0" borderId="10" xfId="2" applyFont="1" applyFill="1" applyBorder="1" applyAlignment="1" applyProtection="1">
      <alignment vertical="center" wrapText="1"/>
      <protection locked="0"/>
    </xf>
    <xf numFmtId="0" fontId="12" fillId="0" borderId="2" xfId="2" applyFont="1" applyFill="1" applyAlignment="1" applyProtection="1">
      <alignment vertical="center" wrapText="1"/>
      <protection locked="0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6" xfId="0" applyBorder="1" applyAlignment="1" applyProtection="1">
      <alignment horizontal="left" vertical="center" wrapText="1"/>
      <protection locked="0"/>
    </xf>
    <xf numFmtId="0" fontId="0" fillId="0" borderId="17" xfId="2" applyFont="1" applyFill="1" applyBorder="1" applyAlignment="1" applyProtection="1">
      <alignment horizontal="left" vertical="center" wrapText="1"/>
      <protection locked="0" hidden="1"/>
    </xf>
    <xf numFmtId="0" fontId="3" fillId="0" borderId="18" xfId="2" applyFont="1" applyFill="1" applyBorder="1" applyAlignment="1" applyProtection="1">
      <alignment horizontal="left" vertical="center" wrapText="1"/>
      <protection locked="0" hidden="1"/>
    </xf>
    <xf numFmtId="2" fontId="14" fillId="0" borderId="22" xfId="2" applyNumberFormat="1" applyFont="1" applyFill="1" applyBorder="1" applyAlignment="1" applyProtection="1">
      <alignment horizontal="right" vertical="center"/>
      <protection hidden="1"/>
    </xf>
    <xf numFmtId="2" fontId="14" fillId="0" borderId="23" xfId="2" applyNumberFormat="1" applyFont="1" applyFill="1" applyBorder="1" applyAlignment="1" applyProtection="1">
      <alignment horizontal="right" vertical="center"/>
      <protection hidden="1"/>
    </xf>
    <xf numFmtId="2" fontId="14" fillId="0" borderId="68" xfId="2" applyNumberFormat="1" applyFont="1" applyFill="1" applyBorder="1" applyAlignment="1" applyProtection="1">
      <alignment horizontal="right" vertical="center"/>
      <protection hidden="1"/>
    </xf>
    <xf numFmtId="2" fontId="14" fillId="0" borderId="13" xfId="2" applyNumberFormat="1" applyFont="1" applyFill="1" applyBorder="1" applyAlignment="1" applyProtection="1">
      <alignment horizontal="right" vertical="center"/>
      <protection hidden="1"/>
    </xf>
    <xf numFmtId="2" fontId="14" fillId="0" borderId="14" xfId="2" applyNumberFormat="1" applyFont="1" applyFill="1" applyBorder="1" applyAlignment="1" applyProtection="1">
      <alignment horizontal="right" vertical="center"/>
      <protection hidden="1"/>
    </xf>
    <xf numFmtId="2" fontId="3" fillId="0" borderId="15" xfId="2" applyNumberFormat="1" applyFont="1" applyFill="1" applyBorder="1" applyAlignment="1" applyProtection="1">
      <alignment horizontal="left"/>
      <protection locked="0" hidden="1"/>
    </xf>
    <xf numFmtId="0" fontId="3" fillId="0" borderId="16" xfId="2" applyFont="1" applyFill="1" applyBorder="1" applyAlignment="1" applyProtection="1">
      <alignment horizontal="left"/>
      <protection locked="0"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locked="0"/>
    </xf>
    <xf numFmtId="0" fontId="12" fillId="0" borderId="2" xfId="2" applyFont="1" applyFill="1" applyAlignment="1" applyProtection="1">
      <alignment horizontal="left" vertical="center" wrapText="1"/>
      <protection locked="0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10" fillId="0" borderId="3" xfId="2" applyFont="1" applyFill="1" applyBorder="1" applyAlignment="1" applyProtection="1">
      <alignment horizontal="center" vertical="center" wrapText="1"/>
      <protection locked="0"/>
    </xf>
    <xf numFmtId="0" fontId="11" fillId="0" borderId="4" xfId="2" applyFont="1" applyFill="1" applyBorder="1" applyAlignment="1" applyProtection="1">
      <alignment horizontal="center" vertical="center" wrapText="1"/>
      <protection locked="0"/>
    </xf>
    <xf numFmtId="0" fontId="11" fillId="0" borderId="5" xfId="2" applyFont="1" applyFill="1" applyBorder="1" applyAlignment="1" applyProtection="1">
      <alignment horizontal="center" vertical="center" wrapText="1"/>
      <protection locked="0"/>
    </xf>
    <xf numFmtId="0" fontId="12" fillId="0" borderId="12" xfId="2" applyFont="1" applyFill="1" applyBorder="1" applyAlignment="1" applyProtection="1">
      <alignment horizontal="left" vertical="center" wrapText="1"/>
      <protection locked="0"/>
    </xf>
    <xf numFmtId="0" fontId="12" fillId="0" borderId="13" xfId="2" applyFont="1" applyFill="1" applyBorder="1" applyAlignment="1" applyProtection="1">
      <alignment horizontal="left" vertical="center" wrapText="1"/>
      <protection locked="0"/>
    </xf>
    <xf numFmtId="0" fontId="18" fillId="6" borderId="44" xfId="0" applyFont="1" applyFill="1" applyBorder="1" applyAlignment="1" applyProtection="1">
      <alignment horizontal="center" vertical="center"/>
      <protection hidden="1"/>
    </xf>
    <xf numFmtId="0" fontId="18" fillId="6" borderId="20" xfId="0" applyFont="1" applyFill="1" applyBorder="1" applyAlignment="1" applyProtection="1">
      <alignment horizontal="center" vertical="center"/>
      <protection hidden="1"/>
    </xf>
    <xf numFmtId="0" fontId="18" fillId="6" borderId="45" xfId="0" applyFont="1" applyFill="1" applyBorder="1" applyAlignment="1" applyProtection="1">
      <alignment horizontal="center" vertical="center"/>
      <protection hidden="1"/>
    </xf>
    <xf numFmtId="0" fontId="0" fillId="5" borderId="56" xfId="0" applyFill="1" applyBorder="1" applyAlignment="1" applyProtection="1">
      <alignment horizontal="center" vertical="center"/>
      <protection hidden="1"/>
    </xf>
    <xf numFmtId="0" fontId="0" fillId="5" borderId="38" xfId="0" applyFill="1" applyBorder="1" applyAlignment="1" applyProtection="1">
      <alignment horizontal="center" vertical="center"/>
      <protection hidden="1"/>
    </xf>
    <xf numFmtId="0" fontId="2" fillId="5" borderId="30" xfId="0" applyFont="1" applyFill="1" applyBorder="1" applyAlignment="1" applyProtection="1">
      <alignment horizontal="left" vertical="center" wrapText="1"/>
      <protection hidden="1"/>
    </xf>
    <xf numFmtId="0" fontId="2" fillId="5" borderId="24" xfId="0" applyFont="1" applyFill="1" applyBorder="1" applyAlignment="1" applyProtection="1">
      <alignment horizontal="left" vertical="center" wrapText="1"/>
      <protection hidden="1"/>
    </xf>
    <xf numFmtId="0" fontId="18" fillId="9" borderId="47" xfId="0" applyFont="1" applyFill="1" applyBorder="1" applyAlignment="1" applyProtection="1">
      <alignment horizontal="center" vertical="center"/>
      <protection hidden="1"/>
    </xf>
    <xf numFmtId="0" fontId="18" fillId="9" borderId="48" xfId="0" applyFont="1" applyFill="1" applyBorder="1" applyAlignment="1" applyProtection="1">
      <alignment horizontal="center" vertical="center"/>
      <protection hidden="1"/>
    </xf>
    <xf numFmtId="0" fontId="18" fillId="9" borderId="49" xfId="0" applyFont="1" applyFill="1" applyBorder="1" applyAlignment="1" applyProtection="1">
      <alignment horizontal="center" vertical="center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2" fillId="8" borderId="35" xfId="0" applyFont="1" applyFill="1" applyBorder="1" applyAlignment="1" applyProtection="1">
      <alignment horizontal="left" vertical="center" wrapText="1"/>
      <protection hidden="1"/>
    </xf>
    <xf numFmtId="0" fontId="2" fillId="8" borderId="51" xfId="0" applyFont="1" applyFill="1" applyBorder="1" applyAlignment="1" applyProtection="1">
      <alignment horizontal="left" vertical="center" wrapText="1"/>
      <protection hidden="1"/>
    </xf>
    <xf numFmtId="0" fontId="2" fillId="8" borderId="24" xfId="0" applyFont="1" applyFill="1" applyBorder="1" applyAlignment="1" applyProtection="1">
      <alignment horizontal="left" vertical="center" wrapText="1"/>
      <protection hidden="1"/>
    </xf>
    <xf numFmtId="0" fontId="2" fillId="8" borderId="38" xfId="0" applyFont="1" applyFill="1" applyBorder="1" applyAlignment="1" applyProtection="1">
      <alignment horizontal="left" vertical="center" wrapText="1"/>
      <protection hidden="1"/>
    </xf>
    <xf numFmtId="0" fontId="0" fillId="9" borderId="43" xfId="0" applyFill="1" applyBorder="1" applyAlignment="1" applyProtection="1">
      <alignment horizontal="center"/>
      <protection hidden="1"/>
    </xf>
    <xf numFmtId="0" fontId="0" fillId="9" borderId="36" xfId="0" applyFill="1" applyBorder="1" applyAlignment="1" applyProtection="1">
      <alignment horizont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2" fillId="11" borderId="30" xfId="0" applyFont="1" applyFill="1" applyBorder="1" applyAlignment="1" applyProtection="1">
      <alignment horizontal="left" vertical="center" wrapText="1"/>
      <protection hidden="1"/>
    </xf>
    <xf numFmtId="0" fontId="2" fillId="11" borderId="56" xfId="0" applyFont="1" applyFill="1" applyBorder="1" applyAlignment="1" applyProtection="1">
      <alignment horizontal="left" vertical="center" wrapText="1"/>
      <protection hidden="1"/>
    </xf>
    <xf numFmtId="0" fontId="2" fillId="11" borderId="24" xfId="0" applyFont="1" applyFill="1" applyBorder="1" applyAlignment="1" applyProtection="1">
      <alignment horizontal="left" vertical="center" wrapText="1"/>
      <protection hidden="1"/>
    </xf>
    <xf numFmtId="0" fontId="2" fillId="11" borderId="38" xfId="0" applyFont="1" applyFill="1" applyBorder="1" applyAlignment="1" applyProtection="1">
      <alignment horizontal="left" vertic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11" borderId="29" xfId="0" applyFill="1" applyBorder="1" applyAlignment="1" applyProtection="1">
      <alignment horizontal="center" wrapText="1"/>
      <protection hidden="1"/>
    </xf>
    <xf numFmtId="0" fontId="0" fillId="11" borderId="31" xfId="0" applyFill="1" applyBorder="1" applyAlignment="1" applyProtection="1">
      <alignment horizontal="center" wrapText="1"/>
      <protection hidden="1"/>
    </xf>
    <xf numFmtId="0" fontId="0" fillId="10" borderId="57" xfId="0" applyFill="1" applyBorder="1" applyAlignment="1" applyProtection="1">
      <alignment horizontal="center"/>
      <protection hidden="1"/>
    </xf>
    <xf numFmtId="0" fontId="0" fillId="10" borderId="31" xfId="0" applyFill="1" applyBorder="1" applyAlignment="1" applyProtection="1">
      <alignment horizontal="center"/>
      <protection hidden="1"/>
    </xf>
    <xf numFmtId="0" fontId="18" fillId="6" borderId="54" xfId="0" applyFont="1" applyFill="1" applyBorder="1" applyAlignment="1" applyProtection="1">
      <alignment horizontal="center" vertical="center"/>
      <protection hidden="1"/>
    </xf>
    <xf numFmtId="0" fontId="18" fillId="6" borderId="55" xfId="0" applyFont="1" applyFill="1" applyBorder="1" applyAlignment="1" applyProtection="1">
      <alignment horizontal="center" vertical="center"/>
      <protection hidden="1"/>
    </xf>
    <xf numFmtId="0" fontId="18" fillId="6" borderId="53" xfId="0" applyFont="1" applyFill="1" applyBorder="1" applyAlignment="1" applyProtection="1">
      <alignment horizontal="center" vertical="center"/>
      <protection hidden="1"/>
    </xf>
    <xf numFmtId="0" fontId="0" fillId="6" borderId="29" xfId="0" applyFill="1" applyBorder="1" applyAlignment="1" applyProtection="1">
      <alignment horizontal="center" wrapText="1"/>
      <protection hidden="1"/>
    </xf>
    <xf numFmtId="0" fontId="0" fillId="6" borderId="25" xfId="0" applyFill="1" applyBorder="1" applyAlignment="1" applyProtection="1">
      <alignment horizontal="center" wrapText="1"/>
      <protection hidden="1"/>
    </xf>
    <xf numFmtId="0" fontId="0" fillId="6" borderId="29" xfId="0" applyFill="1" applyBorder="1" applyAlignment="1" applyProtection="1">
      <alignment horizontal="center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6" borderId="57" xfId="0" applyFill="1" applyBorder="1" applyAlignment="1" applyProtection="1">
      <alignment horizontal="center"/>
      <protection hidden="1"/>
    </xf>
    <xf numFmtId="0" fontId="18" fillId="10" borderId="40" xfId="0" applyFont="1" applyFill="1" applyBorder="1" applyAlignment="1" applyProtection="1">
      <alignment horizontal="center" vertical="center"/>
      <protection hidden="1"/>
    </xf>
    <xf numFmtId="0" fontId="18" fillId="10" borderId="1" xfId="0" applyFont="1" applyFill="1" applyBorder="1" applyAlignment="1" applyProtection="1">
      <alignment horizontal="center" vertical="center"/>
      <protection hidden="1"/>
    </xf>
    <xf numFmtId="0" fontId="18" fillId="10" borderId="39" xfId="0" applyFont="1" applyFill="1" applyBorder="1" applyAlignment="1" applyProtection="1">
      <alignment horizontal="center" vertical="center"/>
      <protection hidden="1"/>
    </xf>
    <xf numFmtId="0" fontId="0" fillId="10" borderId="25" xfId="0" applyFill="1" applyBorder="1" applyAlignment="1" applyProtection="1">
      <alignment horizontal="center" wrapText="1"/>
      <protection hidden="1"/>
    </xf>
    <xf numFmtId="0" fontId="20" fillId="0" borderId="0" xfId="6"/>
    <xf numFmtId="0" fontId="33" fillId="12" borderId="85" xfId="6" applyFont="1" applyFill="1" applyBorder="1" applyAlignment="1">
      <alignment horizontal="center" vertical="center"/>
    </xf>
    <xf numFmtId="0" fontId="33" fillId="12" borderId="84" xfId="6" applyFont="1" applyFill="1" applyBorder="1" applyAlignment="1">
      <alignment horizontal="left" vertical="center"/>
    </xf>
    <xf numFmtId="0" fontId="33" fillId="12" borderId="84" xfId="6" applyFont="1" applyFill="1" applyBorder="1" applyAlignment="1">
      <alignment horizontal="center" vertical="center"/>
    </xf>
    <xf numFmtId="0" fontId="33" fillId="12" borderId="84" xfId="6" applyFont="1" applyFill="1" applyBorder="1" applyAlignment="1">
      <alignment horizontal="right" vertical="center"/>
    </xf>
    <xf numFmtId="0" fontId="33" fillId="12" borderId="83" xfId="6" applyFont="1" applyFill="1" applyBorder="1" applyAlignment="1">
      <alignment horizontal="left" vertical="center"/>
    </xf>
    <xf numFmtId="0" fontId="23" fillId="0" borderId="0" xfId="6" applyFont="1" applyAlignment="1">
      <alignment horizontal="left" vertical="center" wrapText="1"/>
    </xf>
    <xf numFmtId="0" fontId="23" fillId="0" borderId="0" xfId="6" applyFont="1" applyAlignment="1">
      <alignment vertical="center"/>
    </xf>
    <xf numFmtId="166" fontId="35" fillId="0" borderId="0" xfId="6" applyNumberFormat="1" applyFont="1" applyAlignment="1">
      <alignment horizontal="left" vertical="center"/>
    </xf>
    <xf numFmtId="0" fontId="35" fillId="0" borderId="0" xfId="6" applyFont="1" applyAlignment="1">
      <alignment vertical="center" wrapText="1"/>
    </xf>
    <xf numFmtId="0" fontId="35" fillId="0" borderId="0" xfId="6" applyFont="1" applyAlignment="1">
      <alignment vertical="center"/>
    </xf>
    <xf numFmtId="0" fontId="30" fillId="0" borderId="79" xfId="6" applyFont="1" applyBorder="1" applyAlignment="1">
      <alignment horizontal="center" vertical="center"/>
    </xf>
    <xf numFmtId="0" fontId="30" fillId="0" borderId="78" xfId="6" applyFont="1" applyBorder="1" applyAlignment="1">
      <alignment horizontal="left" vertical="center"/>
    </xf>
    <xf numFmtId="0" fontId="34" fillId="0" borderId="76" xfId="6" applyFont="1" applyBorder="1" applyAlignment="1">
      <alignment horizontal="left" vertical="center"/>
    </xf>
    <xf numFmtId="0" fontId="34" fillId="0" borderId="0" xfId="6" applyFont="1" applyAlignment="1">
      <alignment horizontal="left" vertical="center"/>
    </xf>
    <xf numFmtId="0" fontId="28" fillId="13" borderId="84" xfId="6" applyFont="1" applyFill="1" applyBorder="1" applyAlignment="1">
      <alignment horizontal="left" vertical="center"/>
    </xf>
    <xf numFmtId="0" fontId="20" fillId="13" borderId="84" xfId="6" applyFill="1" applyBorder="1" applyAlignment="1">
      <alignment vertical="center"/>
    </xf>
    <xf numFmtId="4" fontId="28" fillId="13" borderId="84" xfId="6" applyNumberFormat="1" applyFont="1" applyFill="1" applyBorder="1" applyAlignment="1">
      <alignment vertical="center"/>
    </xf>
    <xf numFmtId="0" fontId="20" fillId="13" borderId="83" xfId="6" applyFill="1" applyBorder="1" applyAlignment="1">
      <alignment vertical="center"/>
    </xf>
    <xf numFmtId="4" fontId="43" fillId="0" borderId="0" xfId="6" applyNumberFormat="1" applyFont="1" applyAlignment="1">
      <alignment vertical="center"/>
    </xf>
    <xf numFmtId="0" fontId="42" fillId="0" borderId="0" xfId="6" applyFont="1" applyAlignment="1">
      <alignment vertical="center"/>
    </xf>
    <xf numFmtId="167" fontId="42" fillId="0" borderId="0" xfId="6" applyNumberFormat="1" applyFont="1" applyAlignment="1">
      <alignment horizontal="left" vertical="center"/>
    </xf>
    <xf numFmtId="167" fontId="36" fillId="0" borderId="0" xfId="6" applyNumberFormat="1" applyFont="1" applyAlignment="1">
      <alignment horizontal="left" vertical="center"/>
    </xf>
    <xf numFmtId="0" fontId="36" fillId="0" borderId="0" xfId="6" applyFont="1" applyAlignment="1">
      <alignment vertical="center"/>
    </xf>
    <xf numFmtId="0" fontId="25" fillId="0" borderId="0" xfId="6" applyFont="1" applyAlignment="1">
      <alignment horizontal="left" vertical="center" wrapText="1"/>
    </xf>
    <xf numFmtId="4" fontId="31" fillId="0" borderId="0" xfId="6" applyNumberFormat="1" applyFont="1" applyAlignment="1">
      <alignment horizontal="right" vertical="center"/>
    </xf>
    <xf numFmtId="4" fontId="31" fillId="0" borderId="0" xfId="6" applyNumberFormat="1" applyFont="1" applyAlignment="1">
      <alignment vertical="center"/>
    </xf>
    <xf numFmtId="4" fontId="24" fillId="0" borderId="0" xfId="6" applyNumberFormat="1" applyFont="1" applyAlignment="1">
      <alignment vertical="center"/>
    </xf>
    <xf numFmtId="0" fontId="24" fillId="0" borderId="0" xfId="6" applyFont="1" applyAlignment="1">
      <alignment vertical="center"/>
    </xf>
    <xf numFmtId="4" fontId="41" fillId="0" borderId="0" xfId="6" applyNumberFormat="1" applyFont="1" applyAlignment="1">
      <alignment vertical="center"/>
    </xf>
    <xf numFmtId="0" fontId="40" fillId="0" borderId="0" xfId="6" applyFont="1" applyAlignment="1">
      <alignment horizontal="left" vertical="top" wrapText="1"/>
    </xf>
    <xf numFmtId="0" fontId="40" fillId="0" borderId="0" xfId="6" applyFont="1" applyAlignment="1">
      <alignment horizontal="left" vertical="center"/>
    </xf>
    <xf numFmtId="0" fontId="41" fillId="0" borderId="0" xfId="6" applyFont="1" applyAlignment="1">
      <alignment horizontal="left" vertical="center"/>
    </xf>
    <xf numFmtId="0" fontId="35" fillId="0" borderId="0" xfId="6" applyFont="1" applyAlignment="1">
      <alignment horizontal="left" vertical="center"/>
    </xf>
    <xf numFmtId="0" fontId="23" fillId="0" borderId="0" xfId="6" applyFont="1" applyAlignment="1">
      <alignment horizontal="left" vertical="top" wrapText="1"/>
    </xf>
    <xf numFmtId="49" fontId="35" fillId="3" borderId="0" xfId="6" applyNumberFormat="1" applyFont="1" applyFill="1" applyAlignment="1" applyProtection="1">
      <alignment horizontal="left" vertical="center"/>
      <protection locked="0"/>
    </xf>
    <xf numFmtId="49" fontId="35" fillId="0" borderId="0" xfId="6" applyNumberFormat="1" applyFont="1" applyAlignment="1">
      <alignment horizontal="left" vertical="center"/>
    </xf>
    <xf numFmtId="0" fontId="35" fillId="0" borderId="0" xfId="6" applyFont="1" applyAlignment="1">
      <alignment horizontal="left" vertical="center" wrapText="1"/>
    </xf>
    <xf numFmtId="4" fontId="37" fillId="0" borderId="88" xfId="6" applyNumberFormat="1" applyFont="1" applyBorder="1" applyAlignment="1">
      <alignment vertical="center"/>
    </xf>
    <xf numFmtId="0" fontId="20" fillId="0" borderId="88" xfId="6" applyBorder="1" applyAlignment="1">
      <alignment vertical="center"/>
    </xf>
    <xf numFmtId="0" fontId="36" fillId="0" borderId="0" xfId="6" applyFont="1" applyAlignment="1">
      <alignment horizontal="right" vertical="center"/>
    </xf>
    <xf numFmtId="0" fontId="20" fillId="0" borderId="0" xfId="6" applyAlignment="1">
      <alignment vertical="center"/>
    </xf>
    <xf numFmtId="0" fontId="36" fillId="0" borderId="0" xfId="6" applyFont="1" applyAlignment="1">
      <alignment horizontal="left" vertical="center" wrapText="1"/>
    </xf>
    <xf numFmtId="0" fontId="36" fillId="0" borderId="0" xfId="6" applyFont="1" applyAlignment="1">
      <alignment horizontal="left" vertical="center"/>
    </xf>
    <xf numFmtId="0" fontId="35" fillId="3" borderId="0" xfId="6" applyFont="1" applyFill="1" applyAlignment="1" applyProtection="1">
      <alignment horizontal="left" vertical="center"/>
      <protection locked="0"/>
    </xf>
  </cellXfs>
  <cellStyles count="8">
    <cellStyle name="20 % - zvýraznenie3" xfId="3" builtinId="38"/>
    <cellStyle name="Čiarka" xfId="4" builtinId="3"/>
    <cellStyle name="Hypertextové prepojenie" xfId="5" builtinId="8"/>
    <cellStyle name="Hypertextové prepojenie 2" xfId="7" xr:uid="{5B0DE8B1-7564-4564-8576-BBEA26BA93BE}"/>
    <cellStyle name="Normálna" xfId="0" builtinId="0"/>
    <cellStyle name="Normálna 2" xfId="6" xr:uid="{AE5D4D57-A29A-4D94-93A6-9E8A9A4A7153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85725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85725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123825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57150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161925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457200</xdr:rowOff>
        </xdr:from>
        <xdr:to>
          <xdr:col>6</xdr:col>
          <xdr:colOff>19050</xdr:colOff>
          <xdr:row>16</xdr:row>
          <xdr:rowOff>114300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1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2" zoomScaleNormal="100" workbookViewId="0">
      <selection activeCell="H6" sqref="H6"/>
    </sheetView>
  </sheetViews>
  <sheetFormatPr defaultColWidth="9.140625" defaultRowHeight="1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/>
    <row r="2" spans="2:11" ht="36.75" customHeight="1" thickBot="1">
      <c r="B2" s="384" t="s">
        <v>0</v>
      </c>
      <c r="C2" s="385"/>
      <c r="D2" s="385"/>
      <c r="E2" s="385"/>
      <c r="F2" s="385"/>
      <c r="G2" s="385"/>
      <c r="H2" s="385"/>
      <c r="I2" s="385"/>
      <c r="J2" s="385"/>
      <c r="K2" s="386"/>
    </row>
    <row r="3" spans="2:11" ht="45.75" thickBot="1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>
      <c r="B4" s="22">
        <v>1</v>
      </c>
      <c r="C4" s="23" t="s">
        <v>526</v>
      </c>
      <c r="D4" s="24" t="s">
        <v>81</v>
      </c>
      <c r="E4" s="25">
        <v>24600</v>
      </c>
      <c r="F4" s="25">
        <v>0</v>
      </c>
      <c r="G4" s="26" t="s">
        <v>11</v>
      </c>
      <c r="H4" s="27">
        <v>24600</v>
      </c>
      <c r="I4" s="28">
        <f>H4/H$14*100</f>
        <v>89.997804931587027</v>
      </c>
      <c r="J4" s="29">
        <f t="shared" ref="J4:J6" si="0">IF(I4=0,0,(E4-F4)/I4)</f>
        <v>273.34000000000003</v>
      </c>
      <c r="K4" s="30">
        <f t="shared" ref="K4:K5" si="1">IF((E4-F4)=0,0,H4/(E4-F4))</f>
        <v>1</v>
      </c>
    </row>
    <row r="5" spans="2:11">
      <c r="B5" s="22">
        <v>2</v>
      </c>
      <c r="C5" s="31" t="s">
        <v>521</v>
      </c>
      <c r="D5" s="32" t="s">
        <v>527</v>
      </c>
      <c r="E5" s="33">
        <v>5</v>
      </c>
      <c r="F5" s="33">
        <v>0</v>
      </c>
      <c r="G5" s="26" t="s">
        <v>83</v>
      </c>
      <c r="H5" s="34">
        <v>2734</v>
      </c>
      <c r="I5" s="35">
        <f t="shared" ref="I5:I13" si="2">H5/H$14*100</f>
        <v>10.002195068412965</v>
      </c>
      <c r="J5" s="29">
        <f t="shared" si="0"/>
        <v>0.49989027066569136</v>
      </c>
      <c r="K5" s="30">
        <f t="shared" si="1"/>
        <v>546.79999999999995</v>
      </c>
    </row>
    <row r="6" spans="2:11">
      <c r="B6" s="22">
        <v>3</v>
      </c>
      <c r="C6" s="31"/>
      <c r="D6" s="32"/>
      <c r="E6" s="33"/>
      <c r="F6" s="33"/>
      <c r="G6" s="26"/>
      <c r="H6" s="34"/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82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82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82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82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82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82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82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>
      <c r="B14" s="40"/>
      <c r="C14" s="41" t="s">
        <v>13</v>
      </c>
      <c r="D14" s="42"/>
      <c r="E14" s="42"/>
      <c r="F14" s="42"/>
      <c r="G14" s="42"/>
      <c r="H14" s="43">
        <f>SUM(H4:H13)</f>
        <v>27334</v>
      </c>
      <c r="I14" s="44">
        <f>SUM(I4:I13)</f>
        <v>99.999999999999986</v>
      </c>
      <c r="J14" s="45"/>
      <c r="K14" s="46"/>
    </row>
    <row r="15" spans="2:11" ht="15.75" thickBot="1"/>
    <row r="16" spans="2:11" ht="35.25" customHeight="1">
      <c r="B16" s="416" t="s">
        <v>14</v>
      </c>
      <c r="C16" s="417"/>
      <c r="D16" s="417"/>
      <c r="E16" s="417"/>
      <c r="F16" s="417"/>
      <c r="G16" s="417"/>
      <c r="H16" s="417"/>
      <c r="I16" s="417"/>
      <c r="J16" s="418"/>
    </row>
    <row r="17" spans="2:10">
      <c r="B17" s="419" t="s">
        <v>1</v>
      </c>
      <c r="C17" s="389" t="s">
        <v>2</v>
      </c>
      <c r="D17" s="387" t="s">
        <v>15</v>
      </c>
      <c r="E17" s="421" t="s">
        <v>16</v>
      </c>
      <c r="F17" s="422"/>
      <c r="G17" s="423" t="s">
        <v>17</v>
      </c>
      <c r="H17" s="424"/>
      <c r="I17" s="425" t="s">
        <v>18</v>
      </c>
      <c r="J17" s="422"/>
    </row>
    <row r="18" spans="2:10">
      <c r="B18" s="420"/>
      <c r="C18" s="390"/>
      <c r="D18" s="388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>
      <c r="B19" s="47" cm="1">
        <f t="array" ref="B19:B28">B4:B13</f>
        <v>1</v>
      </c>
      <c r="C19" s="52" t="str" cm="1">
        <f t="array" ref="C19:C28">C4:C13</f>
        <v>Cena celkom v Eur s DPH</v>
      </c>
      <c r="D19" s="53" cm="1">
        <f t="array" ref="D19:D28">I4:I13</f>
        <v>89.997804931587027</v>
      </c>
      <c r="E19" s="54">
        <v>30000</v>
      </c>
      <c r="F19" s="55">
        <f>IF(I4=100,"0",IF((E4-F4)=0,0,(IF(G4="čím menej, tým lepšie",(I4*(E4-E19)/(E4-F4)),(I4*(E19-F4)/(E4-F4))))))</f>
        <v>-19.755615716689835</v>
      </c>
      <c r="G19" s="54">
        <v>15000</v>
      </c>
      <c r="H19" s="56">
        <f>IF(I4=100,"0",IF((E4-F4)=0,0,IF(G4="čím menej, tým lepšie",(I4*(E4-G19)/(E4-F4)),(I4*(G19-F4)/(E4-F4)))))</f>
        <v>35.121094607448597</v>
      </c>
      <c r="I19" s="54">
        <v>0</v>
      </c>
      <c r="J19" s="55">
        <f>IF(I4=100,"0",IF((E4-F4)=0,0,IF(G4="čím menej, tým lepšie",(I4*(E4-I19)/(E4-F4)),(I4*(I19-F4)/(E4-F4)))))</f>
        <v>89.997804931587027</v>
      </c>
    </row>
    <row r="20" spans="2:10" ht="15" customHeight="1">
      <c r="B20" s="47">
        <v>2</v>
      </c>
      <c r="C20" s="52" t="str">
        <v>Skusenosti stavbyvedúceho</v>
      </c>
      <c r="D20" s="53">
        <v>10.002195068412965</v>
      </c>
      <c r="E20" s="54">
        <v>36</v>
      </c>
      <c r="F20" s="55">
        <f>IF(I5=100,"0",IF((E5-F5)=0,0,(IF(G5="čím menej, tým lepšie",(I5*(E5-E20)/(E5-F5)),(I5*(E20-F5)/(E5-F5))))))</f>
        <v>72.015804492573338</v>
      </c>
      <c r="G20" s="54">
        <v>18</v>
      </c>
      <c r="H20" s="56">
        <f t="shared" ref="H20:H28" si="5">IF(I5=100,"0",IF((E5-F5)=0,0,IF(G5="čím menej, tým lepšie",(I5*(E5-G20)/(E5-F5)),(I5*(G20-F5)/(E5-F5)))))</f>
        <v>36.007902246286669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>
      <c r="B21" s="47">
        <v>3</v>
      </c>
      <c r="C21" s="52">
        <v>0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52.260188775883506</v>
      </c>
      <c r="G29" s="64"/>
      <c r="H29" s="63">
        <f t="shared" ref="H29:J29" si="8">SUM(H19:H28)</f>
        <v>71.128996853735259</v>
      </c>
      <c r="I29" s="64"/>
      <c r="J29" s="65">
        <f t="shared" si="8"/>
        <v>89.997804931587027</v>
      </c>
    </row>
    <row r="31" spans="2:10" ht="36.75" customHeight="1">
      <c r="B31" s="391" t="s">
        <v>23</v>
      </c>
      <c r="C31" s="392"/>
      <c r="D31" s="392"/>
      <c r="E31" s="392"/>
      <c r="F31" s="392"/>
      <c r="G31" s="392"/>
      <c r="H31" s="392"/>
      <c r="I31" s="392"/>
      <c r="J31" s="393"/>
    </row>
    <row r="32" spans="2:10">
      <c r="B32" s="394" t="s">
        <v>1</v>
      </c>
      <c r="C32" s="396" t="s">
        <v>2</v>
      </c>
      <c r="D32" s="397"/>
      <c r="E32" s="404" t="s">
        <v>16</v>
      </c>
      <c r="F32" s="405"/>
      <c r="G32" s="402" t="s">
        <v>17</v>
      </c>
      <c r="H32" s="403"/>
      <c r="I32" s="400" t="s">
        <v>18</v>
      </c>
      <c r="J32" s="401"/>
    </row>
    <row r="33" spans="2:10">
      <c r="B33" s="395"/>
      <c r="C33" s="398"/>
      <c r="D33" s="399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>
      <c r="B34" s="72" cm="1">
        <f t="array" ref="B34:B43">B19:B28</f>
        <v>1</v>
      </c>
      <c r="C34" s="73" t="str" cm="1">
        <f t="array" ref="C34:C43">C19:C28</f>
        <v>Cena celkom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>
      <c r="B35" s="72">
        <v>2</v>
      </c>
      <c r="C35" s="73" t="str">
        <v>Skusenosti stavbyvedúceho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-19684.8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-9842.4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>
      <c r="B36" s="72">
        <v>3</v>
      </c>
      <c r="C36" s="73">
        <v>0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>
      <c r="B44" s="82"/>
      <c r="C44" s="83" t="s">
        <v>22</v>
      </c>
      <c r="D44" s="83"/>
      <c r="E44" s="83"/>
      <c r="F44" s="84">
        <f>SUM(F34:F43)</f>
        <v>10315.200000000001</v>
      </c>
      <c r="G44" s="84"/>
      <c r="H44" s="84">
        <f t="shared" ref="H44:J44" si="15">SUM(H34:H43)</f>
        <v>5157.6000000000004</v>
      </c>
      <c r="I44" s="84"/>
      <c r="J44" s="85">
        <f t="shared" si="15"/>
        <v>0</v>
      </c>
    </row>
    <row r="45" spans="2:10" ht="15.75" thickBot="1"/>
    <row r="46" spans="2:10" ht="36" customHeight="1" thickBot="1">
      <c r="B46" s="426" t="s">
        <v>80</v>
      </c>
      <c r="C46" s="427"/>
      <c r="D46" s="427"/>
      <c r="E46" s="427"/>
      <c r="F46" s="427"/>
      <c r="G46" s="427"/>
      <c r="H46" s="427"/>
      <c r="I46" s="427"/>
      <c r="J46" s="428"/>
    </row>
    <row r="47" spans="2:10" ht="15.75" customHeight="1">
      <c r="B47" s="410" t="s">
        <v>1</v>
      </c>
      <c r="C47" s="406" t="s">
        <v>2</v>
      </c>
      <c r="D47" s="407"/>
      <c r="E47" s="410" t="s">
        <v>16</v>
      </c>
      <c r="F47" s="411"/>
      <c r="G47" s="412" t="s">
        <v>17</v>
      </c>
      <c r="H47" s="413"/>
      <c r="I47" s="414" t="s">
        <v>18</v>
      </c>
      <c r="J47" s="415"/>
    </row>
    <row r="48" spans="2:10">
      <c r="B48" s="429"/>
      <c r="C48" s="408"/>
      <c r="D48" s="409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>
      <c r="B49" s="92" cm="1">
        <f t="array" ref="B49:B58">B34:B43</f>
        <v>1</v>
      </c>
      <c r="C49" s="93" t="str" cm="1">
        <f t="array" ref="C49:C58">C34:C43</f>
        <v>Cena celkom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>
      <c r="B50" s="92">
        <v>2</v>
      </c>
      <c r="C50" s="93" t="str">
        <v>Skusenosti stavbyvedúceho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-16950.8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-7108.4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2734</v>
      </c>
    </row>
    <row r="51" spans="2:10">
      <c r="B51" s="92">
        <v>3</v>
      </c>
      <c r="C51" s="93">
        <v>0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>
      <c r="B59" s="101"/>
      <c r="C59" s="102" t="s">
        <v>22</v>
      </c>
      <c r="D59" s="102"/>
      <c r="E59" s="102"/>
      <c r="F59" s="103">
        <f>SUM(F49:F58)</f>
        <v>13049.2</v>
      </c>
      <c r="G59" s="103"/>
      <c r="H59" s="103">
        <f t="shared" ref="H59:J59" si="22">SUM(H49:H58)</f>
        <v>7891.6</v>
      </c>
      <c r="I59" s="103"/>
      <c r="J59" s="104">
        <f t="shared" si="22"/>
        <v>2734</v>
      </c>
    </row>
    <row r="61" spans="2:10">
      <c r="C61" s="14"/>
      <c r="D61" s="14"/>
      <c r="E61" s="14"/>
      <c r="F61" s="14"/>
      <c r="G61" s="14"/>
      <c r="H61" s="14"/>
    </row>
    <row r="62" spans="2:10" ht="30.75" customHeight="1">
      <c r="C62" s="14"/>
      <c r="D62" s="14"/>
      <c r="E62" s="14"/>
      <c r="F62" s="14"/>
      <c r="G62" s="14"/>
      <c r="H62" s="14"/>
    </row>
    <row r="63" spans="2:10">
      <c r="C63" s="14"/>
      <c r="D63" s="14"/>
      <c r="E63" s="14"/>
      <c r="F63" s="14"/>
      <c r="G63" s="14"/>
      <c r="H63" s="14"/>
    </row>
    <row r="64" spans="2:10">
      <c r="C64" s="14"/>
      <c r="D64" s="14"/>
      <c r="E64" s="14"/>
      <c r="F64" s="14"/>
      <c r="G64" s="14"/>
      <c r="H64" s="14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 ht="15.75" customHeight="1"/>
    <row r="73" s="14" customFormat="1" ht="15.75" customHeigh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6"/>
  <sheetViews>
    <sheetView tabSelected="1" topLeftCell="B20" zoomScale="115" zoomScaleNormal="115" workbookViewId="0">
      <selection activeCell="H30" sqref="H30"/>
    </sheetView>
  </sheetViews>
  <sheetFormatPr defaultColWidth="9.140625" defaultRowHeight="1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>
      <c r="A1" s="346"/>
      <c r="B1" s="366"/>
      <c r="C1" s="366"/>
      <c r="D1" s="366"/>
      <c r="E1" s="366"/>
      <c r="F1" s="366"/>
      <c r="G1" s="346"/>
    </row>
    <row r="2" spans="1:10" ht="45.75" customHeight="1" thickBot="1">
      <c r="A2" s="346"/>
      <c r="B2" s="367" t="s">
        <v>525</v>
      </c>
      <c r="C2" s="368"/>
      <c r="D2" s="368"/>
      <c r="E2" s="368"/>
      <c r="F2" s="369"/>
      <c r="G2" s="346"/>
    </row>
    <row r="3" spans="1:10" ht="15.75" thickBot="1">
      <c r="A3" s="346"/>
      <c r="B3" s="370"/>
      <c r="C3" s="370"/>
      <c r="D3" s="370"/>
      <c r="E3" s="370"/>
      <c r="F3" s="370"/>
      <c r="G3" s="346"/>
    </row>
    <row r="4" spans="1:10">
      <c r="A4" s="346"/>
      <c r="B4" s="325" t="s">
        <v>26</v>
      </c>
      <c r="C4" s="371"/>
      <c r="D4" s="371"/>
      <c r="E4" s="371"/>
      <c r="F4" s="372"/>
      <c r="G4" s="346"/>
    </row>
    <row r="5" spans="1:10">
      <c r="A5" s="346"/>
      <c r="B5" s="322" t="s">
        <v>27</v>
      </c>
      <c r="C5" s="373"/>
      <c r="D5" s="373"/>
      <c r="E5" s="373"/>
      <c r="F5" s="374"/>
      <c r="G5" s="346"/>
      <c r="H5" s="114"/>
      <c r="I5" s="114"/>
      <c r="J5" s="114"/>
    </row>
    <row r="6" spans="1:10">
      <c r="A6" s="346"/>
      <c r="B6" s="322" t="s">
        <v>28</v>
      </c>
      <c r="C6" s="373"/>
      <c r="D6" s="373"/>
      <c r="E6" s="373"/>
      <c r="F6" s="374"/>
      <c r="G6" s="346"/>
    </row>
    <row r="7" spans="1:10">
      <c r="A7" s="346"/>
      <c r="B7" s="322" t="s">
        <v>29</v>
      </c>
      <c r="C7" s="373"/>
      <c r="D7" s="373"/>
      <c r="E7" s="373"/>
      <c r="F7" s="374"/>
      <c r="G7" s="346"/>
    </row>
    <row r="8" spans="1:10">
      <c r="A8" s="346"/>
      <c r="B8" s="322" t="s">
        <v>30</v>
      </c>
      <c r="C8" s="373"/>
      <c r="D8" s="373"/>
      <c r="E8" s="373"/>
      <c r="F8" s="374"/>
      <c r="G8" s="346"/>
    </row>
    <row r="9" spans="1:10">
      <c r="A9" s="346"/>
      <c r="B9" s="322" t="s">
        <v>31</v>
      </c>
      <c r="C9" s="373"/>
      <c r="D9" s="373"/>
      <c r="E9" s="373"/>
      <c r="F9" s="374"/>
      <c r="G9" s="346"/>
    </row>
    <row r="10" spans="1:10" ht="15.75" customHeight="1" thickBot="1">
      <c r="A10" s="346"/>
      <c r="B10" s="326" t="s">
        <v>32</v>
      </c>
      <c r="C10" s="375" t="s">
        <v>533</v>
      </c>
      <c r="D10" s="376"/>
      <c r="E10" s="377"/>
      <c r="F10" s="378"/>
      <c r="G10" s="346"/>
    </row>
    <row r="11" spans="1:10" ht="15.75" thickBot="1">
      <c r="A11" s="346"/>
      <c r="B11" s="370"/>
      <c r="C11" s="370"/>
      <c r="D11" s="370"/>
      <c r="E11" s="370"/>
      <c r="F11" s="370"/>
      <c r="G11" s="346"/>
    </row>
    <row r="12" spans="1:10" ht="30" customHeight="1" thickBot="1">
      <c r="A12" s="346"/>
      <c r="B12" s="379" t="s">
        <v>33</v>
      </c>
      <c r="C12" s="380"/>
      <c r="D12" s="380"/>
      <c r="E12" s="380"/>
      <c r="F12" s="381"/>
      <c r="G12" s="346"/>
    </row>
    <row r="13" spans="1:10" ht="38.25" customHeight="1">
      <c r="A13" s="346"/>
      <c r="B13" s="349" t="s">
        <v>519</v>
      </c>
      <c r="C13" s="350"/>
      <c r="D13" s="350"/>
      <c r="E13" s="351"/>
      <c r="F13" s="321"/>
      <c r="G13" s="346"/>
    </row>
    <row r="14" spans="1:10" ht="33" customHeight="1">
      <c r="A14" s="346"/>
      <c r="B14" s="347" t="s">
        <v>34</v>
      </c>
      <c r="C14" s="348"/>
      <c r="D14" s="348"/>
      <c r="E14" s="348"/>
      <c r="F14" s="323"/>
      <c r="G14" s="346"/>
    </row>
    <row r="15" spans="1:10" ht="37.5" customHeight="1">
      <c r="A15" s="346"/>
      <c r="B15" s="347" t="s">
        <v>35</v>
      </c>
      <c r="C15" s="348"/>
      <c r="D15" s="348"/>
      <c r="E15" s="348"/>
      <c r="F15" s="323"/>
      <c r="G15" s="346"/>
    </row>
    <row r="16" spans="1:10" ht="34.5" customHeight="1">
      <c r="A16" s="346"/>
      <c r="B16" s="364" t="s">
        <v>36</v>
      </c>
      <c r="C16" s="365"/>
      <c r="D16" s="365"/>
      <c r="E16" s="365"/>
      <c r="F16" s="323"/>
      <c r="G16" s="346"/>
    </row>
    <row r="17" spans="1:7" ht="39.75" customHeight="1" thickBot="1">
      <c r="A17" s="346"/>
      <c r="B17" s="382" t="s">
        <v>520</v>
      </c>
      <c r="C17" s="383"/>
      <c r="D17" s="383"/>
      <c r="E17" s="383"/>
      <c r="F17" s="324"/>
      <c r="G17" s="346"/>
    </row>
    <row r="18" spans="1:7" ht="15.75" thickBot="1">
      <c r="A18" s="346"/>
      <c r="B18" s="370"/>
      <c r="C18" s="370"/>
      <c r="D18" s="370"/>
      <c r="E18" s="370"/>
      <c r="F18" s="370"/>
      <c r="G18" s="346"/>
    </row>
    <row r="19" spans="1:7" ht="24" customHeight="1" thickBot="1">
      <c r="A19" s="346"/>
      <c r="B19" s="109" t="s">
        <v>522</v>
      </c>
      <c r="C19" s="343" t="str">
        <f>'Zákl. nastavenie'!C4</f>
        <v>Cena celkom v Eur s DPH</v>
      </c>
      <c r="D19" s="344"/>
      <c r="E19" s="344"/>
      <c r="F19" s="345"/>
      <c r="G19" s="346"/>
    </row>
    <row r="20" spans="1:7" ht="15" customHeight="1">
      <c r="A20" s="346"/>
      <c r="B20" s="115" t="s">
        <v>37</v>
      </c>
      <c r="C20" s="116" t="s">
        <v>38</v>
      </c>
      <c r="D20" s="116"/>
      <c r="E20" s="117" t="s">
        <v>39</v>
      </c>
      <c r="F20" s="118" t="s">
        <v>40</v>
      </c>
      <c r="G20" s="346"/>
    </row>
    <row r="21" spans="1:7" ht="15.75" thickBot="1">
      <c r="A21" s="346"/>
      <c r="B21" s="106" t="str">
        <f>'Zákl. nastavenie'!G4</f>
        <v>čím menej, tým lepšie</v>
      </c>
      <c r="C21" s="341">
        <v>90</v>
      </c>
      <c r="D21" s="342"/>
      <c r="E21" s="107">
        <f>'Zákl. nastavenie'!F4</f>
        <v>0</v>
      </c>
      <c r="F21" s="108">
        <f>'Zákl. nastavenie'!E4</f>
        <v>24600</v>
      </c>
      <c r="G21" s="346"/>
    </row>
    <row r="22" spans="1:7" ht="30">
      <c r="A22" s="346"/>
      <c r="B22" s="119" t="s">
        <v>41</v>
      </c>
      <c r="C22" s="120" t="s">
        <v>42</v>
      </c>
      <c r="D22" s="121" t="s">
        <v>43</v>
      </c>
      <c r="E22" s="122" t="s">
        <v>44</v>
      </c>
      <c r="F22" s="123" t="s">
        <v>45</v>
      </c>
      <c r="G22" s="346"/>
    </row>
    <row r="23" spans="1:7">
      <c r="A23" s="346"/>
      <c r="B23" s="105" t="s">
        <v>524</v>
      </c>
      <c r="C23" s="124">
        <v>1</v>
      </c>
      <c r="D23" s="317">
        <f>'101-00 - Chodník pre chodcov'!J30</f>
        <v>0</v>
      </c>
      <c r="E23" s="125">
        <f>IF(C$10="Som platcom DPH",D23*0.23,0)</f>
        <v>0</v>
      </c>
      <c r="F23" s="126">
        <f>SUM(D23+E23)*C23</f>
        <v>0</v>
      </c>
      <c r="G23" s="346"/>
    </row>
    <row r="24" spans="1:7" ht="19.5" thickBot="1">
      <c r="A24" s="346"/>
      <c r="B24" s="127" t="s">
        <v>46</v>
      </c>
      <c r="C24" s="357">
        <f>IF(C21=100,"Toto je jediné kritérium a prepočet na body sa preto neuplatňuje",IF(B21="čím menej, tým lepšie",(C21*(F21-F23)/(F21-E21)),(C21*(F23-E21)/(F21-E21))))</f>
        <v>90</v>
      </c>
      <c r="D24" s="357"/>
      <c r="E24" s="357"/>
      <c r="F24" s="358"/>
      <c r="G24" s="346"/>
    </row>
    <row r="25" spans="1:7" ht="15" customHeight="1" thickBot="1">
      <c r="A25" s="346"/>
      <c r="B25" s="338"/>
      <c r="C25" s="339"/>
      <c r="D25" s="339"/>
      <c r="E25" s="339"/>
      <c r="F25" s="340"/>
      <c r="G25" s="346"/>
    </row>
    <row r="26" spans="1:7" ht="22.5" customHeight="1" thickBot="1">
      <c r="A26" s="346"/>
      <c r="B26" s="110" t="s">
        <v>523</v>
      </c>
      <c r="C26" s="344" t="str">
        <f>'Zákl. nastavenie'!C5</f>
        <v>Skusenosti stavbyvedúceho</v>
      </c>
      <c r="D26" s="344"/>
      <c r="E26" s="344"/>
      <c r="F26" s="345"/>
      <c r="G26" s="346"/>
    </row>
    <row r="27" spans="1:7">
      <c r="A27" s="346"/>
      <c r="B27" s="128" t="s">
        <v>37</v>
      </c>
      <c r="C27" s="129" t="s">
        <v>38</v>
      </c>
      <c r="D27" s="129"/>
      <c r="E27" s="130" t="s">
        <v>39</v>
      </c>
      <c r="F27" s="131" t="s">
        <v>40</v>
      </c>
      <c r="G27" s="346"/>
    </row>
    <row r="28" spans="1:7">
      <c r="A28" s="346"/>
      <c r="B28" s="111" t="str">
        <f>'Zákl. nastavenie'!G5</f>
        <v>čím viac, tým lepšie</v>
      </c>
      <c r="C28" s="359">
        <f>'Zákl. nastavenie'!I5</f>
        <v>10.002195068412965</v>
      </c>
      <c r="D28" s="360"/>
      <c r="E28" s="112">
        <f>'Zákl. nastavenie'!F5</f>
        <v>0</v>
      </c>
      <c r="F28" s="113">
        <f>'Zákl. nastavenie'!E5</f>
        <v>5</v>
      </c>
      <c r="G28" s="346"/>
    </row>
    <row r="29" spans="1:7" ht="15.75" customHeight="1" thickBot="1">
      <c r="A29" s="346"/>
      <c r="B29" s="361" t="s">
        <v>47</v>
      </c>
      <c r="C29" s="362"/>
      <c r="D29" s="362"/>
      <c r="E29" s="363"/>
      <c r="F29" s="132" t="s">
        <v>48</v>
      </c>
      <c r="G29" s="346"/>
    </row>
    <row r="30" spans="1:7" ht="53.25" customHeight="1" thickBot="1">
      <c r="A30" s="346"/>
      <c r="B30" s="352" t="s">
        <v>534</v>
      </c>
      <c r="C30" s="353"/>
      <c r="D30" s="353"/>
      <c r="E30" s="353"/>
      <c r="F30" s="316"/>
      <c r="G30" s="346"/>
    </row>
    <row r="31" spans="1:7" ht="19.5" thickBot="1">
      <c r="A31" s="346"/>
      <c r="B31" s="127" t="s">
        <v>46</v>
      </c>
      <c r="C31" s="354">
        <f>IF(C28=100,"Toto je jediné kritérium a prepočet na body sa tak neuplatňuje",IF(B28="čím menej, tým lepšie",(C28*(F28-F30)/(F28-E28)),(C28*(F30-E28)/(F28-E28))))</f>
        <v>0</v>
      </c>
      <c r="D31" s="355"/>
      <c r="E31" s="355"/>
      <c r="F31" s="356"/>
      <c r="G31" s="346"/>
    </row>
    <row r="32" spans="1:7" ht="15.75" thickBot="1"/>
    <row r="33" spans="2:6" ht="21.75" thickBot="1">
      <c r="B33" s="335" t="s">
        <v>49</v>
      </c>
      <c r="C33" s="336"/>
      <c r="D33" s="336"/>
      <c r="E33" s="337"/>
      <c r="F33" s="320">
        <f>SUM(C24,C31)</f>
        <v>90</v>
      </c>
    </row>
    <row r="34" spans="2:6" ht="15.75" thickBot="1">
      <c r="B34" s="338"/>
      <c r="C34" s="339"/>
      <c r="D34" s="339"/>
      <c r="E34" s="339"/>
      <c r="F34" s="340"/>
    </row>
    <row r="35" spans="2:6">
      <c r="B35" s="327" t="s">
        <v>50</v>
      </c>
      <c r="C35" s="329" t="s">
        <v>51</v>
      </c>
      <c r="D35" s="329"/>
      <c r="E35" s="331" t="s">
        <v>52</v>
      </c>
      <c r="F35" s="332"/>
    </row>
    <row r="36" spans="2:6" ht="15.75" thickBot="1">
      <c r="B36" s="328"/>
      <c r="C36" s="330"/>
      <c r="D36" s="330"/>
      <c r="E36" s="333"/>
      <c r="F36" s="334"/>
    </row>
  </sheetData>
  <sheetProtection algorithmName="SHA-512" hashValue="7lIwNBN6ieDq6HiXWEdJOZxgxWHj30BuvmU+sBgcPxxkotGM8WWeEdgYGjIWmY8c4MKZmK69loWRqgMejLbMmg==" saltValue="0OeGc+4Q0vSq59NL4P9kjQ==" spinCount="100000" sheet="1" formatCells="0" insertRows="0" deleteRows="0"/>
  <mergeCells count="35">
    <mergeCell ref="A1:A31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7:E17"/>
    <mergeCell ref="B18:F18"/>
    <mergeCell ref="C21:D21"/>
    <mergeCell ref="C19:F19"/>
    <mergeCell ref="G1:G31"/>
    <mergeCell ref="B14:E14"/>
    <mergeCell ref="B13:E13"/>
    <mergeCell ref="B30:E30"/>
    <mergeCell ref="C31:F31"/>
    <mergeCell ref="C24:F24"/>
    <mergeCell ref="B25:F25"/>
    <mergeCell ref="C28:D28"/>
    <mergeCell ref="B29:E29"/>
    <mergeCell ref="C26:F26"/>
    <mergeCell ref="B15:E15"/>
    <mergeCell ref="B16:E16"/>
    <mergeCell ref="B35:B36"/>
    <mergeCell ref="C35:D36"/>
    <mergeCell ref="E35:F36"/>
    <mergeCell ref="B33:E33"/>
    <mergeCell ref="B34:F34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9" name="Check Box 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457200</xdr:rowOff>
                  </from>
                  <to>
                    <xdr:col>6</xdr:col>
                    <xdr:colOff>19050</xdr:colOff>
                    <xdr:row>16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30333-C028-47D1-AA28-CED645AB5847}">
  <sheetPr>
    <pageSetUpPr fitToPage="1"/>
  </sheetPr>
  <dimension ref="A1:CM97"/>
  <sheetViews>
    <sheetView showGridLines="0" topLeftCell="A6" workbookViewId="0">
      <selection activeCell="AN14" sqref="AN14"/>
    </sheetView>
  </sheetViews>
  <sheetFormatPr defaultRowHeight="11.25"/>
  <cols>
    <col min="1" max="1" width="7.140625" style="135" customWidth="1"/>
    <col min="2" max="2" width="1.42578125" style="135" customWidth="1"/>
    <col min="3" max="3" width="3.5703125" style="135" customWidth="1"/>
    <col min="4" max="33" width="2.28515625" style="135" customWidth="1"/>
    <col min="34" max="34" width="2.85546875" style="135" customWidth="1"/>
    <col min="35" max="35" width="27.140625" style="135" customWidth="1"/>
    <col min="36" max="37" width="2.140625" style="135" customWidth="1"/>
    <col min="38" max="38" width="7.140625" style="135" customWidth="1"/>
    <col min="39" max="39" width="2.85546875" style="135" customWidth="1"/>
    <col min="40" max="40" width="11.42578125" style="135" customWidth="1"/>
    <col min="41" max="41" width="6.42578125" style="135" customWidth="1"/>
    <col min="42" max="42" width="3.5703125" style="135" customWidth="1"/>
    <col min="43" max="43" width="13.42578125" style="135" hidden="1" customWidth="1"/>
    <col min="44" max="44" width="11.7109375" style="135" customWidth="1"/>
    <col min="45" max="47" width="22.140625" style="135" hidden="1" customWidth="1"/>
    <col min="48" max="49" width="18.5703125" style="135" hidden="1" customWidth="1"/>
    <col min="50" max="51" width="21.42578125" style="135" hidden="1" customWidth="1"/>
    <col min="52" max="52" width="18.5703125" style="135" hidden="1" customWidth="1"/>
    <col min="53" max="53" width="16.42578125" style="135" hidden="1" customWidth="1"/>
    <col min="54" max="54" width="21.42578125" style="135" hidden="1" customWidth="1"/>
    <col min="55" max="55" width="18.5703125" style="135" hidden="1" customWidth="1"/>
    <col min="56" max="56" width="16.42578125" style="135" hidden="1" customWidth="1"/>
    <col min="57" max="57" width="57" style="135" customWidth="1"/>
    <col min="58" max="16384" width="9.140625" style="135"/>
  </cols>
  <sheetData>
    <row r="1" spans="1:74">
      <c r="A1" s="212" t="s">
        <v>173</v>
      </c>
      <c r="AZ1" s="212" t="s">
        <v>105</v>
      </c>
      <c r="BA1" s="212" t="s">
        <v>172</v>
      </c>
      <c r="BB1" s="212" t="s">
        <v>171</v>
      </c>
      <c r="BT1" s="212" t="s">
        <v>157</v>
      </c>
      <c r="BU1" s="212" t="s">
        <v>157</v>
      </c>
      <c r="BV1" s="212" t="s">
        <v>94</v>
      </c>
    </row>
    <row r="2" spans="1:74" ht="36.950000000000003" customHeight="1">
      <c r="AR2" s="430"/>
      <c r="AS2" s="430"/>
      <c r="AT2" s="430"/>
      <c r="AU2" s="430"/>
      <c r="AV2" s="430"/>
      <c r="AW2" s="430"/>
      <c r="AX2" s="430"/>
      <c r="AY2" s="430"/>
      <c r="AZ2" s="430"/>
      <c r="BA2" s="430"/>
      <c r="BB2" s="430"/>
      <c r="BC2" s="430"/>
      <c r="BD2" s="430"/>
      <c r="BE2" s="430"/>
      <c r="BS2" s="202" t="s">
        <v>156</v>
      </c>
      <c r="BT2" s="202" t="s">
        <v>170</v>
      </c>
    </row>
    <row r="3" spans="1:74" ht="6.95" customHeight="1">
      <c r="B3" s="211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186"/>
      <c r="BS3" s="202" t="s">
        <v>156</v>
      </c>
      <c r="BT3" s="202" t="s">
        <v>170</v>
      </c>
    </row>
    <row r="4" spans="1:74" ht="24.95" customHeight="1">
      <c r="B4" s="186"/>
      <c r="D4" s="181" t="s">
        <v>169</v>
      </c>
      <c r="AR4" s="186"/>
      <c r="AS4" s="209" t="s">
        <v>168</v>
      </c>
      <c r="BE4" s="208" t="s">
        <v>167</v>
      </c>
      <c r="BS4" s="202" t="s">
        <v>156</v>
      </c>
    </row>
    <row r="5" spans="1:74" ht="12" customHeight="1">
      <c r="B5" s="186"/>
      <c r="D5" s="207" t="s">
        <v>132</v>
      </c>
      <c r="K5" s="463" t="s">
        <v>166</v>
      </c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30"/>
      <c r="AE5" s="430"/>
      <c r="AF5" s="430"/>
      <c r="AG5" s="430"/>
      <c r="AH5" s="430"/>
      <c r="AI5" s="430"/>
      <c r="AJ5" s="430"/>
      <c r="AK5" s="430"/>
      <c r="AL5" s="430"/>
      <c r="AM5" s="430"/>
      <c r="AN5" s="430"/>
      <c r="AO5" s="430"/>
      <c r="AR5" s="186"/>
      <c r="BE5" s="460" t="s">
        <v>165</v>
      </c>
      <c r="BS5" s="202" t="s">
        <v>156</v>
      </c>
    </row>
    <row r="6" spans="1:74" ht="36.950000000000003" customHeight="1">
      <c r="B6" s="186"/>
      <c r="D6" s="206" t="s">
        <v>131</v>
      </c>
      <c r="K6" s="464" t="s">
        <v>164</v>
      </c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R6" s="186"/>
      <c r="BE6" s="461"/>
      <c r="BS6" s="202" t="s">
        <v>156</v>
      </c>
    </row>
    <row r="7" spans="1:74" ht="12" customHeight="1">
      <c r="B7" s="186"/>
      <c r="D7" s="174" t="s">
        <v>163</v>
      </c>
      <c r="K7" s="203" t="s">
        <v>93</v>
      </c>
      <c r="AK7" s="174" t="s">
        <v>162</v>
      </c>
      <c r="AN7" s="203" t="s">
        <v>105</v>
      </c>
      <c r="AR7" s="186"/>
      <c r="BE7" s="461"/>
      <c r="BS7" s="202" t="s">
        <v>156</v>
      </c>
    </row>
    <row r="8" spans="1:74" ht="12" customHeight="1">
      <c r="B8" s="186"/>
      <c r="D8" s="174" t="s">
        <v>130</v>
      </c>
      <c r="K8" s="203" t="s">
        <v>161</v>
      </c>
      <c r="AK8" s="174" t="s">
        <v>129</v>
      </c>
      <c r="AN8" s="205" t="s">
        <v>160</v>
      </c>
      <c r="AR8" s="186"/>
      <c r="BE8" s="461"/>
      <c r="BS8" s="202" t="s">
        <v>156</v>
      </c>
    </row>
    <row r="9" spans="1:74" ht="14.45" customHeight="1">
      <c r="B9" s="186"/>
      <c r="AR9" s="186"/>
      <c r="BE9" s="461"/>
      <c r="BS9" s="202" t="s">
        <v>156</v>
      </c>
    </row>
    <row r="10" spans="1:74" ht="12" customHeight="1">
      <c r="B10" s="186"/>
      <c r="D10" s="174" t="s">
        <v>128</v>
      </c>
      <c r="AK10" s="174" t="s">
        <v>29</v>
      </c>
      <c r="AN10" s="203" t="s">
        <v>105</v>
      </c>
      <c r="AR10" s="186"/>
      <c r="BE10" s="461"/>
      <c r="BS10" s="202" t="s">
        <v>156</v>
      </c>
    </row>
    <row r="11" spans="1:74" ht="18.600000000000001" customHeight="1">
      <c r="B11" s="186"/>
      <c r="E11" s="203" t="s">
        <v>159</v>
      </c>
      <c r="AK11" s="174" t="s">
        <v>30</v>
      </c>
      <c r="AN11" s="203" t="s">
        <v>105</v>
      </c>
      <c r="AR11" s="186"/>
      <c r="BE11" s="461"/>
      <c r="BS11" s="202" t="s">
        <v>156</v>
      </c>
    </row>
    <row r="12" spans="1:74" ht="6.95" customHeight="1">
      <c r="B12" s="186"/>
      <c r="AR12" s="186"/>
      <c r="BE12" s="461"/>
      <c r="BS12" s="202" t="s">
        <v>156</v>
      </c>
    </row>
    <row r="13" spans="1:74" ht="12" customHeight="1">
      <c r="B13" s="186"/>
      <c r="D13" s="174" t="s">
        <v>125</v>
      </c>
      <c r="AK13" s="174" t="s">
        <v>29</v>
      </c>
      <c r="AN13" s="204" t="s">
        <v>158</v>
      </c>
      <c r="AR13" s="186"/>
      <c r="BE13" s="461"/>
      <c r="BS13" s="202" t="s">
        <v>156</v>
      </c>
    </row>
    <row r="14" spans="1:74" ht="12.75">
      <c r="B14" s="186"/>
      <c r="E14" s="465" t="s">
        <v>158</v>
      </c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466"/>
      <c r="AE14" s="466"/>
      <c r="AF14" s="466"/>
      <c r="AG14" s="466"/>
      <c r="AH14" s="466"/>
      <c r="AI14" s="466"/>
      <c r="AJ14" s="466"/>
      <c r="AK14" s="174" t="s">
        <v>30</v>
      </c>
      <c r="AN14" s="204" t="s">
        <v>158</v>
      </c>
      <c r="AR14" s="186"/>
      <c r="BE14" s="461"/>
      <c r="BS14" s="202" t="s">
        <v>156</v>
      </c>
    </row>
    <row r="15" spans="1:74" ht="6.95" customHeight="1">
      <c r="B15" s="186"/>
      <c r="AR15" s="186"/>
      <c r="BE15" s="461"/>
      <c r="BS15" s="202" t="s">
        <v>157</v>
      </c>
    </row>
    <row r="16" spans="1:74" ht="12" customHeight="1">
      <c r="B16" s="186"/>
      <c r="D16" s="174" t="s">
        <v>127</v>
      </c>
      <c r="AK16" s="174" t="s">
        <v>29</v>
      </c>
      <c r="AN16" s="203" t="s">
        <v>105</v>
      </c>
      <c r="AR16" s="186"/>
      <c r="BE16" s="461"/>
      <c r="BS16" s="202" t="s">
        <v>157</v>
      </c>
    </row>
    <row r="17" spans="2:71" ht="18.600000000000001" customHeight="1">
      <c r="B17" s="186"/>
      <c r="E17" s="203" t="s">
        <v>155</v>
      </c>
      <c r="AK17" s="174" t="s">
        <v>30</v>
      </c>
      <c r="AN17" s="203" t="s">
        <v>105</v>
      </c>
      <c r="AR17" s="186"/>
      <c r="BE17" s="461"/>
      <c r="BS17" s="202" t="s">
        <v>154</v>
      </c>
    </row>
    <row r="18" spans="2:71" ht="6.95" customHeight="1">
      <c r="B18" s="186"/>
      <c r="AR18" s="186"/>
      <c r="BE18" s="461"/>
      <c r="BS18" s="202" t="s">
        <v>156</v>
      </c>
    </row>
    <row r="19" spans="2:71" ht="12" customHeight="1">
      <c r="B19" s="186"/>
      <c r="D19" s="174" t="s">
        <v>124</v>
      </c>
      <c r="AK19" s="174" t="s">
        <v>29</v>
      </c>
      <c r="AN19" s="203" t="s">
        <v>105</v>
      </c>
      <c r="AR19" s="186"/>
      <c r="BE19" s="461"/>
      <c r="BS19" s="202" t="s">
        <v>156</v>
      </c>
    </row>
    <row r="20" spans="2:71" ht="18.600000000000001" customHeight="1">
      <c r="B20" s="186"/>
      <c r="E20" s="203" t="s">
        <v>155</v>
      </c>
      <c r="AK20" s="174" t="s">
        <v>30</v>
      </c>
      <c r="AN20" s="203" t="s">
        <v>105</v>
      </c>
      <c r="AR20" s="186"/>
      <c r="BE20" s="461"/>
      <c r="BS20" s="202" t="s">
        <v>154</v>
      </c>
    </row>
    <row r="21" spans="2:71" ht="6.95" customHeight="1">
      <c r="B21" s="186"/>
      <c r="AR21" s="186"/>
      <c r="BE21" s="461"/>
    </row>
    <row r="22" spans="2:71" ht="12" customHeight="1">
      <c r="B22" s="186"/>
      <c r="D22" s="174" t="s">
        <v>153</v>
      </c>
      <c r="AR22" s="186"/>
      <c r="BE22" s="461"/>
    </row>
    <row r="23" spans="2:71" ht="16.5" customHeight="1">
      <c r="B23" s="186"/>
      <c r="E23" s="467" t="s">
        <v>105</v>
      </c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7"/>
      <c r="AI23" s="467"/>
      <c r="AJ23" s="467"/>
      <c r="AK23" s="467"/>
      <c r="AL23" s="467"/>
      <c r="AM23" s="467"/>
      <c r="AN23" s="467"/>
      <c r="AR23" s="186"/>
      <c r="BE23" s="461"/>
    </row>
    <row r="24" spans="2:71" ht="6.95" customHeight="1">
      <c r="B24" s="186"/>
      <c r="AR24" s="186"/>
      <c r="BE24" s="461"/>
    </row>
    <row r="25" spans="2:71" ht="6.95" customHeight="1">
      <c r="B25" s="186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R25" s="186"/>
      <c r="BE25" s="461"/>
    </row>
    <row r="26" spans="2:71" s="136" customFormat="1" ht="25.9" customHeight="1">
      <c r="B26" s="137"/>
      <c r="D26" s="199" t="s">
        <v>152</v>
      </c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468">
        <f>ROUND(AG94,2)</f>
        <v>0</v>
      </c>
      <c r="AL26" s="469"/>
      <c r="AM26" s="469"/>
      <c r="AN26" s="469"/>
      <c r="AO26" s="469"/>
      <c r="AR26" s="137"/>
      <c r="BE26" s="461"/>
    </row>
    <row r="27" spans="2:71" s="136" customFormat="1" ht="6.95" customHeight="1">
      <c r="B27" s="137"/>
      <c r="AR27" s="137"/>
      <c r="BE27" s="461"/>
    </row>
    <row r="28" spans="2:71" s="136" customFormat="1" ht="12.75">
      <c r="B28" s="137"/>
      <c r="L28" s="470" t="s">
        <v>151</v>
      </c>
      <c r="M28" s="470"/>
      <c r="N28" s="470"/>
      <c r="O28" s="470"/>
      <c r="P28" s="470"/>
      <c r="W28" s="470" t="s">
        <v>150</v>
      </c>
      <c r="X28" s="470"/>
      <c r="Y28" s="470"/>
      <c r="Z28" s="470"/>
      <c r="AA28" s="470"/>
      <c r="AB28" s="470"/>
      <c r="AC28" s="470"/>
      <c r="AD28" s="470"/>
      <c r="AE28" s="470"/>
      <c r="AK28" s="470" t="s">
        <v>149</v>
      </c>
      <c r="AL28" s="470"/>
      <c r="AM28" s="470"/>
      <c r="AN28" s="470"/>
      <c r="AO28" s="470"/>
      <c r="AR28" s="137"/>
      <c r="BE28" s="461"/>
    </row>
    <row r="29" spans="2:71" s="193" customFormat="1" ht="14.45" customHeight="1">
      <c r="B29" s="197"/>
      <c r="D29" s="174" t="s">
        <v>148</v>
      </c>
      <c r="F29" s="196" t="s">
        <v>147</v>
      </c>
      <c r="L29" s="451">
        <v>0.23</v>
      </c>
      <c r="M29" s="450"/>
      <c r="N29" s="450"/>
      <c r="O29" s="450"/>
      <c r="P29" s="450"/>
      <c r="Q29" s="194"/>
      <c r="R29" s="194"/>
      <c r="S29" s="194"/>
      <c r="T29" s="194"/>
      <c r="U29" s="194"/>
      <c r="V29" s="194"/>
      <c r="W29" s="449">
        <f>ROUND(AZ94, 2)</f>
        <v>0</v>
      </c>
      <c r="X29" s="450"/>
      <c r="Y29" s="450"/>
      <c r="Z29" s="450"/>
      <c r="AA29" s="450"/>
      <c r="AB29" s="450"/>
      <c r="AC29" s="450"/>
      <c r="AD29" s="450"/>
      <c r="AE29" s="450"/>
      <c r="AF29" s="194"/>
      <c r="AG29" s="194"/>
      <c r="AH29" s="194"/>
      <c r="AI29" s="194"/>
      <c r="AJ29" s="194"/>
      <c r="AK29" s="449">
        <f>ROUND(AV94, 2)</f>
        <v>0</v>
      </c>
      <c r="AL29" s="450"/>
      <c r="AM29" s="450"/>
      <c r="AN29" s="450"/>
      <c r="AO29" s="450"/>
      <c r="AP29" s="194"/>
      <c r="AQ29" s="194"/>
      <c r="AR29" s="195"/>
      <c r="AS29" s="194"/>
      <c r="AT29" s="194"/>
      <c r="AU29" s="194"/>
      <c r="AV29" s="194"/>
      <c r="AW29" s="194"/>
      <c r="AX29" s="194"/>
      <c r="AY29" s="194"/>
      <c r="AZ29" s="194"/>
      <c r="BE29" s="462"/>
    </row>
    <row r="30" spans="2:71" s="193" customFormat="1" ht="14.45" customHeight="1">
      <c r="B30" s="197"/>
      <c r="F30" s="196" t="s">
        <v>146</v>
      </c>
      <c r="L30" s="451">
        <v>0.23</v>
      </c>
      <c r="M30" s="450"/>
      <c r="N30" s="450"/>
      <c r="O30" s="450"/>
      <c r="P30" s="450"/>
      <c r="Q30" s="194"/>
      <c r="R30" s="194"/>
      <c r="S30" s="194"/>
      <c r="T30" s="194"/>
      <c r="U30" s="194"/>
      <c r="V30" s="194"/>
      <c r="W30" s="449">
        <f>ROUND(BA94, 2)</f>
        <v>0</v>
      </c>
      <c r="X30" s="450"/>
      <c r="Y30" s="450"/>
      <c r="Z30" s="450"/>
      <c r="AA30" s="450"/>
      <c r="AB30" s="450"/>
      <c r="AC30" s="450"/>
      <c r="AD30" s="450"/>
      <c r="AE30" s="450"/>
      <c r="AF30" s="194"/>
      <c r="AG30" s="194"/>
      <c r="AH30" s="194"/>
      <c r="AI30" s="194"/>
      <c r="AJ30" s="194"/>
      <c r="AK30" s="449">
        <f>ROUND(AW94, 2)</f>
        <v>0</v>
      </c>
      <c r="AL30" s="450"/>
      <c r="AM30" s="450"/>
      <c r="AN30" s="450"/>
      <c r="AO30" s="450"/>
      <c r="AP30" s="194"/>
      <c r="AQ30" s="194"/>
      <c r="AR30" s="195"/>
      <c r="AS30" s="194"/>
      <c r="AT30" s="194"/>
      <c r="AU30" s="194"/>
      <c r="AV30" s="194"/>
      <c r="AW30" s="194"/>
      <c r="AX30" s="194"/>
      <c r="AY30" s="194"/>
      <c r="AZ30" s="194"/>
      <c r="BE30" s="462"/>
    </row>
    <row r="31" spans="2:71" s="193" customFormat="1" ht="14.45" hidden="1" customHeight="1">
      <c r="B31" s="197"/>
      <c r="F31" s="174" t="s">
        <v>145</v>
      </c>
      <c r="L31" s="452">
        <v>0.23</v>
      </c>
      <c r="M31" s="453"/>
      <c r="N31" s="453"/>
      <c r="O31" s="453"/>
      <c r="P31" s="453"/>
      <c r="W31" s="459">
        <f>ROUND(BB94, 2)</f>
        <v>0</v>
      </c>
      <c r="X31" s="453"/>
      <c r="Y31" s="453"/>
      <c r="Z31" s="453"/>
      <c r="AA31" s="453"/>
      <c r="AB31" s="453"/>
      <c r="AC31" s="453"/>
      <c r="AD31" s="453"/>
      <c r="AE31" s="453"/>
      <c r="AK31" s="459">
        <v>0</v>
      </c>
      <c r="AL31" s="453"/>
      <c r="AM31" s="453"/>
      <c r="AN31" s="453"/>
      <c r="AO31" s="453"/>
      <c r="AR31" s="197"/>
      <c r="BE31" s="462"/>
    </row>
    <row r="32" spans="2:71" s="193" customFormat="1" ht="14.45" hidden="1" customHeight="1">
      <c r="B32" s="197"/>
      <c r="F32" s="174" t="s">
        <v>144</v>
      </c>
      <c r="L32" s="452">
        <v>0.23</v>
      </c>
      <c r="M32" s="453"/>
      <c r="N32" s="453"/>
      <c r="O32" s="453"/>
      <c r="P32" s="453"/>
      <c r="W32" s="459">
        <f>ROUND(BC94, 2)</f>
        <v>0</v>
      </c>
      <c r="X32" s="453"/>
      <c r="Y32" s="453"/>
      <c r="Z32" s="453"/>
      <c r="AA32" s="453"/>
      <c r="AB32" s="453"/>
      <c r="AC32" s="453"/>
      <c r="AD32" s="453"/>
      <c r="AE32" s="453"/>
      <c r="AK32" s="459">
        <v>0</v>
      </c>
      <c r="AL32" s="453"/>
      <c r="AM32" s="453"/>
      <c r="AN32" s="453"/>
      <c r="AO32" s="453"/>
      <c r="AR32" s="197"/>
      <c r="BE32" s="462"/>
    </row>
    <row r="33" spans="2:57" s="193" customFormat="1" ht="14.45" hidden="1" customHeight="1">
      <c r="B33" s="197"/>
      <c r="F33" s="196" t="s">
        <v>143</v>
      </c>
      <c r="L33" s="451">
        <v>0</v>
      </c>
      <c r="M33" s="450"/>
      <c r="N33" s="450"/>
      <c r="O33" s="450"/>
      <c r="P33" s="450"/>
      <c r="Q33" s="194"/>
      <c r="R33" s="194"/>
      <c r="S33" s="194"/>
      <c r="T33" s="194"/>
      <c r="U33" s="194"/>
      <c r="V33" s="194"/>
      <c r="W33" s="449">
        <f>ROUND(BD94, 2)</f>
        <v>0</v>
      </c>
      <c r="X33" s="450"/>
      <c r="Y33" s="450"/>
      <c r="Z33" s="450"/>
      <c r="AA33" s="450"/>
      <c r="AB33" s="450"/>
      <c r="AC33" s="450"/>
      <c r="AD33" s="450"/>
      <c r="AE33" s="450"/>
      <c r="AF33" s="194"/>
      <c r="AG33" s="194"/>
      <c r="AH33" s="194"/>
      <c r="AI33" s="194"/>
      <c r="AJ33" s="194"/>
      <c r="AK33" s="449">
        <v>0</v>
      </c>
      <c r="AL33" s="450"/>
      <c r="AM33" s="450"/>
      <c r="AN33" s="450"/>
      <c r="AO33" s="450"/>
      <c r="AP33" s="194"/>
      <c r="AQ33" s="194"/>
      <c r="AR33" s="195"/>
      <c r="AS33" s="194"/>
      <c r="AT33" s="194"/>
      <c r="AU33" s="194"/>
      <c r="AV33" s="194"/>
      <c r="AW33" s="194"/>
      <c r="AX33" s="194"/>
      <c r="AY33" s="194"/>
      <c r="AZ33" s="194"/>
      <c r="BE33" s="462"/>
    </row>
    <row r="34" spans="2:57" s="136" customFormat="1" ht="6.95" customHeight="1">
      <c r="B34" s="137"/>
      <c r="AR34" s="137"/>
      <c r="BE34" s="461"/>
    </row>
    <row r="35" spans="2:57" s="136" customFormat="1" ht="25.9" customHeight="1">
      <c r="B35" s="137"/>
      <c r="C35" s="189"/>
      <c r="D35" s="192" t="s">
        <v>142</v>
      </c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1" t="s">
        <v>141</v>
      </c>
      <c r="U35" s="190"/>
      <c r="V35" s="190"/>
      <c r="W35" s="190"/>
      <c r="X35" s="445" t="s">
        <v>140</v>
      </c>
      <c r="Y35" s="446"/>
      <c r="Z35" s="446"/>
      <c r="AA35" s="446"/>
      <c r="AB35" s="446"/>
      <c r="AC35" s="190"/>
      <c r="AD35" s="190"/>
      <c r="AE35" s="190"/>
      <c r="AF35" s="190"/>
      <c r="AG35" s="190"/>
      <c r="AH35" s="190"/>
      <c r="AI35" s="190"/>
      <c r="AJ35" s="190"/>
      <c r="AK35" s="447">
        <f>SUM(AK26:AK33)</f>
        <v>0</v>
      </c>
      <c r="AL35" s="446"/>
      <c r="AM35" s="446"/>
      <c r="AN35" s="446"/>
      <c r="AO35" s="448"/>
      <c r="AP35" s="189"/>
      <c r="AQ35" s="189"/>
      <c r="AR35" s="137"/>
    </row>
    <row r="36" spans="2:57" s="136" customFormat="1" ht="6.95" customHeight="1">
      <c r="B36" s="137"/>
      <c r="AR36" s="137"/>
    </row>
    <row r="37" spans="2:57" s="136" customFormat="1" ht="14.45" customHeight="1">
      <c r="B37" s="137"/>
      <c r="AR37" s="137"/>
    </row>
    <row r="38" spans="2:57" ht="14.45" customHeight="1">
      <c r="B38" s="186"/>
      <c r="AR38" s="186"/>
    </row>
    <row r="39" spans="2:57" ht="14.45" customHeight="1">
      <c r="B39" s="186"/>
      <c r="AR39" s="186"/>
    </row>
    <row r="40" spans="2:57" ht="14.45" customHeight="1">
      <c r="B40" s="186"/>
      <c r="AR40" s="186"/>
    </row>
    <row r="41" spans="2:57" ht="14.45" customHeight="1">
      <c r="B41" s="186"/>
      <c r="AR41" s="186"/>
    </row>
    <row r="42" spans="2:57" ht="14.45" customHeight="1">
      <c r="B42" s="186"/>
      <c r="AR42" s="186"/>
    </row>
    <row r="43" spans="2:57" ht="14.45" customHeight="1">
      <c r="B43" s="186"/>
      <c r="AR43" s="186"/>
    </row>
    <row r="44" spans="2:57" ht="14.45" customHeight="1">
      <c r="B44" s="186"/>
      <c r="AR44" s="186"/>
    </row>
    <row r="45" spans="2:57" ht="14.45" customHeight="1">
      <c r="B45" s="186"/>
      <c r="AR45" s="186"/>
    </row>
    <row r="46" spans="2:57" ht="14.45" customHeight="1">
      <c r="B46" s="186"/>
      <c r="AR46" s="186"/>
    </row>
    <row r="47" spans="2:57" ht="14.45" customHeight="1">
      <c r="B47" s="186"/>
      <c r="AR47" s="186"/>
    </row>
    <row r="48" spans="2:57" ht="14.45" customHeight="1">
      <c r="B48" s="186"/>
      <c r="AR48" s="186"/>
    </row>
    <row r="49" spans="2:44" s="136" customFormat="1" ht="14.45" customHeight="1">
      <c r="B49" s="137"/>
      <c r="D49" s="188" t="s">
        <v>139</v>
      </c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 t="s">
        <v>138</v>
      </c>
      <c r="AI49" s="187"/>
      <c r="AJ49" s="187"/>
      <c r="AK49" s="187"/>
      <c r="AL49" s="187"/>
      <c r="AM49" s="187"/>
      <c r="AN49" s="187"/>
      <c r="AO49" s="187"/>
      <c r="AR49" s="137"/>
    </row>
    <row r="50" spans="2:44">
      <c r="B50" s="186"/>
      <c r="AR50" s="186"/>
    </row>
    <row r="51" spans="2:44">
      <c r="B51" s="186"/>
      <c r="AR51" s="186"/>
    </row>
    <row r="52" spans="2:44">
      <c r="B52" s="186"/>
      <c r="AR52" s="186"/>
    </row>
    <row r="53" spans="2:44">
      <c r="B53" s="186"/>
      <c r="AR53" s="186"/>
    </row>
    <row r="54" spans="2:44">
      <c r="B54" s="186"/>
      <c r="AR54" s="186"/>
    </row>
    <row r="55" spans="2:44">
      <c r="B55" s="186"/>
      <c r="AR55" s="186"/>
    </row>
    <row r="56" spans="2:44">
      <c r="B56" s="186"/>
      <c r="AR56" s="186"/>
    </row>
    <row r="57" spans="2:44">
      <c r="B57" s="186"/>
      <c r="AR57" s="186"/>
    </row>
    <row r="58" spans="2:44">
      <c r="B58" s="186"/>
      <c r="AR58" s="186"/>
    </row>
    <row r="59" spans="2:44">
      <c r="B59" s="186"/>
      <c r="AR59" s="186"/>
    </row>
    <row r="60" spans="2:44" s="136" customFormat="1" ht="12.75">
      <c r="B60" s="137"/>
      <c r="D60" s="185" t="s">
        <v>135</v>
      </c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5" t="s">
        <v>134</v>
      </c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5" t="s">
        <v>135</v>
      </c>
      <c r="AI60" s="184"/>
      <c r="AJ60" s="184"/>
      <c r="AK60" s="184"/>
      <c r="AL60" s="184"/>
      <c r="AM60" s="185" t="s">
        <v>134</v>
      </c>
      <c r="AN60" s="184"/>
      <c r="AO60" s="184"/>
      <c r="AR60" s="137"/>
    </row>
    <row r="61" spans="2:44">
      <c r="B61" s="186"/>
      <c r="AR61" s="186"/>
    </row>
    <row r="62" spans="2:44">
      <c r="B62" s="186"/>
      <c r="AR62" s="186"/>
    </row>
    <row r="63" spans="2:44">
      <c r="B63" s="186"/>
      <c r="AR63" s="186"/>
    </row>
    <row r="64" spans="2:44" s="136" customFormat="1" ht="12.75">
      <c r="B64" s="137"/>
      <c r="D64" s="188" t="s">
        <v>137</v>
      </c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8" t="s">
        <v>136</v>
      </c>
      <c r="AI64" s="187"/>
      <c r="AJ64" s="187"/>
      <c r="AK64" s="187"/>
      <c r="AL64" s="187"/>
      <c r="AM64" s="187"/>
      <c r="AN64" s="187"/>
      <c r="AO64" s="187"/>
      <c r="AR64" s="137"/>
    </row>
    <row r="65" spans="2:44">
      <c r="B65" s="186"/>
      <c r="AR65" s="186"/>
    </row>
    <row r="66" spans="2:44">
      <c r="B66" s="186"/>
      <c r="AR66" s="186"/>
    </row>
    <row r="67" spans="2:44">
      <c r="B67" s="186"/>
      <c r="AR67" s="186"/>
    </row>
    <row r="68" spans="2:44">
      <c r="B68" s="186"/>
      <c r="AR68" s="186"/>
    </row>
    <row r="69" spans="2:44">
      <c r="B69" s="186"/>
      <c r="AR69" s="186"/>
    </row>
    <row r="70" spans="2:44">
      <c r="B70" s="186"/>
      <c r="AR70" s="186"/>
    </row>
    <row r="71" spans="2:44">
      <c r="B71" s="186"/>
      <c r="AR71" s="186"/>
    </row>
    <row r="72" spans="2:44">
      <c r="B72" s="186"/>
      <c r="AR72" s="186"/>
    </row>
    <row r="73" spans="2:44">
      <c r="B73" s="186"/>
      <c r="AR73" s="186"/>
    </row>
    <row r="74" spans="2:44">
      <c r="B74" s="186"/>
      <c r="AR74" s="186"/>
    </row>
    <row r="75" spans="2:44" s="136" customFormat="1" ht="12.75">
      <c r="B75" s="137"/>
      <c r="D75" s="185" t="s">
        <v>135</v>
      </c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5" t="s">
        <v>134</v>
      </c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5" t="s">
        <v>135</v>
      </c>
      <c r="AI75" s="184"/>
      <c r="AJ75" s="184"/>
      <c r="AK75" s="184"/>
      <c r="AL75" s="184"/>
      <c r="AM75" s="185" t="s">
        <v>134</v>
      </c>
      <c r="AN75" s="184"/>
      <c r="AO75" s="184"/>
      <c r="AR75" s="137"/>
    </row>
    <row r="76" spans="2:44" s="136" customFormat="1">
      <c r="B76" s="137"/>
      <c r="AR76" s="137"/>
    </row>
    <row r="77" spans="2:44" s="136" customFormat="1" ht="6.95" customHeight="1">
      <c r="B77" s="139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7"/>
    </row>
    <row r="81" spans="1:91" s="136" customFormat="1" ht="6.95" customHeight="1">
      <c r="B81" s="183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37"/>
    </row>
    <row r="82" spans="1:91" s="136" customFormat="1" ht="24.95" customHeight="1">
      <c r="B82" s="137"/>
      <c r="C82" s="181" t="s">
        <v>133</v>
      </c>
      <c r="AR82" s="137"/>
    </row>
    <row r="83" spans="1:91" s="136" customFormat="1" ht="6.95" customHeight="1">
      <c r="B83" s="137"/>
      <c r="AR83" s="137"/>
    </row>
    <row r="84" spans="1:91" s="173" customFormat="1" ht="12" customHeight="1">
      <c r="B84" s="180"/>
      <c r="C84" s="174" t="s">
        <v>132</v>
      </c>
      <c r="L84" s="173" t="str">
        <f>K5</f>
        <v>5124</v>
      </c>
      <c r="AR84" s="180"/>
    </row>
    <row r="85" spans="1:91" s="177" customFormat="1" ht="36.950000000000003" customHeight="1">
      <c r="B85" s="178"/>
      <c r="C85" s="179" t="s">
        <v>131</v>
      </c>
      <c r="L85" s="436" t="str">
        <f>K6</f>
        <v>Priechod pre chodcov a dobudovanie chodníka v križovatke ulíc Krásnohorská a Betliarska</v>
      </c>
      <c r="M85" s="437"/>
      <c r="N85" s="437"/>
      <c r="O85" s="437"/>
      <c r="P85" s="437"/>
      <c r="Q85" s="437"/>
      <c r="R85" s="437"/>
      <c r="S85" s="437"/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  <c r="AH85" s="437"/>
      <c r="AI85" s="437"/>
      <c r="AJ85" s="437"/>
      <c r="AK85" s="437"/>
      <c r="AL85" s="437"/>
      <c r="AM85" s="437"/>
      <c r="AN85" s="437"/>
      <c r="AO85" s="437"/>
      <c r="AR85" s="178"/>
    </row>
    <row r="86" spans="1:91" s="136" customFormat="1" ht="6.95" customHeight="1">
      <c r="B86" s="137"/>
      <c r="AR86" s="137"/>
    </row>
    <row r="87" spans="1:91" s="136" customFormat="1" ht="12" customHeight="1">
      <c r="B87" s="137"/>
      <c r="C87" s="174" t="s">
        <v>130</v>
      </c>
      <c r="L87" s="176" t="str">
        <f>IF(K8="","",K8)</f>
        <v>Bratislava - Petržalka</v>
      </c>
      <c r="AI87" s="174" t="s">
        <v>129</v>
      </c>
      <c r="AM87" s="438" t="str">
        <f>IF(AN8= "","",AN8)</f>
        <v>1. 4. 2025</v>
      </c>
      <c r="AN87" s="438"/>
      <c r="AR87" s="137"/>
    </row>
    <row r="88" spans="1:91" s="136" customFormat="1" ht="6.95" customHeight="1">
      <c r="B88" s="137"/>
      <c r="AR88" s="137"/>
    </row>
    <row r="89" spans="1:91" s="136" customFormat="1" ht="25.7" customHeight="1">
      <c r="B89" s="137"/>
      <c r="C89" s="174" t="s">
        <v>128</v>
      </c>
      <c r="L89" s="173" t="str">
        <f>IF(E11= "","",E11)</f>
        <v>Hlavné mesto SR Bratislava, Primaciálne nám.1, BA</v>
      </c>
      <c r="AI89" s="174" t="s">
        <v>127</v>
      </c>
      <c r="AM89" s="439" t="str">
        <f>IF(E17="","",E17)</f>
        <v>CEMOS, s.r.o., Mlynské nivy 70, 82105 Bratislava</v>
      </c>
      <c r="AN89" s="440"/>
      <c r="AO89" s="440"/>
      <c r="AP89" s="440"/>
      <c r="AR89" s="137"/>
      <c r="AS89" s="441" t="s">
        <v>126</v>
      </c>
      <c r="AT89" s="442"/>
      <c r="AU89" s="164"/>
      <c r="AV89" s="164"/>
      <c r="AW89" s="164"/>
      <c r="AX89" s="164"/>
      <c r="AY89" s="164"/>
      <c r="AZ89" s="164"/>
      <c r="BA89" s="164"/>
      <c r="BB89" s="164"/>
      <c r="BC89" s="164"/>
      <c r="BD89" s="163"/>
    </row>
    <row r="90" spans="1:91" s="136" customFormat="1" ht="25.7" customHeight="1">
      <c r="B90" s="137"/>
      <c r="C90" s="174" t="s">
        <v>125</v>
      </c>
      <c r="L90" s="173" t="str">
        <f>IF(E14= "Vyplň údaj","",E14)</f>
        <v/>
      </c>
      <c r="AI90" s="174" t="s">
        <v>124</v>
      </c>
      <c r="AM90" s="439" t="str">
        <f>IF(E20="","",E20)</f>
        <v>CEMOS, s.r.o., Mlynské nivy 70, 82105 Bratislava</v>
      </c>
      <c r="AN90" s="440"/>
      <c r="AO90" s="440"/>
      <c r="AP90" s="440"/>
      <c r="AR90" s="137"/>
      <c r="AS90" s="443"/>
      <c r="AT90" s="444"/>
      <c r="BD90" s="171"/>
    </row>
    <row r="91" spans="1:91" s="136" customFormat="1" ht="10.7" customHeight="1">
      <c r="B91" s="137"/>
      <c r="AR91" s="137"/>
      <c r="AS91" s="443"/>
      <c r="AT91" s="444"/>
      <c r="BD91" s="171"/>
    </row>
    <row r="92" spans="1:91" s="136" customFormat="1" ht="29.25" customHeight="1">
      <c r="B92" s="137"/>
      <c r="C92" s="431" t="s">
        <v>123</v>
      </c>
      <c r="D92" s="432"/>
      <c r="E92" s="432"/>
      <c r="F92" s="432"/>
      <c r="G92" s="432"/>
      <c r="H92" s="170"/>
      <c r="I92" s="433" t="s">
        <v>122</v>
      </c>
      <c r="J92" s="432"/>
      <c r="K92" s="432"/>
      <c r="L92" s="432"/>
      <c r="M92" s="432"/>
      <c r="N92" s="432"/>
      <c r="O92" s="432"/>
      <c r="P92" s="432"/>
      <c r="Q92" s="432"/>
      <c r="R92" s="432"/>
      <c r="S92" s="432"/>
      <c r="T92" s="432"/>
      <c r="U92" s="432"/>
      <c r="V92" s="432"/>
      <c r="W92" s="432"/>
      <c r="X92" s="432"/>
      <c r="Y92" s="432"/>
      <c r="Z92" s="432"/>
      <c r="AA92" s="432"/>
      <c r="AB92" s="432"/>
      <c r="AC92" s="432"/>
      <c r="AD92" s="432"/>
      <c r="AE92" s="432"/>
      <c r="AF92" s="432"/>
      <c r="AG92" s="434" t="s">
        <v>121</v>
      </c>
      <c r="AH92" s="432"/>
      <c r="AI92" s="432"/>
      <c r="AJ92" s="432"/>
      <c r="AK92" s="432"/>
      <c r="AL92" s="432"/>
      <c r="AM92" s="432"/>
      <c r="AN92" s="433" t="s">
        <v>120</v>
      </c>
      <c r="AO92" s="432"/>
      <c r="AP92" s="435"/>
      <c r="AQ92" s="169" t="s">
        <v>119</v>
      </c>
      <c r="AR92" s="137"/>
      <c r="AS92" s="168" t="s">
        <v>118</v>
      </c>
      <c r="AT92" s="167" t="s">
        <v>117</v>
      </c>
      <c r="AU92" s="167" t="s">
        <v>116</v>
      </c>
      <c r="AV92" s="167" t="s">
        <v>115</v>
      </c>
      <c r="AW92" s="167" t="s">
        <v>114</v>
      </c>
      <c r="AX92" s="167" t="s">
        <v>113</v>
      </c>
      <c r="AY92" s="167" t="s">
        <v>112</v>
      </c>
      <c r="AZ92" s="167" t="s">
        <v>111</v>
      </c>
      <c r="BA92" s="167" t="s">
        <v>110</v>
      </c>
      <c r="BB92" s="167" t="s">
        <v>109</v>
      </c>
      <c r="BC92" s="167" t="s">
        <v>108</v>
      </c>
      <c r="BD92" s="166" t="s">
        <v>107</v>
      </c>
    </row>
    <row r="93" spans="1:91" s="136" customFormat="1" ht="10.7" customHeight="1">
      <c r="B93" s="137"/>
      <c r="AR93" s="137"/>
      <c r="AS93" s="165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3"/>
    </row>
    <row r="94" spans="1:91" s="151" customFormat="1" ht="32.450000000000003" customHeight="1">
      <c r="B94" s="158"/>
      <c r="C94" s="162" t="s">
        <v>106</v>
      </c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455">
        <f>ROUND(AG95,2)</f>
        <v>0</v>
      </c>
      <c r="AH94" s="455"/>
      <c r="AI94" s="455"/>
      <c r="AJ94" s="455"/>
      <c r="AK94" s="455"/>
      <c r="AL94" s="455"/>
      <c r="AM94" s="455"/>
      <c r="AN94" s="456">
        <f>AG94*1.23</f>
        <v>0</v>
      </c>
      <c r="AO94" s="456"/>
      <c r="AP94" s="456"/>
      <c r="AQ94" s="159" t="s">
        <v>105</v>
      </c>
      <c r="AR94" s="158"/>
      <c r="AS94" s="157">
        <f>ROUND(AS95,2)</f>
        <v>0</v>
      </c>
      <c r="AT94" s="155">
        <f>ROUND(SUM(AV94:AW94),2)</f>
        <v>0</v>
      </c>
      <c r="AU94" s="156">
        <f>ROUND(AU95,5)</f>
        <v>0</v>
      </c>
      <c r="AV94" s="155">
        <f>ROUND(AZ94*L29,2)</f>
        <v>0</v>
      </c>
      <c r="AW94" s="155">
        <f>ROUND(BA94*L30,2)</f>
        <v>0</v>
      </c>
      <c r="AX94" s="155">
        <f>ROUND(BB94*L29,2)</f>
        <v>0</v>
      </c>
      <c r="AY94" s="155">
        <f>ROUND(BC94*L30,2)</f>
        <v>0</v>
      </c>
      <c r="AZ94" s="155">
        <f>ROUND(AZ95,2)</f>
        <v>0</v>
      </c>
      <c r="BA94" s="155">
        <f>ROUND(BA95,2)</f>
        <v>0</v>
      </c>
      <c r="BB94" s="155">
        <f>ROUND(BB95,2)</f>
        <v>0</v>
      </c>
      <c r="BC94" s="155">
        <f>ROUND(BC95,2)</f>
        <v>0</v>
      </c>
      <c r="BD94" s="154">
        <f>ROUND(BD95,2)</f>
        <v>0</v>
      </c>
      <c r="BS94" s="152" t="s">
        <v>104</v>
      </c>
      <c r="BT94" s="152" t="s">
        <v>92</v>
      </c>
      <c r="BU94" s="153" t="s">
        <v>103</v>
      </c>
      <c r="BV94" s="152" t="s">
        <v>96</v>
      </c>
      <c r="BW94" s="152" t="s">
        <v>94</v>
      </c>
      <c r="BX94" s="152" t="s">
        <v>102</v>
      </c>
      <c r="CL94" s="152" t="s">
        <v>93</v>
      </c>
    </row>
    <row r="95" spans="1:91" s="140" customFormat="1" ht="16.5" customHeight="1">
      <c r="A95" s="150" t="s">
        <v>101</v>
      </c>
      <c r="B95" s="146"/>
      <c r="C95" s="149"/>
      <c r="D95" s="454" t="s">
        <v>100</v>
      </c>
      <c r="E95" s="454"/>
      <c r="F95" s="454"/>
      <c r="G95" s="454"/>
      <c r="H95" s="454"/>
      <c r="I95" s="148"/>
      <c r="J95" s="454" t="s">
        <v>99</v>
      </c>
      <c r="K95" s="454"/>
      <c r="L95" s="454"/>
      <c r="M95" s="454"/>
      <c r="N95" s="454"/>
      <c r="O95" s="454"/>
      <c r="P95" s="454"/>
      <c r="Q95" s="454"/>
      <c r="R95" s="454"/>
      <c r="S95" s="454"/>
      <c r="T95" s="454"/>
      <c r="U95" s="454"/>
      <c r="V95" s="454"/>
      <c r="W95" s="454"/>
      <c r="X95" s="454"/>
      <c r="Y95" s="454"/>
      <c r="Z95" s="454"/>
      <c r="AA95" s="454"/>
      <c r="AB95" s="454"/>
      <c r="AC95" s="454"/>
      <c r="AD95" s="454"/>
      <c r="AE95" s="454"/>
      <c r="AF95" s="454"/>
      <c r="AG95" s="457">
        <f>'101-00 - Chodník pre chodcov'!J30</f>
        <v>0</v>
      </c>
      <c r="AH95" s="458"/>
      <c r="AI95" s="458"/>
      <c r="AJ95" s="458"/>
      <c r="AK95" s="458"/>
      <c r="AL95" s="458"/>
      <c r="AM95" s="458"/>
      <c r="AN95" s="457">
        <f>AG95*1.23</f>
        <v>0</v>
      </c>
      <c r="AO95" s="458"/>
      <c r="AP95" s="458"/>
      <c r="AQ95" s="147" t="s">
        <v>98</v>
      </c>
      <c r="AR95" s="146"/>
      <c r="AS95" s="145">
        <v>0</v>
      </c>
      <c r="AT95" s="143">
        <f>ROUND(SUM(AV95:AW95),2)</f>
        <v>0</v>
      </c>
      <c r="AU95" s="144">
        <f>'101-00 - Chodník pre chodcov'!P122</f>
        <v>0</v>
      </c>
      <c r="AV95" s="143">
        <f>'101-00 - Chodník pre chodcov'!J33</f>
        <v>0</v>
      </c>
      <c r="AW95" s="143">
        <f>'101-00 - Chodník pre chodcov'!J34</f>
        <v>0</v>
      </c>
      <c r="AX95" s="143">
        <f>'101-00 - Chodník pre chodcov'!J35</f>
        <v>0</v>
      </c>
      <c r="AY95" s="143">
        <f>'101-00 - Chodník pre chodcov'!J36</f>
        <v>0</v>
      </c>
      <c r="AZ95" s="143">
        <f>'101-00 - Chodník pre chodcov'!F33</f>
        <v>0</v>
      </c>
      <c r="BA95" s="143">
        <f>'101-00 - Chodník pre chodcov'!F34</f>
        <v>0</v>
      </c>
      <c r="BB95" s="143">
        <f>'101-00 - Chodník pre chodcov'!F35</f>
        <v>0</v>
      </c>
      <c r="BC95" s="143">
        <f>'101-00 - Chodník pre chodcov'!F36</f>
        <v>0</v>
      </c>
      <c r="BD95" s="142">
        <f>'101-00 - Chodník pre chodcov'!F37</f>
        <v>0</v>
      </c>
      <c r="BT95" s="141" t="s">
        <v>97</v>
      </c>
      <c r="BV95" s="141" t="s">
        <v>96</v>
      </c>
      <c r="BW95" s="141" t="s">
        <v>95</v>
      </c>
      <c r="BX95" s="141" t="s">
        <v>94</v>
      </c>
      <c r="CL95" s="141" t="s">
        <v>93</v>
      </c>
      <c r="CM95" s="141" t="s">
        <v>92</v>
      </c>
    </row>
    <row r="96" spans="1:91" s="136" customFormat="1" ht="30" customHeight="1">
      <c r="B96" s="137"/>
      <c r="AR96" s="137"/>
    </row>
    <row r="97" spans="2:44" s="136" customFormat="1" ht="6.95" customHeight="1">
      <c r="B97" s="139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7"/>
    </row>
  </sheetData>
  <sheetProtection algorithmName="SHA-512" hashValue="cCdbUdyD/LZkmzTxrQ+udY6zWAXgXjU5YKoEdK9XQ+zzhA6WUtciN/fes+S83y9Mkzp/tsBDHlMuX2rWTGhhNw==" saltValue="3hPVD3ZbIVbrm/AEDe4yUg==" spinCount="100000" sheet="1" objects="1" scenarios="1" formatColumns="0" formatRows="0"/>
  <mergeCells count="42">
    <mergeCell ref="L33:P33"/>
    <mergeCell ref="L32:P32"/>
    <mergeCell ref="AK29:AO29"/>
    <mergeCell ref="L29:P29"/>
    <mergeCell ref="AK31:AO31"/>
    <mergeCell ref="W32:AE32"/>
    <mergeCell ref="AK32:AO32"/>
    <mergeCell ref="W31:AE31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W33:AE33"/>
    <mergeCell ref="AK33:AO33"/>
    <mergeCell ref="D95:H95"/>
    <mergeCell ref="J95:AF95"/>
    <mergeCell ref="AG94:AM94"/>
    <mergeCell ref="AN94:AP94"/>
    <mergeCell ref="AN95:AP95"/>
    <mergeCell ref="AG95:AM95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X35:AB35"/>
    <mergeCell ref="AK35:AO35"/>
    <mergeCell ref="W30:AE30"/>
    <mergeCell ref="AK30:AO30"/>
    <mergeCell ref="L30:P30"/>
    <mergeCell ref="L31:P31"/>
  </mergeCells>
  <hyperlinks>
    <hyperlink ref="A95" location="'101-00 - Chodník pre chodcov'!C2" display="/" xr:uid="{0017E917-F8A2-4EC2-A4EB-9A8E9D0B99EE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8DDF5-921B-4677-ADCA-E880F6A469DF}">
  <sheetPr>
    <pageSetUpPr fitToPage="1"/>
  </sheetPr>
  <dimension ref="B2:BM268"/>
  <sheetViews>
    <sheetView showGridLines="0" topLeftCell="A270" zoomScale="97" workbookViewId="0">
      <selection activeCell="I132" sqref="I132"/>
    </sheetView>
  </sheetViews>
  <sheetFormatPr defaultRowHeight="11.25"/>
  <cols>
    <col min="1" max="1" width="7.140625" style="135" customWidth="1"/>
    <col min="2" max="2" width="1" style="135" customWidth="1"/>
    <col min="3" max="3" width="3.5703125" style="135" customWidth="1"/>
    <col min="4" max="4" width="3.7109375" style="135" customWidth="1"/>
    <col min="5" max="5" width="14.7109375" style="135" customWidth="1"/>
    <col min="6" max="6" width="43.5703125" style="135" customWidth="1"/>
    <col min="7" max="7" width="6.42578125" style="135" customWidth="1"/>
    <col min="8" max="8" width="12" style="135" customWidth="1"/>
    <col min="9" max="9" width="13.5703125" style="135" customWidth="1"/>
    <col min="10" max="10" width="19.140625" style="135" customWidth="1"/>
    <col min="11" max="11" width="19.140625" style="135" hidden="1" customWidth="1"/>
    <col min="12" max="12" width="8" style="135" customWidth="1"/>
    <col min="13" max="13" width="9.28515625" style="135" hidden="1" customWidth="1"/>
    <col min="14" max="14" width="9.140625" style="135"/>
    <col min="15" max="20" width="12.140625" style="135" hidden="1" customWidth="1"/>
    <col min="21" max="21" width="14" style="135" hidden="1" customWidth="1"/>
    <col min="22" max="22" width="10.5703125" style="135" customWidth="1"/>
    <col min="23" max="23" width="14" style="135" customWidth="1"/>
    <col min="24" max="24" width="10.5703125" style="135" customWidth="1"/>
    <col min="25" max="25" width="12.85546875" style="135" customWidth="1"/>
    <col min="26" max="26" width="9.42578125" style="135" customWidth="1"/>
    <col min="27" max="27" width="12.85546875" style="135" customWidth="1"/>
    <col min="28" max="28" width="14" style="135" customWidth="1"/>
    <col min="29" max="29" width="9.42578125" style="135" customWidth="1"/>
    <col min="30" max="30" width="12.85546875" style="135" customWidth="1"/>
    <col min="31" max="31" width="14" style="135" customWidth="1"/>
    <col min="32" max="42" width="9.140625" style="135"/>
    <col min="43" max="43" width="7.5703125" style="135" customWidth="1"/>
    <col min="44" max="65" width="8" style="135" customWidth="1"/>
    <col min="66" max="16384" width="9.140625" style="135"/>
  </cols>
  <sheetData>
    <row r="2" spans="2:46" ht="36.950000000000003" customHeight="1"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AT2" s="202" t="s">
        <v>95</v>
      </c>
    </row>
    <row r="3" spans="2:46" ht="6.95" customHeight="1">
      <c r="B3" s="211"/>
      <c r="C3" s="210"/>
      <c r="D3" s="210"/>
      <c r="E3" s="210"/>
      <c r="F3" s="210"/>
      <c r="G3" s="210"/>
      <c r="H3" s="210"/>
      <c r="I3" s="210"/>
      <c r="J3" s="210"/>
      <c r="K3" s="210"/>
      <c r="L3" s="186"/>
      <c r="AT3" s="202" t="s">
        <v>92</v>
      </c>
    </row>
    <row r="4" spans="2:46" ht="24.95" customHeight="1">
      <c r="B4" s="186"/>
      <c r="D4" s="181" t="s">
        <v>518</v>
      </c>
      <c r="L4" s="186"/>
      <c r="M4" s="315" t="s">
        <v>168</v>
      </c>
      <c r="AT4" s="202" t="s">
        <v>157</v>
      </c>
    </row>
    <row r="5" spans="2:46" ht="6.95" customHeight="1">
      <c r="B5" s="186"/>
      <c r="L5" s="186"/>
    </row>
    <row r="6" spans="2:46" ht="12" customHeight="1">
      <c r="B6" s="186"/>
      <c r="D6" s="174" t="s">
        <v>131</v>
      </c>
      <c r="L6" s="186"/>
    </row>
    <row r="7" spans="2:46" ht="26.25" customHeight="1">
      <c r="B7" s="186"/>
      <c r="E7" s="472" t="str">
        <f>'Rekapitulácia stavby'!K6</f>
        <v>Priechod pre chodcov a dobudovanie chodníka v križovatke ulíc Krásnohorská a Betliarska</v>
      </c>
      <c r="F7" s="473"/>
      <c r="G7" s="473"/>
      <c r="H7" s="473"/>
      <c r="L7" s="186"/>
    </row>
    <row r="8" spans="2:46" s="136" customFormat="1" ht="12" customHeight="1">
      <c r="B8" s="137"/>
      <c r="D8" s="174" t="s">
        <v>507</v>
      </c>
      <c r="L8" s="137"/>
    </row>
    <row r="9" spans="2:46" s="136" customFormat="1" ht="16.5" customHeight="1">
      <c r="B9" s="137"/>
      <c r="E9" s="436" t="s">
        <v>517</v>
      </c>
      <c r="F9" s="471"/>
      <c r="G9" s="471"/>
      <c r="H9" s="471"/>
      <c r="L9" s="137"/>
    </row>
    <row r="10" spans="2:46" s="136" customFormat="1">
      <c r="B10" s="137"/>
      <c r="L10" s="137"/>
    </row>
    <row r="11" spans="2:46" s="136" customFormat="1" ht="12" customHeight="1">
      <c r="B11" s="137"/>
      <c r="D11" s="174" t="s">
        <v>163</v>
      </c>
      <c r="F11" s="203" t="s">
        <v>93</v>
      </c>
      <c r="I11" s="174" t="s">
        <v>162</v>
      </c>
      <c r="J11" s="203" t="s">
        <v>105</v>
      </c>
      <c r="L11" s="137"/>
    </row>
    <row r="12" spans="2:46" s="136" customFormat="1" ht="12" customHeight="1">
      <c r="B12" s="137"/>
      <c r="D12" s="174" t="s">
        <v>130</v>
      </c>
      <c r="F12" s="203" t="s">
        <v>161</v>
      </c>
      <c r="I12" s="174" t="s">
        <v>129</v>
      </c>
      <c r="J12" s="175" t="str">
        <f>'Rekapitulácia stavby'!AN8</f>
        <v>1. 4. 2025</v>
      </c>
      <c r="L12" s="137"/>
    </row>
    <row r="13" spans="2:46" s="136" customFormat="1" ht="10.7" customHeight="1">
      <c r="B13" s="137"/>
      <c r="L13" s="137"/>
    </row>
    <row r="14" spans="2:46" s="136" customFormat="1" ht="12" customHeight="1">
      <c r="B14" s="137"/>
      <c r="D14" s="174" t="s">
        <v>128</v>
      </c>
      <c r="I14" s="174" t="s">
        <v>29</v>
      </c>
      <c r="J14" s="203" t="s">
        <v>105</v>
      </c>
      <c r="L14" s="137"/>
    </row>
    <row r="15" spans="2:46" s="136" customFormat="1" ht="18" customHeight="1">
      <c r="B15" s="137"/>
      <c r="E15" s="203" t="s">
        <v>159</v>
      </c>
      <c r="I15" s="174" t="s">
        <v>30</v>
      </c>
      <c r="J15" s="203" t="s">
        <v>105</v>
      </c>
      <c r="L15" s="137"/>
    </row>
    <row r="16" spans="2:46" s="136" customFormat="1" ht="6.95" customHeight="1">
      <c r="B16" s="137"/>
      <c r="L16" s="137"/>
    </row>
    <row r="17" spans="2:12" s="136" customFormat="1" ht="12" customHeight="1">
      <c r="B17" s="137"/>
      <c r="D17" s="174" t="s">
        <v>125</v>
      </c>
      <c r="I17" s="174" t="s">
        <v>29</v>
      </c>
      <c r="J17" s="205" t="str">
        <f>'Rekapitulácia stavby'!AN13</f>
        <v>Vyplň údaj</v>
      </c>
      <c r="L17" s="137"/>
    </row>
    <row r="18" spans="2:12" s="136" customFormat="1" ht="18" customHeight="1">
      <c r="B18" s="137"/>
      <c r="E18" s="474"/>
      <c r="F18" s="463"/>
      <c r="G18" s="463"/>
      <c r="H18" s="463"/>
      <c r="I18" s="174" t="s">
        <v>30</v>
      </c>
      <c r="J18" s="205" t="str">
        <f>'Rekapitulácia stavby'!AN14</f>
        <v>Vyplň údaj</v>
      </c>
      <c r="L18" s="137"/>
    </row>
    <row r="19" spans="2:12" s="136" customFormat="1" ht="6.95" customHeight="1">
      <c r="B19" s="137"/>
      <c r="L19" s="137"/>
    </row>
    <row r="20" spans="2:12" s="136" customFormat="1" ht="12" customHeight="1">
      <c r="B20" s="137"/>
      <c r="D20" s="174" t="s">
        <v>127</v>
      </c>
      <c r="I20" s="174" t="s">
        <v>29</v>
      </c>
      <c r="J20" s="203" t="s">
        <v>105</v>
      </c>
      <c r="L20" s="137"/>
    </row>
    <row r="21" spans="2:12" s="136" customFormat="1" ht="18" customHeight="1">
      <c r="B21" s="137"/>
      <c r="E21" s="203" t="s">
        <v>155</v>
      </c>
      <c r="I21" s="174" t="s">
        <v>30</v>
      </c>
      <c r="J21" s="203" t="s">
        <v>105</v>
      </c>
      <c r="L21" s="137"/>
    </row>
    <row r="22" spans="2:12" s="136" customFormat="1" ht="6.95" customHeight="1">
      <c r="B22" s="137"/>
      <c r="L22" s="137"/>
    </row>
    <row r="23" spans="2:12" s="136" customFormat="1" ht="12" customHeight="1">
      <c r="B23" s="137"/>
      <c r="D23" s="174" t="s">
        <v>124</v>
      </c>
      <c r="I23" s="174" t="s">
        <v>29</v>
      </c>
      <c r="J23" s="203" t="s">
        <v>105</v>
      </c>
      <c r="L23" s="137"/>
    </row>
    <row r="24" spans="2:12" s="136" customFormat="1" ht="18" customHeight="1">
      <c r="B24" s="137"/>
      <c r="E24" s="203" t="s">
        <v>155</v>
      </c>
      <c r="I24" s="174" t="s">
        <v>30</v>
      </c>
      <c r="J24" s="203" t="s">
        <v>105</v>
      </c>
      <c r="L24" s="137"/>
    </row>
    <row r="25" spans="2:12" s="136" customFormat="1" ht="6.95" customHeight="1">
      <c r="B25" s="137"/>
      <c r="L25" s="137"/>
    </row>
    <row r="26" spans="2:12" s="136" customFormat="1" ht="12" customHeight="1">
      <c r="B26" s="137"/>
      <c r="D26" s="174" t="s">
        <v>153</v>
      </c>
      <c r="J26" s="313"/>
      <c r="L26" s="137"/>
    </row>
    <row r="27" spans="2:12" s="313" customFormat="1" ht="16.5" customHeight="1">
      <c r="B27" s="314"/>
      <c r="E27" s="467" t="s">
        <v>105</v>
      </c>
      <c r="F27" s="467"/>
      <c r="G27" s="467"/>
      <c r="H27" s="467"/>
      <c r="L27" s="314"/>
    </row>
    <row r="28" spans="2:12" s="136" customFormat="1" ht="6.95" customHeight="1">
      <c r="B28" s="137"/>
      <c r="L28" s="137"/>
    </row>
    <row r="29" spans="2:12" s="136" customFormat="1" ht="6.95" customHeight="1">
      <c r="B29" s="137"/>
      <c r="D29" s="164"/>
      <c r="E29" s="164"/>
      <c r="F29" s="164"/>
      <c r="G29" s="164"/>
      <c r="H29" s="164"/>
      <c r="I29" s="164"/>
      <c r="J29" s="164"/>
      <c r="K29" s="164"/>
      <c r="L29" s="137"/>
    </row>
    <row r="30" spans="2:12" s="136" customFormat="1" ht="25.35" customHeight="1">
      <c r="B30" s="137"/>
      <c r="D30" s="312" t="s">
        <v>152</v>
      </c>
      <c r="J30" s="160">
        <f>ROUND(J122, 2)</f>
        <v>0</v>
      </c>
      <c r="L30" s="137"/>
    </row>
    <row r="31" spans="2:12" s="136" customFormat="1" ht="6.95" customHeight="1">
      <c r="B31" s="137"/>
      <c r="D31" s="164"/>
      <c r="E31" s="164"/>
      <c r="F31" s="164"/>
      <c r="G31" s="164"/>
      <c r="H31" s="164"/>
      <c r="I31" s="164"/>
      <c r="J31" s="164"/>
      <c r="K31" s="164"/>
      <c r="L31" s="137"/>
    </row>
    <row r="32" spans="2:12" s="136" customFormat="1" ht="14.45" customHeight="1">
      <c r="B32" s="137"/>
      <c r="F32" s="198" t="s">
        <v>150</v>
      </c>
      <c r="I32" s="198" t="s">
        <v>151</v>
      </c>
      <c r="J32" s="198" t="s">
        <v>149</v>
      </c>
      <c r="L32" s="137"/>
    </row>
    <row r="33" spans="2:12" s="136" customFormat="1" ht="14.45" customHeight="1">
      <c r="B33" s="137"/>
      <c r="D33" s="172" t="s">
        <v>148</v>
      </c>
      <c r="E33" s="196" t="s">
        <v>147</v>
      </c>
      <c r="F33" s="307">
        <f>ROUND((SUM(BE122:BE267)),  2)</f>
        <v>0</v>
      </c>
      <c r="G33" s="309"/>
      <c r="H33" s="309"/>
      <c r="I33" s="308">
        <v>0.23</v>
      </c>
      <c r="J33" s="307">
        <f>ROUND(((SUM(BE122:BE267))*I33),  2)</f>
        <v>0</v>
      </c>
      <c r="L33" s="137"/>
    </row>
    <row r="34" spans="2:12" s="136" customFormat="1" ht="14.45" customHeight="1">
      <c r="B34" s="137"/>
      <c r="E34" s="196" t="s">
        <v>146</v>
      </c>
      <c r="F34" s="307">
        <f>ROUND((SUM(BF122:BF267)),  2)</f>
        <v>0</v>
      </c>
      <c r="G34" s="309"/>
      <c r="H34" s="309"/>
      <c r="I34" s="308">
        <v>0.23</v>
      </c>
      <c r="J34" s="307">
        <f>ROUND(((SUM(BF122:BF267))*I34),  2)</f>
        <v>0</v>
      </c>
      <c r="L34" s="137"/>
    </row>
    <row r="35" spans="2:12" s="136" customFormat="1" ht="14.45" customHeight="1">
      <c r="B35" s="137"/>
      <c r="E35" s="174" t="s">
        <v>145</v>
      </c>
      <c r="F35" s="310">
        <f>ROUND((SUM(BG122:BG267)),  2)</f>
        <v>0</v>
      </c>
      <c r="I35" s="311">
        <v>0.23</v>
      </c>
      <c r="J35" s="310">
        <f>0</f>
        <v>0</v>
      </c>
      <c r="L35" s="137"/>
    </row>
    <row r="36" spans="2:12" s="136" customFormat="1" ht="14.45" customHeight="1">
      <c r="B36" s="137"/>
      <c r="E36" s="174" t="s">
        <v>144</v>
      </c>
      <c r="F36" s="310">
        <f>ROUND((SUM(BH122:BH267)),  2)</f>
        <v>0</v>
      </c>
      <c r="I36" s="311">
        <v>0.23</v>
      </c>
      <c r="J36" s="310">
        <f>0</f>
        <v>0</v>
      </c>
      <c r="L36" s="137"/>
    </row>
    <row r="37" spans="2:12" s="136" customFormat="1" ht="14.45" customHeight="1">
      <c r="B37" s="137"/>
      <c r="E37" s="196" t="s">
        <v>143</v>
      </c>
      <c r="F37" s="307">
        <f>ROUND((SUM(BI122:BI267)),  2)</f>
        <v>0</v>
      </c>
      <c r="G37" s="309"/>
      <c r="H37" s="309"/>
      <c r="I37" s="308">
        <v>0</v>
      </c>
      <c r="J37" s="307">
        <f>0</f>
        <v>0</v>
      </c>
      <c r="L37" s="137"/>
    </row>
    <row r="38" spans="2:12" s="136" customFormat="1" ht="6.95" customHeight="1">
      <c r="B38" s="137"/>
      <c r="L38" s="137"/>
    </row>
    <row r="39" spans="2:12" s="136" customFormat="1" ht="25.35" customHeight="1">
      <c r="B39" s="137"/>
      <c r="C39" s="297"/>
      <c r="D39" s="306" t="s">
        <v>142</v>
      </c>
      <c r="E39" s="170"/>
      <c r="F39" s="170"/>
      <c r="G39" s="305" t="s">
        <v>141</v>
      </c>
      <c r="H39" s="304" t="s">
        <v>140</v>
      </c>
      <c r="I39" s="170"/>
      <c r="J39" s="303">
        <f>J30*1.23</f>
        <v>0</v>
      </c>
      <c r="K39" s="302"/>
      <c r="L39" s="137"/>
    </row>
    <row r="40" spans="2:12" s="136" customFormat="1" ht="14.45" customHeight="1">
      <c r="B40" s="137"/>
      <c r="L40" s="137"/>
    </row>
    <row r="41" spans="2:12" ht="14.45" customHeight="1">
      <c r="B41" s="186"/>
      <c r="L41" s="186"/>
    </row>
    <row r="42" spans="2:12" ht="14.45" customHeight="1">
      <c r="B42" s="186"/>
      <c r="L42" s="186"/>
    </row>
    <row r="43" spans="2:12" ht="14.45" customHeight="1">
      <c r="B43" s="186"/>
      <c r="L43" s="186"/>
    </row>
    <row r="44" spans="2:12" ht="14.45" customHeight="1">
      <c r="B44" s="186"/>
      <c r="L44" s="186"/>
    </row>
    <row r="45" spans="2:12" ht="14.45" customHeight="1">
      <c r="B45" s="186"/>
      <c r="L45" s="186"/>
    </row>
    <row r="46" spans="2:12" ht="14.45" customHeight="1">
      <c r="B46" s="186"/>
      <c r="L46" s="186"/>
    </row>
    <row r="47" spans="2:12" ht="14.45" customHeight="1">
      <c r="B47" s="186"/>
      <c r="L47" s="186"/>
    </row>
    <row r="48" spans="2:12" ht="14.45" customHeight="1">
      <c r="B48" s="186"/>
      <c r="L48" s="186"/>
    </row>
    <row r="49" spans="2:12" ht="14.45" customHeight="1">
      <c r="B49" s="186"/>
      <c r="L49" s="186"/>
    </row>
    <row r="50" spans="2:12" s="136" customFormat="1" ht="14.45" customHeight="1">
      <c r="B50" s="137"/>
      <c r="D50" s="188" t="s">
        <v>139</v>
      </c>
      <c r="E50" s="187"/>
      <c r="F50" s="187"/>
      <c r="G50" s="188" t="s">
        <v>138</v>
      </c>
      <c r="H50" s="187"/>
      <c r="I50" s="187"/>
      <c r="J50" s="187"/>
      <c r="K50" s="187"/>
      <c r="L50" s="137"/>
    </row>
    <row r="51" spans="2:12">
      <c r="B51" s="186"/>
      <c r="L51" s="186"/>
    </row>
    <row r="52" spans="2:12">
      <c r="B52" s="186"/>
      <c r="L52" s="186"/>
    </row>
    <row r="53" spans="2:12">
      <c r="B53" s="186"/>
      <c r="L53" s="186"/>
    </row>
    <row r="54" spans="2:12">
      <c r="B54" s="186"/>
      <c r="L54" s="186"/>
    </row>
    <row r="55" spans="2:12">
      <c r="B55" s="186"/>
      <c r="L55" s="186"/>
    </row>
    <row r="56" spans="2:12">
      <c r="B56" s="186"/>
      <c r="L56" s="186"/>
    </row>
    <row r="57" spans="2:12">
      <c r="B57" s="186"/>
      <c r="L57" s="186"/>
    </row>
    <row r="58" spans="2:12">
      <c r="B58" s="186"/>
      <c r="L58" s="186"/>
    </row>
    <row r="59" spans="2:12">
      <c r="B59" s="186"/>
      <c r="L59" s="186"/>
    </row>
    <row r="60" spans="2:12">
      <c r="B60" s="186"/>
      <c r="L60" s="186"/>
    </row>
    <row r="61" spans="2:12" s="136" customFormat="1" ht="12.75">
      <c r="B61" s="137"/>
      <c r="D61" s="185" t="s">
        <v>135</v>
      </c>
      <c r="E61" s="184"/>
      <c r="F61" s="301" t="s">
        <v>134</v>
      </c>
      <c r="G61" s="185" t="s">
        <v>135</v>
      </c>
      <c r="H61" s="184"/>
      <c r="I61" s="184"/>
      <c r="J61" s="300" t="s">
        <v>134</v>
      </c>
      <c r="K61" s="184"/>
      <c r="L61" s="137"/>
    </row>
    <row r="62" spans="2:12">
      <c r="B62" s="186"/>
      <c r="L62" s="186"/>
    </row>
    <row r="63" spans="2:12">
      <c r="B63" s="186"/>
      <c r="L63" s="186"/>
    </row>
    <row r="64" spans="2:12">
      <c r="B64" s="186"/>
      <c r="L64" s="186"/>
    </row>
    <row r="65" spans="2:12" s="136" customFormat="1" ht="12.75">
      <c r="B65" s="137"/>
      <c r="D65" s="188" t="s">
        <v>137</v>
      </c>
      <c r="E65" s="187"/>
      <c r="F65" s="187"/>
      <c r="G65" s="188" t="s">
        <v>136</v>
      </c>
      <c r="H65" s="187"/>
      <c r="I65" s="187"/>
      <c r="J65" s="187"/>
      <c r="K65" s="187"/>
      <c r="L65" s="137"/>
    </row>
    <row r="66" spans="2:12">
      <c r="B66" s="186"/>
      <c r="L66" s="186"/>
    </row>
    <row r="67" spans="2:12">
      <c r="B67" s="186"/>
      <c r="L67" s="186"/>
    </row>
    <row r="68" spans="2:12">
      <c r="B68" s="186"/>
      <c r="L68" s="186"/>
    </row>
    <row r="69" spans="2:12">
      <c r="B69" s="186"/>
      <c r="L69" s="186"/>
    </row>
    <row r="70" spans="2:12">
      <c r="B70" s="186"/>
      <c r="L70" s="186"/>
    </row>
    <row r="71" spans="2:12">
      <c r="B71" s="186"/>
      <c r="L71" s="186"/>
    </row>
    <row r="72" spans="2:12">
      <c r="B72" s="186"/>
      <c r="L72" s="186"/>
    </row>
    <row r="73" spans="2:12">
      <c r="B73" s="186"/>
      <c r="L73" s="186"/>
    </row>
    <row r="74" spans="2:12">
      <c r="B74" s="186"/>
      <c r="L74" s="186"/>
    </row>
    <row r="75" spans="2:12">
      <c r="B75" s="186"/>
      <c r="L75" s="186"/>
    </row>
    <row r="76" spans="2:12" s="136" customFormat="1" ht="12.75">
      <c r="B76" s="137"/>
      <c r="D76" s="185" t="s">
        <v>135</v>
      </c>
      <c r="E76" s="184"/>
      <c r="F76" s="301" t="s">
        <v>134</v>
      </c>
      <c r="G76" s="185" t="s">
        <v>135</v>
      </c>
      <c r="H76" s="184"/>
      <c r="I76" s="184"/>
      <c r="J76" s="300" t="s">
        <v>134</v>
      </c>
      <c r="K76" s="184"/>
      <c r="L76" s="137"/>
    </row>
    <row r="77" spans="2:12" s="136" customFormat="1" ht="14.45" customHeight="1">
      <c r="B77" s="139"/>
      <c r="C77" s="138"/>
      <c r="D77" s="138"/>
      <c r="E77" s="138"/>
      <c r="F77" s="138"/>
      <c r="G77" s="138"/>
      <c r="H77" s="138"/>
      <c r="I77" s="138"/>
      <c r="J77" s="138"/>
      <c r="K77" s="138"/>
      <c r="L77" s="137"/>
    </row>
    <row r="81" spans="2:47" s="136" customFormat="1" ht="6.95" customHeight="1">
      <c r="B81" s="183"/>
      <c r="C81" s="182"/>
      <c r="D81" s="182"/>
      <c r="E81" s="182"/>
      <c r="F81" s="182"/>
      <c r="G81" s="182"/>
      <c r="H81" s="182"/>
      <c r="I81" s="182"/>
      <c r="J81" s="182"/>
      <c r="K81" s="182"/>
      <c r="L81" s="137"/>
    </row>
    <row r="82" spans="2:47" s="136" customFormat="1" ht="24.95" customHeight="1">
      <c r="B82" s="137"/>
      <c r="C82" s="181" t="s">
        <v>516</v>
      </c>
      <c r="L82" s="137"/>
    </row>
    <row r="83" spans="2:47" s="136" customFormat="1" ht="6.95" customHeight="1">
      <c r="B83" s="137"/>
      <c r="L83" s="137"/>
    </row>
    <row r="84" spans="2:47" s="136" customFormat="1" ht="12" customHeight="1">
      <c r="B84" s="137"/>
      <c r="C84" s="174" t="s">
        <v>131</v>
      </c>
      <c r="L84" s="137"/>
    </row>
    <row r="85" spans="2:47" s="136" customFormat="1" ht="26.25" customHeight="1">
      <c r="B85" s="137"/>
      <c r="E85" s="472" t="str">
        <f>E7</f>
        <v>Priechod pre chodcov a dobudovanie chodníka v križovatke ulíc Krásnohorská a Betliarska</v>
      </c>
      <c r="F85" s="473"/>
      <c r="G85" s="473"/>
      <c r="H85" s="473"/>
      <c r="L85" s="137"/>
    </row>
    <row r="86" spans="2:47" s="136" customFormat="1" ht="12" customHeight="1">
      <c r="B86" s="137"/>
      <c r="C86" s="174" t="s">
        <v>507</v>
      </c>
      <c r="L86" s="137"/>
    </row>
    <row r="87" spans="2:47" s="136" customFormat="1" ht="16.5" customHeight="1">
      <c r="B87" s="137"/>
      <c r="E87" s="436" t="str">
        <f>E9</f>
        <v>101-00 - Chodník pre chodcov</v>
      </c>
      <c r="F87" s="471"/>
      <c r="G87" s="471"/>
      <c r="H87" s="471"/>
      <c r="L87" s="137"/>
    </row>
    <row r="88" spans="2:47" s="136" customFormat="1" ht="6.95" customHeight="1">
      <c r="B88" s="137"/>
      <c r="L88" s="137"/>
    </row>
    <row r="89" spans="2:47" s="136" customFormat="1" ht="12" customHeight="1">
      <c r="B89" s="137"/>
      <c r="C89" s="174" t="s">
        <v>130</v>
      </c>
      <c r="F89" s="203" t="str">
        <f>F12</f>
        <v>Bratislava - Petržalka</v>
      </c>
      <c r="I89" s="174" t="s">
        <v>129</v>
      </c>
      <c r="J89" s="175" t="str">
        <f>IF(J12="","",J12)</f>
        <v>1. 4. 2025</v>
      </c>
      <c r="L89" s="137"/>
    </row>
    <row r="90" spans="2:47" s="136" customFormat="1" ht="6.95" customHeight="1">
      <c r="B90" s="137"/>
      <c r="L90" s="137"/>
    </row>
    <row r="91" spans="2:47" s="136" customFormat="1" ht="39.950000000000003" customHeight="1">
      <c r="B91" s="137"/>
      <c r="C91" s="174" t="s">
        <v>128</v>
      </c>
      <c r="F91" s="203" t="str">
        <f>E15</f>
        <v>Hlavné mesto SR Bratislava, Primaciálne nám.1, BA</v>
      </c>
      <c r="I91" s="174" t="s">
        <v>127</v>
      </c>
      <c r="J91" s="201" t="str">
        <f>E21</f>
        <v>CEMOS, s.r.o., Mlynské nivy 70, 82105 Bratislava</v>
      </c>
      <c r="L91" s="137"/>
    </row>
    <row r="92" spans="2:47" s="136" customFormat="1" ht="39.950000000000003" customHeight="1">
      <c r="B92" s="137"/>
      <c r="C92" s="174" t="s">
        <v>125</v>
      </c>
      <c r="F92" s="203" t="str">
        <f>IF(E18="","",E18)</f>
        <v/>
      </c>
      <c r="I92" s="174" t="s">
        <v>124</v>
      </c>
      <c r="J92" s="201" t="str">
        <f>E24</f>
        <v>CEMOS, s.r.o., Mlynské nivy 70, 82105 Bratislava</v>
      </c>
      <c r="L92" s="137"/>
    </row>
    <row r="93" spans="2:47" s="136" customFormat="1" ht="10.35" customHeight="1">
      <c r="B93" s="137"/>
      <c r="L93" s="137"/>
    </row>
    <row r="94" spans="2:47" s="136" customFormat="1" ht="29.25" customHeight="1">
      <c r="B94" s="137"/>
      <c r="C94" s="299" t="s">
        <v>515</v>
      </c>
      <c r="D94" s="297"/>
      <c r="E94" s="297"/>
      <c r="F94" s="297"/>
      <c r="G94" s="297"/>
      <c r="H94" s="297"/>
      <c r="I94" s="297"/>
      <c r="J94" s="298" t="s">
        <v>502</v>
      </c>
      <c r="K94" s="297"/>
      <c r="L94" s="137"/>
    </row>
    <row r="95" spans="2:47" s="136" customFormat="1" ht="10.35" customHeight="1">
      <c r="B95" s="137"/>
      <c r="L95" s="137"/>
    </row>
    <row r="96" spans="2:47" s="136" customFormat="1" ht="22.7" customHeight="1">
      <c r="B96" s="137"/>
      <c r="C96" s="296" t="s">
        <v>494</v>
      </c>
      <c r="J96" s="160">
        <f>J122</f>
        <v>0</v>
      </c>
      <c r="L96" s="137"/>
      <c r="AU96" s="202" t="s">
        <v>493</v>
      </c>
    </row>
    <row r="97" spans="2:12" s="286" customFormat="1" ht="24.95" customHeight="1">
      <c r="B97" s="287"/>
      <c r="D97" s="290" t="s">
        <v>514</v>
      </c>
      <c r="E97" s="289"/>
      <c r="F97" s="289"/>
      <c r="G97" s="289"/>
      <c r="H97" s="289"/>
      <c r="I97" s="289"/>
      <c r="J97" s="288">
        <f>J123</f>
        <v>0</v>
      </c>
      <c r="L97" s="287"/>
    </row>
    <row r="98" spans="2:12" s="291" customFormat="1" ht="19.899999999999999" customHeight="1">
      <c r="B98" s="292"/>
      <c r="D98" s="295" t="s">
        <v>513</v>
      </c>
      <c r="E98" s="294"/>
      <c r="F98" s="294"/>
      <c r="G98" s="294"/>
      <c r="H98" s="294"/>
      <c r="I98" s="294"/>
      <c r="J98" s="293">
        <f>J124</f>
        <v>0</v>
      </c>
      <c r="L98" s="292"/>
    </row>
    <row r="99" spans="2:12" s="291" customFormat="1" ht="19.899999999999999" customHeight="1">
      <c r="B99" s="292"/>
      <c r="D99" s="295" t="s">
        <v>512</v>
      </c>
      <c r="E99" s="294"/>
      <c r="F99" s="294"/>
      <c r="G99" s="294"/>
      <c r="H99" s="294"/>
      <c r="I99" s="294"/>
      <c r="J99" s="293">
        <f>J161</f>
        <v>0</v>
      </c>
      <c r="L99" s="292"/>
    </row>
    <row r="100" spans="2:12" s="291" customFormat="1" ht="19.899999999999999" customHeight="1">
      <c r="B100" s="292"/>
      <c r="D100" s="295" t="s">
        <v>511</v>
      </c>
      <c r="E100" s="294"/>
      <c r="F100" s="294"/>
      <c r="G100" s="294"/>
      <c r="H100" s="294"/>
      <c r="I100" s="294"/>
      <c r="J100" s="293">
        <f>J191</f>
        <v>0</v>
      </c>
      <c r="L100" s="292"/>
    </row>
    <row r="101" spans="2:12" s="291" customFormat="1" ht="19.899999999999999" customHeight="1">
      <c r="B101" s="292"/>
      <c r="D101" s="295" t="s">
        <v>510</v>
      </c>
      <c r="E101" s="294"/>
      <c r="F101" s="294"/>
      <c r="G101" s="294"/>
      <c r="H101" s="294"/>
      <c r="I101" s="294"/>
      <c r="J101" s="293">
        <f>J260</f>
        <v>0</v>
      </c>
      <c r="L101" s="292"/>
    </row>
    <row r="102" spans="2:12" s="286" customFormat="1" ht="24.95" customHeight="1">
      <c r="B102" s="287"/>
      <c r="D102" s="290" t="s">
        <v>509</v>
      </c>
      <c r="E102" s="289"/>
      <c r="F102" s="289"/>
      <c r="G102" s="289"/>
      <c r="H102" s="289"/>
      <c r="I102" s="289"/>
      <c r="J102" s="288">
        <f>J262</f>
        <v>0</v>
      </c>
      <c r="L102" s="287"/>
    </row>
    <row r="103" spans="2:12" s="136" customFormat="1" ht="21.75" customHeight="1">
      <c r="B103" s="137"/>
      <c r="L103" s="137"/>
    </row>
    <row r="104" spans="2:12" s="136" customFormat="1" ht="6.95" customHeight="1">
      <c r="B104" s="139"/>
      <c r="C104" s="138"/>
      <c r="D104" s="138"/>
      <c r="E104" s="138"/>
      <c r="F104" s="138"/>
      <c r="G104" s="138"/>
      <c r="H104" s="138"/>
      <c r="I104" s="138"/>
      <c r="J104" s="138"/>
      <c r="K104" s="138"/>
      <c r="L104" s="137"/>
    </row>
    <row r="108" spans="2:12" s="136" customFormat="1" ht="6.95" customHeight="1">
      <c r="B108" s="183"/>
      <c r="C108" s="182"/>
      <c r="D108" s="182"/>
      <c r="E108" s="182"/>
      <c r="F108" s="182"/>
      <c r="G108" s="182"/>
      <c r="H108" s="182"/>
      <c r="I108" s="182"/>
      <c r="J108" s="182"/>
      <c r="K108" s="182"/>
      <c r="L108" s="137"/>
    </row>
    <row r="109" spans="2:12" s="136" customFormat="1" ht="24.95" customHeight="1">
      <c r="B109" s="137"/>
      <c r="C109" s="181" t="s">
        <v>508</v>
      </c>
      <c r="L109" s="137"/>
    </row>
    <row r="110" spans="2:12" s="136" customFormat="1" ht="6.95" customHeight="1">
      <c r="B110" s="137"/>
      <c r="L110" s="137"/>
    </row>
    <row r="111" spans="2:12" s="136" customFormat="1" ht="12" customHeight="1">
      <c r="B111" s="137"/>
      <c r="C111" s="174" t="s">
        <v>131</v>
      </c>
      <c r="L111" s="137"/>
    </row>
    <row r="112" spans="2:12" s="136" customFormat="1" ht="26.25" customHeight="1">
      <c r="B112" s="137"/>
      <c r="E112" s="472" t="str">
        <f>E7</f>
        <v>Priechod pre chodcov a dobudovanie chodníka v križovatke ulíc Krásnohorská a Betliarska</v>
      </c>
      <c r="F112" s="473"/>
      <c r="G112" s="473"/>
      <c r="H112" s="473"/>
      <c r="L112" s="137"/>
    </row>
    <row r="113" spans="2:65" s="136" customFormat="1" ht="12" customHeight="1">
      <c r="B113" s="137"/>
      <c r="C113" s="174" t="s">
        <v>507</v>
      </c>
      <c r="L113" s="137"/>
    </row>
    <row r="114" spans="2:65" s="136" customFormat="1" ht="16.5" customHeight="1">
      <c r="B114" s="137"/>
      <c r="E114" s="436" t="str">
        <f>E9</f>
        <v>101-00 - Chodník pre chodcov</v>
      </c>
      <c r="F114" s="471"/>
      <c r="G114" s="471"/>
      <c r="H114" s="471"/>
      <c r="L114" s="137"/>
    </row>
    <row r="115" spans="2:65" s="136" customFormat="1" ht="6.95" customHeight="1">
      <c r="B115" s="137"/>
      <c r="L115" s="137"/>
    </row>
    <row r="116" spans="2:65" s="136" customFormat="1" ht="12" customHeight="1">
      <c r="B116" s="137"/>
      <c r="C116" s="174" t="s">
        <v>130</v>
      </c>
      <c r="F116" s="203" t="str">
        <f>F12</f>
        <v>Bratislava - Petržalka</v>
      </c>
      <c r="I116" s="174" t="s">
        <v>129</v>
      </c>
      <c r="J116" s="175" t="str">
        <f>IF(J12="","",J12)</f>
        <v>1. 4. 2025</v>
      </c>
      <c r="L116" s="137"/>
    </row>
    <row r="117" spans="2:65" s="136" customFormat="1" ht="6.95" customHeight="1">
      <c r="B117" s="137"/>
      <c r="L117" s="137"/>
    </row>
    <row r="118" spans="2:65" s="136" customFormat="1" ht="39.950000000000003" customHeight="1">
      <c r="B118" s="137"/>
      <c r="C118" s="174" t="s">
        <v>128</v>
      </c>
      <c r="F118" s="203" t="str">
        <f>E15</f>
        <v>Hlavné mesto SR Bratislava, Primaciálne nám.1, BA</v>
      </c>
      <c r="I118" s="174" t="s">
        <v>127</v>
      </c>
      <c r="J118" s="201" t="str">
        <f>E21</f>
        <v>CEMOS, s.r.o., Mlynské nivy 70, 82105 Bratislava</v>
      </c>
      <c r="L118" s="137"/>
    </row>
    <row r="119" spans="2:65" s="136" customFormat="1" ht="39.950000000000003" customHeight="1">
      <c r="B119" s="137"/>
      <c r="C119" s="174" t="s">
        <v>125</v>
      </c>
      <c r="F119" s="203" t="str">
        <f>IF(E18="","",E18)</f>
        <v/>
      </c>
      <c r="I119" s="174" t="s">
        <v>124</v>
      </c>
      <c r="J119" s="201" t="str">
        <f>E24</f>
        <v>CEMOS, s.r.o., Mlynské nivy 70, 82105 Bratislava</v>
      </c>
      <c r="L119" s="137"/>
    </row>
    <row r="120" spans="2:65" s="136" customFormat="1" ht="10.35" customHeight="1">
      <c r="B120" s="137"/>
      <c r="L120" s="137"/>
    </row>
    <row r="121" spans="2:65" s="280" customFormat="1" ht="29.25" customHeight="1">
      <c r="B121" s="281"/>
      <c r="C121" s="285" t="s">
        <v>506</v>
      </c>
      <c r="D121" s="284" t="s">
        <v>119</v>
      </c>
      <c r="E121" s="284" t="s">
        <v>123</v>
      </c>
      <c r="F121" s="284" t="s">
        <v>122</v>
      </c>
      <c r="G121" s="284" t="s">
        <v>505</v>
      </c>
      <c r="H121" s="284" t="s">
        <v>504</v>
      </c>
      <c r="I121" s="284" t="s">
        <v>503</v>
      </c>
      <c r="J121" s="283" t="s">
        <v>502</v>
      </c>
      <c r="K121" s="282" t="s">
        <v>501</v>
      </c>
      <c r="L121" s="281"/>
      <c r="M121" s="168" t="s">
        <v>105</v>
      </c>
      <c r="N121" s="167" t="s">
        <v>148</v>
      </c>
      <c r="O121" s="167" t="s">
        <v>500</v>
      </c>
      <c r="P121" s="167" t="s">
        <v>499</v>
      </c>
      <c r="Q121" s="167" t="s">
        <v>498</v>
      </c>
      <c r="R121" s="167" t="s">
        <v>497</v>
      </c>
      <c r="S121" s="167" t="s">
        <v>496</v>
      </c>
      <c r="T121" s="166" t="s">
        <v>495</v>
      </c>
    </row>
    <row r="122" spans="2:65" s="136" customFormat="1" ht="22.7" customHeight="1">
      <c r="B122" s="137"/>
      <c r="C122" s="162" t="s">
        <v>494</v>
      </c>
      <c r="J122" s="279">
        <f>BK122</f>
        <v>0</v>
      </c>
      <c r="L122" s="137"/>
      <c r="M122" s="165"/>
      <c r="N122" s="164"/>
      <c r="O122" s="164"/>
      <c r="P122" s="278">
        <f>P123+P262</f>
        <v>0</v>
      </c>
      <c r="Q122" s="164"/>
      <c r="R122" s="278">
        <f>R123+R262</f>
        <v>65.970122599999996</v>
      </c>
      <c r="S122" s="164"/>
      <c r="T122" s="277">
        <f>T123+T262</f>
        <v>21.474</v>
      </c>
      <c r="AT122" s="202" t="s">
        <v>104</v>
      </c>
      <c r="AU122" s="202" t="s">
        <v>493</v>
      </c>
      <c r="BK122" s="276">
        <f>BK123+BK262</f>
        <v>0</v>
      </c>
    </row>
    <row r="123" spans="2:65" s="245" customFormat="1" ht="25.9" customHeight="1">
      <c r="B123" s="252"/>
      <c r="D123" s="247" t="s">
        <v>104</v>
      </c>
      <c r="E123" s="255" t="s">
        <v>492</v>
      </c>
      <c r="F123" s="255" t="s">
        <v>491</v>
      </c>
      <c r="I123" s="254"/>
      <c r="J123" s="253">
        <f>BK123</f>
        <v>0</v>
      </c>
      <c r="L123" s="252"/>
      <c r="M123" s="251"/>
      <c r="P123" s="250">
        <f>P124+P161+P191+P260</f>
        <v>0</v>
      </c>
      <c r="R123" s="250">
        <f>R124+R161+R191+R260</f>
        <v>65.970122599999996</v>
      </c>
      <c r="T123" s="249">
        <f>T124+T161+T191+T260</f>
        <v>21.474</v>
      </c>
      <c r="AR123" s="247" t="s">
        <v>97</v>
      </c>
      <c r="AT123" s="248" t="s">
        <v>104</v>
      </c>
      <c r="AU123" s="248" t="s">
        <v>92</v>
      </c>
      <c r="AY123" s="247" t="s">
        <v>174</v>
      </c>
      <c r="BK123" s="246">
        <f>BK124+BK161+BK191+BK260</f>
        <v>0</v>
      </c>
    </row>
    <row r="124" spans="2:65" s="245" customFormat="1" ht="22.7" customHeight="1">
      <c r="B124" s="252"/>
      <c r="D124" s="247" t="s">
        <v>104</v>
      </c>
      <c r="E124" s="257" t="s">
        <v>97</v>
      </c>
      <c r="F124" s="257" t="s">
        <v>490</v>
      </c>
      <c r="I124" s="254"/>
      <c r="J124" s="256">
        <f>BK124</f>
        <v>0</v>
      </c>
      <c r="L124" s="252"/>
      <c r="M124" s="251"/>
      <c r="P124" s="250">
        <f>SUM(P125:P160)</f>
        <v>0</v>
      </c>
      <c r="R124" s="250">
        <f>SUM(R125:R160)</f>
        <v>5.9514800000000001</v>
      </c>
      <c r="T124" s="249">
        <f>SUM(T125:T160)</f>
        <v>21.474</v>
      </c>
      <c r="AR124" s="247" t="s">
        <v>97</v>
      </c>
      <c r="AT124" s="248" t="s">
        <v>104</v>
      </c>
      <c r="AU124" s="248" t="s">
        <v>97</v>
      </c>
      <c r="AY124" s="247" t="s">
        <v>174</v>
      </c>
      <c r="BK124" s="246">
        <f>SUM(BK125:BK160)</f>
        <v>0</v>
      </c>
    </row>
    <row r="125" spans="2:65" s="136" customFormat="1" ht="37.700000000000003" customHeight="1">
      <c r="B125" s="137"/>
      <c r="C125" s="244" t="s">
        <v>97</v>
      </c>
      <c r="D125" s="244" t="s">
        <v>183</v>
      </c>
      <c r="E125" s="243" t="s">
        <v>489</v>
      </c>
      <c r="F125" s="242" t="s">
        <v>488</v>
      </c>
      <c r="G125" s="241" t="s">
        <v>322</v>
      </c>
      <c r="H125" s="239">
        <v>70.400000000000006</v>
      </c>
      <c r="I125" s="240"/>
      <c r="J125" s="239">
        <f>ROUND(I125*H125,2)</f>
        <v>0</v>
      </c>
      <c r="K125" s="238"/>
      <c r="L125" s="137"/>
      <c r="M125" s="237" t="s">
        <v>105</v>
      </c>
      <c r="N125" s="236" t="s">
        <v>146</v>
      </c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4">
        <f>S125*H125</f>
        <v>0</v>
      </c>
      <c r="AR125" s="232" t="s">
        <v>191</v>
      </c>
      <c r="AT125" s="232" t="s">
        <v>183</v>
      </c>
      <c r="AU125" s="232" t="s">
        <v>179</v>
      </c>
      <c r="AY125" s="202" t="s">
        <v>174</v>
      </c>
      <c r="BE125" s="233">
        <f>IF(N125="základná",J125,0)</f>
        <v>0</v>
      </c>
      <c r="BF125" s="233">
        <f>IF(N125="znížená",J125,0)</f>
        <v>0</v>
      </c>
      <c r="BG125" s="233">
        <f>IF(N125="zákl. prenesená",J125,0)</f>
        <v>0</v>
      </c>
      <c r="BH125" s="233">
        <f>IF(N125="zníž. prenesená",J125,0)</f>
        <v>0</v>
      </c>
      <c r="BI125" s="233">
        <f>IF(N125="nulová",J125,0)</f>
        <v>0</v>
      </c>
      <c r="BJ125" s="202" t="s">
        <v>179</v>
      </c>
      <c r="BK125" s="233">
        <f>ROUND(I125*H125,2)</f>
        <v>0</v>
      </c>
      <c r="BL125" s="202" t="s">
        <v>191</v>
      </c>
      <c r="BM125" s="232" t="s">
        <v>487</v>
      </c>
    </row>
    <row r="126" spans="2:65" s="224" customFormat="1">
      <c r="B126" s="228"/>
      <c r="D126" s="221" t="s">
        <v>175</v>
      </c>
      <c r="E126" s="225" t="s">
        <v>105</v>
      </c>
      <c r="F126" s="231" t="s">
        <v>486</v>
      </c>
      <c r="H126" s="230">
        <v>70.400000000000006</v>
      </c>
      <c r="I126" s="229"/>
      <c r="L126" s="228"/>
      <c r="M126" s="227"/>
      <c r="T126" s="226"/>
      <c r="AT126" s="225" t="s">
        <v>175</v>
      </c>
      <c r="AU126" s="225" t="s">
        <v>179</v>
      </c>
      <c r="AV126" s="224" t="s">
        <v>179</v>
      </c>
      <c r="AW126" s="224" t="s">
        <v>154</v>
      </c>
      <c r="AX126" s="224" t="s">
        <v>97</v>
      </c>
      <c r="AY126" s="225" t="s">
        <v>174</v>
      </c>
    </row>
    <row r="127" spans="2:65" s="136" customFormat="1" ht="33" customHeight="1">
      <c r="B127" s="137"/>
      <c r="C127" s="244" t="s">
        <v>179</v>
      </c>
      <c r="D127" s="244" t="s">
        <v>183</v>
      </c>
      <c r="E127" s="243" t="s">
        <v>485</v>
      </c>
      <c r="F127" s="242" t="s">
        <v>484</v>
      </c>
      <c r="G127" s="241" t="s">
        <v>322</v>
      </c>
      <c r="H127" s="239">
        <v>5.4</v>
      </c>
      <c r="I127" s="240"/>
      <c r="J127" s="239">
        <f>ROUND(I127*H127,2)</f>
        <v>0</v>
      </c>
      <c r="K127" s="238"/>
      <c r="L127" s="137"/>
      <c r="M127" s="237" t="s">
        <v>105</v>
      </c>
      <c r="N127" s="236" t="s">
        <v>146</v>
      </c>
      <c r="P127" s="235">
        <f>O127*H127</f>
        <v>0</v>
      </c>
      <c r="Q127" s="235">
        <v>0</v>
      </c>
      <c r="R127" s="235">
        <f>Q127*H127</f>
        <v>0</v>
      </c>
      <c r="S127" s="235">
        <v>0.13800000000000001</v>
      </c>
      <c r="T127" s="234">
        <f>S127*H127</f>
        <v>0.74520000000000008</v>
      </c>
      <c r="AR127" s="232" t="s">
        <v>191</v>
      </c>
      <c r="AT127" s="232" t="s">
        <v>183</v>
      </c>
      <c r="AU127" s="232" t="s">
        <v>179</v>
      </c>
      <c r="AY127" s="202" t="s">
        <v>174</v>
      </c>
      <c r="BE127" s="233">
        <f>IF(N127="základná",J127,0)</f>
        <v>0</v>
      </c>
      <c r="BF127" s="233">
        <f>IF(N127="znížená",J127,0)</f>
        <v>0</v>
      </c>
      <c r="BG127" s="233">
        <f>IF(N127="zákl. prenesená",J127,0)</f>
        <v>0</v>
      </c>
      <c r="BH127" s="233">
        <f>IF(N127="zníž. prenesená",J127,0)</f>
        <v>0</v>
      </c>
      <c r="BI127" s="233">
        <f>IF(N127="nulová",J127,0)</f>
        <v>0</v>
      </c>
      <c r="BJ127" s="202" t="s">
        <v>179</v>
      </c>
      <c r="BK127" s="233">
        <f>ROUND(I127*H127,2)</f>
        <v>0</v>
      </c>
      <c r="BL127" s="202" t="s">
        <v>191</v>
      </c>
      <c r="BM127" s="232" t="s">
        <v>483</v>
      </c>
    </row>
    <row r="128" spans="2:65" s="224" customFormat="1">
      <c r="B128" s="228"/>
      <c r="D128" s="221" t="s">
        <v>175</v>
      </c>
      <c r="E128" s="225" t="s">
        <v>105</v>
      </c>
      <c r="F128" s="231" t="s">
        <v>482</v>
      </c>
      <c r="H128" s="230">
        <v>5.4</v>
      </c>
      <c r="I128" s="229"/>
      <c r="L128" s="228"/>
      <c r="M128" s="227"/>
      <c r="T128" s="226"/>
      <c r="AT128" s="225" t="s">
        <v>175</v>
      </c>
      <c r="AU128" s="225" t="s">
        <v>179</v>
      </c>
      <c r="AV128" s="224" t="s">
        <v>179</v>
      </c>
      <c r="AW128" s="224" t="s">
        <v>154</v>
      </c>
      <c r="AX128" s="224" t="s">
        <v>97</v>
      </c>
      <c r="AY128" s="225" t="s">
        <v>174</v>
      </c>
    </row>
    <row r="129" spans="2:65" s="136" customFormat="1" ht="24.2" customHeight="1">
      <c r="B129" s="137"/>
      <c r="C129" s="244" t="s">
        <v>481</v>
      </c>
      <c r="D129" s="244" t="s">
        <v>183</v>
      </c>
      <c r="E129" s="243" t="s">
        <v>480</v>
      </c>
      <c r="F129" s="242" t="s">
        <v>479</v>
      </c>
      <c r="G129" s="241" t="s">
        <v>322</v>
      </c>
      <c r="H129" s="239">
        <v>13.2</v>
      </c>
      <c r="I129" s="240"/>
      <c r="J129" s="239">
        <f>ROUND(I129*H129,2)</f>
        <v>0</v>
      </c>
      <c r="K129" s="238"/>
      <c r="L129" s="137"/>
      <c r="M129" s="237" t="s">
        <v>105</v>
      </c>
      <c r="N129" s="236" t="s">
        <v>146</v>
      </c>
      <c r="P129" s="235">
        <f>O129*H129</f>
        <v>0</v>
      </c>
      <c r="Q129" s="235">
        <v>0</v>
      </c>
      <c r="R129" s="235">
        <f>Q129*H129</f>
        <v>0</v>
      </c>
      <c r="S129" s="235">
        <v>0.375</v>
      </c>
      <c r="T129" s="234">
        <f>S129*H129</f>
        <v>4.9499999999999993</v>
      </c>
      <c r="AR129" s="232" t="s">
        <v>191</v>
      </c>
      <c r="AT129" s="232" t="s">
        <v>183</v>
      </c>
      <c r="AU129" s="232" t="s">
        <v>179</v>
      </c>
      <c r="AY129" s="202" t="s">
        <v>174</v>
      </c>
      <c r="BE129" s="233">
        <f>IF(N129="základná",J129,0)</f>
        <v>0</v>
      </c>
      <c r="BF129" s="233">
        <f>IF(N129="znížená",J129,0)</f>
        <v>0</v>
      </c>
      <c r="BG129" s="233">
        <f>IF(N129="zákl. prenesená",J129,0)</f>
        <v>0</v>
      </c>
      <c r="BH129" s="233">
        <f>IF(N129="zníž. prenesená",J129,0)</f>
        <v>0</v>
      </c>
      <c r="BI129" s="233">
        <f>IF(N129="nulová",J129,0)</f>
        <v>0</v>
      </c>
      <c r="BJ129" s="202" t="s">
        <v>179</v>
      </c>
      <c r="BK129" s="233">
        <f>ROUND(I129*H129,2)</f>
        <v>0</v>
      </c>
      <c r="BL129" s="202" t="s">
        <v>191</v>
      </c>
      <c r="BM129" s="232" t="s">
        <v>478</v>
      </c>
    </row>
    <row r="130" spans="2:65" s="224" customFormat="1" ht="22.5">
      <c r="B130" s="228"/>
      <c r="D130" s="221" t="s">
        <v>175</v>
      </c>
      <c r="E130" s="225" t="s">
        <v>105</v>
      </c>
      <c r="F130" s="231" t="s">
        <v>463</v>
      </c>
      <c r="H130" s="230">
        <v>13.2</v>
      </c>
      <c r="I130" s="229"/>
      <c r="L130" s="228"/>
      <c r="M130" s="227"/>
      <c r="T130" s="226"/>
      <c r="AT130" s="225" t="s">
        <v>175</v>
      </c>
      <c r="AU130" s="225" t="s">
        <v>179</v>
      </c>
      <c r="AV130" s="224" t="s">
        <v>179</v>
      </c>
      <c r="AW130" s="224" t="s">
        <v>154</v>
      </c>
      <c r="AX130" s="224" t="s">
        <v>97</v>
      </c>
      <c r="AY130" s="225" t="s">
        <v>174</v>
      </c>
    </row>
    <row r="131" spans="2:65" s="136" customFormat="1" ht="24.2" customHeight="1">
      <c r="B131" s="137"/>
      <c r="C131" s="244" t="s">
        <v>191</v>
      </c>
      <c r="D131" s="244" t="s">
        <v>183</v>
      </c>
      <c r="E131" s="243" t="s">
        <v>477</v>
      </c>
      <c r="F131" s="242" t="s">
        <v>476</v>
      </c>
      <c r="G131" s="241" t="s">
        <v>236</v>
      </c>
      <c r="H131" s="239">
        <v>25.2</v>
      </c>
      <c r="I131" s="240"/>
      <c r="J131" s="239">
        <f>ROUND(I131*H131,2)</f>
        <v>0</v>
      </c>
      <c r="K131" s="238"/>
      <c r="L131" s="137"/>
      <c r="M131" s="237" t="s">
        <v>105</v>
      </c>
      <c r="N131" s="236" t="s">
        <v>146</v>
      </c>
      <c r="P131" s="235">
        <f>O131*H131</f>
        <v>0</v>
      </c>
      <c r="Q131" s="235">
        <v>0</v>
      </c>
      <c r="R131" s="235">
        <f>Q131*H131</f>
        <v>0</v>
      </c>
      <c r="S131" s="235">
        <v>6.5000000000000002E-2</v>
      </c>
      <c r="T131" s="234">
        <f>S131*H131</f>
        <v>1.6379999999999999</v>
      </c>
      <c r="AR131" s="232" t="s">
        <v>191</v>
      </c>
      <c r="AT131" s="232" t="s">
        <v>183</v>
      </c>
      <c r="AU131" s="232" t="s">
        <v>179</v>
      </c>
      <c r="AY131" s="202" t="s">
        <v>174</v>
      </c>
      <c r="BE131" s="233">
        <f>IF(N131="základná",J131,0)</f>
        <v>0</v>
      </c>
      <c r="BF131" s="233">
        <f>IF(N131="znížená",J131,0)</f>
        <v>0</v>
      </c>
      <c r="BG131" s="233">
        <f>IF(N131="zákl. prenesená",J131,0)</f>
        <v>0</v>
      </c>
      <c r="BH131" s="233">
        <f>IF(N131="zníž. prenesená",J131,0)</f>
        <v>0</v>
      </c>
      <c r="BI131" s="233">
        <f>IF(N131="nulová",J131,0)</f>
        <v>0</v>
      </c>
      <c r="BJ131" s="202" t="s">
        <v>179</v>
      </c>
      <c r="BK131" s="233">
        <f>ROUND(I131*H131,2)</f>
        <v>0</v>
      </c>
      <c r="BL131" s="202" t="s">
        <v>191</v>
      </c>
      <c r="BM131" s="232" t="s">
        <v>475</v>
      </c>
    </row>
    <row r="132" spans="2:65" s="136" customFormat="1" ht="37.700000000000003" customHeight="1">
      <c r="B132" s="137"/>
      <c r="C132" s="244" t="s">
        <v>187</v>
      </c>
      <c r="D132" s="244" t="s">
        <v>183</v>
      </c>
      <c r="E132" s="243" t="s">
        <v>474</v>
      </c>
      <c r="F132" s="242" t="s">
        <v>473</v>
      </c>
      <c r="G132" s="241" t="s">
        <v>236</v>
      </c>
      <c r="H132" s="239">
        <v>25.2</v>
      </c>
      <c r="I132" s="240"/>
      <c r="J132" s="239">
        <f>ROUND(I132*H132,2)</f>
        <v>0</v>
      </c>
      <c r="K132" s="238"/>
      <c r="L132" s="137"/>
      <c r="M132" s="237" t="s">
        <v>105</v>
      </c>
      <c r="N132" s="236" t="s">
        <v>146</v>
      </c>
      <c r="P132" s="235">
        <f>O132*H132</f>
        <v>0</v>
      </c>
      <c r="Q132" s="235">
        <v>0</v>
      </c>
      <c r="R132" s="235">
        <f>Q132*H132</f>
        <v>0</v>
      </c>
      <c r="S132" s="235">
        <v>6.9000000000000006E-2</v>
      </c>
      <c r="T132" s="234">
        <f>S132*H132</f>
        <v>1.7388000000000001</v>
      </c>
      <c r="AR132" s="232" t="s">
        <v>191</v>
      </c>
      <c r="AT132" s="232" t="s">
        <v>183</v>
      </c>
      <c r="AU132" s="232" t="s">
        <v>179</v>
      </c>
      <c r="AY132" s="202" t="s">
        <v>174</v>
      </c>
      <c r="BE132" s="233">
        <f>IF(N132="základná",J132,0)</f>
        <v>0</v>
      </c>
      <c r="BF132" s="233">
        <f>IF(N132="znížená",J132,0)</f>
        <v>0</v>
      </c>
      <c r="BG132" s="233">
        <f>IF(N132="zákl. prenesená",J132,0)</f>
        <v>0</v>
      </c>
      <c r="BH132" s="233">
        <f>IF(N132="zníž. prenesená",J132,0)</f>
        <v>0</v>
      </c>
      <c r="BI132" s="233">
        <f>IF(N132="nulová",J132,0)</f>
        <v>0</v>
      </c>
      <c r="BJ132" s="202" t="s">
        <v>179</v>
      </c>
      <c r="BK132" s="233">
        <f>ROUND(I132*H132,2)</f>
        <v>0</v>
      </c>
      <c r="BL132" s="202" t="s">
        <v>191</v>
      </c>
      <c r="BM132" s="232" t="s">
        <v>472</v>
      </c>
    </row>
    <row r="133" spans="2:65" s="136" customFormat="1" ht="33" customHeight="1">
      <c r="B133" s="137"/>
      <c r="C133" s="244" t="s">
        <v>471</v>
      </c>
      <c r="D133" s="244" t="s">
        <v>183</v>
      </c>
      <c r="E133" s="243" t="s">
        <v>470</v>
      </c>
      <c r="F133" s="242" t="s">
        <v>469</v>
      </c>
      <c r="G133" s="241" t="s">
        <v>322</v>
      </c>
      <c r="H133" s="239">
        <v>13.2</v>
      </c>
      <c r="I133" s="240"/>
      <c r="J133" s="239">
        <f>ROUND(I133*H133,2)</f>
        <v>0</v>
      </c>
      <c r="K133" s="238"/>
      <c r="L133" s="137"/>
      <c r="M133" s="237" t="s">
        <v>105</v>
      </c>
      <c r="N133" s="236" t="s">
        <v>146</v>
      </c>
      <c r="P133" s="235">
        <f>O133*H133</f>
        <v>0</v>
      </c>
      <c r="Q133" s="235">
        <v>0</v>
      </c>
      <c r="R133" s="235">
        <f>Q133*H133</f>
        <v>0</v>
      </c>
      <c r="S133" s="235">
        <v>0.23499999999999999</v>
      </c>
      <c r="T133" s="234">
        <f>S133*H133</f>
        <v>3.1019999999999999</v>
      </c>
      <c r="AR133" s="232" t="s">
        <v>191</v>
      </c>
      <c r="AT133" s="232" t="s">
        <v>183</v>
      </c>
      <c r="AU133" s="232" t="s">
        <v>179</v>
      </c>
      <c r="AY133" s="202" t="s">
        <v>174</v>
      </c>
      <c r="BE133" s="233">
        <f>IF(N133="základná",J133,0)</f>
        <v>0</v>
      </c>
      <c r="BF133" s="233">
        <f>IF(N133="znížená",J133,0)</f>
        <v>0</v>
      </c>
      <c r="BG133" s="233">
        <f>IF(N133="zákl. prenesená",J133,0)</f>
        <v>0</v>
      </c>
      <c r="BH133" s="233">
        <f>IF(N133="zníž. prenesená",J133,0)</f>
        <v>0</v>
      </c>
      <c r="BI133" s="233">
        <f>IF(N133="nulová",J133,0)</f>
        <v>0</v>
      </c>
      <c r="BJ133" s="202" t="s">
        <v>179</v>
      </c>
      <c r="BK133" s="233">
        <f>ROUND(I133*H133,2)</f>
        <v>0</v>
      </c>
      <c r="BL133" s="202" t="s">
        <v>191</v>
      </c>
      <c r="BM133" s="232" t="s">
        <v>468</v>
      </c>
    </row>
    <row r="134" spans="2:65" s="224" customFormat="1" ht="22.5">
      <c r="B134" s="228"/>
      <c r="D134" s="221" t="s">
        <v>175</v>
      </c>
      <c r="E134" s="225" t="s">
        <v>105</v>
      </c>
      <c r="F134" s="231" t="s">
        <v>463</v>
      </c>
      <c r="H134" s="230">
        <v>13.2</v>
      </c>
      <c r="I134" s="229"/>
      <c r="L134" s="228"/>
      <c r="M134" s="227"/>
      <c r="T134" s="226"/>
      <c r="AT134" s="225" t="s">
        <v>175</v>
      </c>
      <c r="AU134" s="225" t="s">
        <v>179</v>
      </c>
      <c r="AV134" s="224" t="s">
        <v>179</v>
      </c>
      <c r="AW134" s="224" t="s">
        <v>154</v>
      </c>
      <c r="AX134" s="224" t="s">
        <v>97</v>
      </c>
      <c r="AY134" s="225" t="s">
        <v>174</v>
      </c>
    </row>
    <row r="135" spans="2:65" s="136" customFormat="1" ht="33" customHeight="1">
      <c r="B135" s="137"/>
      <c r="C135" s="244" t="s">
        <v>467</v>
      </c>
      <c r="D135" s="244" t="s">
        <v>183</v>
      </c>
      <c r="E135" s="243" t="s">
        <v>466</v>
      </c>
      <c r="F135" s="242" t="s">
        <v>465</v>
      </c>
      <c r="G135" s="241" t="s">
        <v>322</v>
      </c>
      <c r="H135" s="239">
        <v>18.600000000000001</v>
      </c>
      <c r="I135" s="240"/>
      <c r="J135" s="239">
        <f>ROUND(I135*H135,2)</f>
        <v>0</v>
      </c>
      <c r="K135" s="238"/>
      <c r="L135" s="137"/>
      <c r="M135" s="237" t="s">
        <v>105</v>
      </c>
      <c r="N135" s="236" t="s">
        <v>146</v>
      </c>
      <c r="P135" s="235">
        <f>O135*H135</f>
        <v>0</v>
      </c>
      <c r="Q135" s="235">
        <v>0</v>
      </c>
      <c r="R135" s="235">
        <f>Q135*H135</f>
        <v>0</v>
      </c>
      <c r="S135" s="235">
        <v>0.5</v>
      </c>
      <c r="T135" s="234">
        <f>S135*H135</f>
        <v>9.3000000000000007</v>
      </c>
      <c r="AR135" s="232" t="s">
        <v>191</v>
      </c>
      <c r="AT135" s="232" t="s">
        <v>183</v>
      </c>
      <c r="AU135" s="232" t="s">
        <v>179</v>
      </c>
      <c r="AY135" s="202" t="s">
        <v>174</v>
      </c>
      <c r="BE135" s="233">
        <f>IF(N135="základná",J135,0)</f>
        <v>0</v>
      </c>
      <c r="BF135" s="233">
        <f>IF(N135="znížená",J135,0)</f>
        <v>0</v>
      </c>
      <c r="BG135" s="233">
        <f>IF(N135="zákl. prenesená",J135,0)</f>
        <v>0</v>
      </c>
      <c r="BH135" s="233">
        <f>IF(N135="zníž. prenesená",J135,0)</f>
        <v>0</v>
      </c>
      <c r="BI135" s="233">
        <f>IF(N135="nulová",J135,0)</f>
        <v>0</v>
      </c>
      <c r="BJ135" s="202" t="s">
        <v>179</v>
      </c>
      <c r="BK135" s="233">
        <f>ROUND(I135*H135,2)</f>
        <v>0</v>
      </c>
      <c r="BL135" s="202" t="s">
        <v>191</v>
      </c>
      <c r="BM135" s="232" t="s">
        <v>464</v>
      </c>
    </row>
    <row r="136" spans="2:65" s="224" customFormat="1" ht="22.5">
      <c r="B136" s="228"/>
      <c r="D136" s="221" t="s">
        <v>175</v>
      </c>
      <c r="E136" s="225" t="s">
        <v>105</v>
      </c>
      <c r="F136" s="231" t="s">
        <v>463</v>
      </c>
      <c r="H136" s="230">
        <v>13.2</v>
      </c>
      <c r="I136" s="229"/>
      <c r="L136" s="228"/>
      <c r="M136" s="227"/>
      <c r="T136" s="226"/>
      <c r="AT136" s="225" t="s">
        <v>175</v>
      </c>
      <c r="AU136" s="225" t="s">
        <v>179</v>
      </c>
      <c r="AV136" s="224" t="s">
        <v>179</v>
      </c>
      <c r="AW136" s="224" t="s">
        <v>154</v>
      </c>
      <c r="AX136" s="224" t="s">
        <v>92</v>
      </c>
      <c r="AY136" s="225" t="s">
        <v>174</v>
      </c>
    </row>
    <row r="137" spans="2:65" s="224" customFormat="1">
      <c r="B137" s="228"/>
      <c r="D137" s="221" t="s">
        <v>175</v>
      </c>
      <c r="E137" s="225" t="s">
        <v>105</v>
      </c>
      <c r="F137" s="231" t="s">
        <v>462</v>
      </c>
      <c r="H137" s="230">
        <v>5.4</v>
      </c>
      <c r="I137" s="229"/>
      <c r="L137" s="228"/>
      <c r="M137" s="227"/>
      <c r="T137" s="226"/>
      <c r="AT137" s="225" t="s">
        <v>175</v>
      </c>
      <c r="AU137" s="225" t="s">
        <v>179</v>
      </c>
      <c r="AV137" s="224" t="s">
        <v>179</v>
      </c>
      <c r="AW137" s="224" t="s">
        <v>154</v>
      </c>
      <c r="AX137" s="224" t="s">
        <v>92</v>
      </c>
      <c r="AY137" s="225" t="s">
        <v>174</v>
      </c>
    </row>
    <row r="138" spans="2:65" s="258" customFormat="1">
      <c r="B138" s="262"/>
      <c r="D138" s="221" t="s">
        <v>175</v>
      </c>
      <c r="E138" s="259" t="s">
        <v>105</v>
      </c>
      <c r="F138" s="265" t="s">
        <v>202</v>
      </c>
      <c r="H138" s="264">
        <v>18.600000000000001</v>
      </c>
      <c r="I138" s="263"/>
      <c r="L138" s="262"/>
      <c r="M138" s="261"/>
      <c r="T138" s="260"/>
      <c r="AT138" s="259" t="s">
        <v>175</v>
      </c>
      <c r="AU138" s="259" t="s">
        <v>179</v>
      </c>
      <c r="AV138" s="258" t="s">
        <v>191</v>
      </c>
      <c r="AW138" s="258" t="s">
        <v>154</v>
      </c>
      <c r="AX138" s="258" t="s">
        <v>97</v>
      </c>
      <c r="AY138" s="259" t="s">
        <v>174</v>
      </c>
    </row>
    <row r="139" spans="2:65" s="136" customFormat="1" ht="24.2" customHeight="1">
      <c r="B139" s="137"/>
      <c r="C139" s="244" t="s">
        <v>248</v>
      </c>
      <c r="D139" s="244" t="s">
        <v>183</v>
      </c>
      <c r="E139" s="243" t="s">
        <v>461</v>
      </c>
      <c r="F139" s="242" t="s">
        <v>460</v>
      </c>
      <c r="G139" s="241" t="s">
        <v>449</v>
      </c>
      <c r="H139" s="239">
        <v>14.08</v>
      </c>
      <c r="I139" s="240"/>
      <c r="J139" s="239">
        <f>ROUND(I139*H139,2)</f>
        <v>0</v>
      </c>
      <c r="K139" s="238"/>
      <c r="L139" s="137"/>
      <c r="M139" s="237" t="s">
        <v>105</v>
      </c>
      <c r="N139" s="236" t="s">
        <v>146</v>
      </c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4">
        <f>S139*H139</f>
        <v>0</v>
      </c>
      <c r="AR139" s="232" t="s">
        <v>191</v>
      </c>
      <c r="AT139" s="232" t="s">
        <v>183</v>
      </c>
      <c r="AU139" s="232" t="s">
        <v>179</v>
      </c>
      <c r="AY139" s="202" t="s">
        <v>174</v>
      </c>
      <c r="BE139" s="233">
        <f>IF(N139="základná",J139,0)</f>
        <v>0</v>
      </c>
      <c r="BF139" s="233">
        <f>IF(N139="znížená",J139,0)</f>
        <v>0</v>
      </c>
      <c r="BG139" s="233">
        <f>IF(N139="zákl. prenesená",J139,0)</f>
        <v>0</v>
      </c>
      <c r="BH139" s="233">
        <f>IF(N139="zníž. prenesená",J139,0)</f>
        <v>0</v>
      </c>
      <c r="BI139" s="233">
        <f>IF(N139="nulová",J139,0)</f>
        <v>0</v>
      </c>
      <c r="BJ139" s="202" t="s">
        <v>179</v>
      </c>
      <c r="BK139" s="233">
        <f>ROUND(I139*H139,2)</f>
        <v>0</v>
      </c>
      <c r="BL139" s="202" t="s">
        <v>191</v>
      </c>
      <c r="BM139" s="232" t="s">
        <v>459</v>
      </c>
    </row>
    <row r="140" spans="2:65" s="224" customFormat="1">
      <c r="B140" s="228"/>
      <c r="D140" s="221" t="s">
        <v>175</v>
      </c>
      <c r="E140" s="225" t="s">
        <v>105</v>
      </c>
      <c r="F140" s="231" t="s">
        <v>458</v>
      </c>
      <c r="H140" s="230">
        <v>14.08</v>
      </c>
      <c r="I140" s="229"/>
      <c r="L140" s="228"/>
      <c r="M140" s="227"/>
      <c r="T140" s="226"/>
      <c r="AT140" s="225" t="s">
        <v>175</v>
      </c>
      <c r="AU140" s="225" t="s">
        <v>179</v>
      </c>
      <c r="AV140" s="224" t="s">
        <v>179</v>
      </c>
      <c r="AW140" s="224" t="s">
        <v>154</v>
      </c>
      <c r="AX140" s="224" t="s">
        <v>97</v>
      </c>
      <c r="AY140" s="225" t="s">
        <v>174</v>
      </c>
    </row>
    <row r="141" spans="2:65" s="136" customFormat="1" ht="37.700000000000003" customHeight="1">
      <c r="B141" s="137"/>
      <c r="C141" s="244" t="s">
        <v>354</v>
      </c>
      <c r="D141" s="244" t="s">
        <v>183</v>
      </c>
      <c r="E141" s="243" t="s">
        <v>457</v>
      </c>
      <c r="F141" s="242" t="s">
        <v>456</v>
      </c>
      <c r="G141" s="241" t="s">
        <v>449</v>
      </c>
      <c r="H141" s="239">
        <v>24.64</v>
      </c>
      <c r="I141" s="240"/>
      <c r="J141" s="239">
        <f>ROUND(I141*H141,2)</f>
        <v>0</v>
      </c>
      <c r="K141" s="238"/>
      <c r="L141" s="137"/>
      <c r="M141" s="237" t="s">
        <v>105</v>
      </c>
      <c r="N141" s="236" t="s">
        <v>146</v>
      </c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4">
        <f>S141*H141</f>
        <v>0</v>
      </c>
      <c r="AR141" s="232" t="s">
        <v>191</v>
      </c>
      <c r="AT141" s="232" t="s">
        <v>183</v>
      </c>
      <c r="AU141" s="232" t="s">
        <v>179</v>
      </c>
      <c r="AY141" s="202" t="s">
        <v>174</v>
      </c>
      <c r="BE141" s="233">
        <f>IF(N141="základná",J141,0)</f>
        <v>0</v>
      </c>
      <c r="BF141" s="233">
        <f>IF(N141="znížená",J141,0)</f>
        <v>0</v>
      </c>
      <c r="BG141" s="233">
        <f>IF(N141="zákl. prenesená",J141,0)</f>
        <v>0</v>
      </c>
      <c r="BH141" s="233">
        <f>IF(N141="zníž. prenesená",J141,0)</f>
        <v>0</v>
      </c>
      <c r="BI141" s="233">
        <f>IF(N141="nulová",J141,0)</f>
        <v>0</v>
      </c>
      <c r="BJ141" s="202" t="s">
        <v>179</v>
      </c>
      <c r="BK141" s="233">
        <f>ROUND(I141*H141,2)</f>
        <v>0</v>
      </c>
      <c r="BL141" s="202" t="s">
        <v>191</v>
      </c>
      <c r="BM141" s="232" t="s">
        <v>455</v>
      </c>
    </row>
    <row r="142" spans="2:65" s="224" customFormat="1">
      <c r="B142" s="228"/>
      <c r="D142" s="221" t="s">
        <v>175</v>
      </c>
      <c r="E142" s="225" t="s">
        <v>105</v>
      </c>
      <c r="F142" s="231" t="s">
        <v>454</v>
      </c>
      <c r="H142" s="230">
        <v>14.08</v>
      </c>
      <c r="I142" s="229"/>
      <c r="L142" s="228"/>
      <c r="M142" s="227"/>
      <c r="T142" s="226"/>
      <c r="AT142" s="225" t="s">
        <v>175</v>
      </c>
      <c r="AU142" s="225" t="s">
        <v>179</v>
      </c>
      <c r="AV142" s="224" t="s">
        <v>179</v>
      </c>
      <c r="AW142" s="224" t="s">
        <v>154</v>
      </c>
      <c r="AX142" s="224" t="s">
        <v>92</v>
      </c>
      <c r="AY142" s="225" t="s">
        <v>174</v>
      </c>
    </row>
    <row r="143" spans="2:65" s="224" customFormat="1">
      <c r="B143" s="228"/>
      <c r="D143" s="221" t="s">
        <v>175</v>
      </c>
      <c r="E143" s="225" t="s">
        <v>105</v>
      </c>
      <c r="F143" s="231" t="s">
        <v>453</v>
      </c>
      <c r="H143" s="230">
        <v>10.56</v>
      </c>
      <c r="I143" s="229"/>
      <c r="L143" s="228"/>
      <c r="M143" s="227"/>
      <c r="T143" s="226"/>
      <c r="AT143" s="225" t="s">
        <v>175</v>
      </c>
      <c r="AU143" s="225" t="s">
        <v>179</v>
      </c>
      <c r="AV143" s="224" t="s">
        <v>179</v>
      </c>
      <c r="AW143" s="224" t="s">
        <v>154</v>
      </c>
      <c r="AX143" s="224" t="s">
        <v>92</v>
      </c>
      <c r="AY143" s="225" t="s">
        <v>174</v>
      </c>
    </row>
    <row r="144" spans="2:65" s="258" customFormat="1">
      <c r="B144" s="262"/>
      <c r="D144" s="221" t="s">
        <v>175</v>
      </c>
      <c r="E144" s="259" t="s">
        <v>105</v>
      </c>
      <c r="F144" s="265" t="s">
        <v>202</v>
      </c>
      <c r="H144" s="264">
        <v>24.64</v>
      </c>
      <c r="I144" s="263"/>
      <c r="L144" s="262"/>
      <c r="M144" s="261"/>
      <c r="T144" s="260"/>
      <c r="AT144" s="259" t="s">
        <v>175</v>
      </c>
      <c r="AU144" s="259" t="s">
        <v>179</v>
      </c>
      <c r="AV144" s="258" t="s">
        <v>191</v>
      </c>
      <c r="AW144" s="258" t="s">
        <v>154</v>
      </c>
      <c r="AX144" s="258" t="s">
        <v>97</v>
      </c>
      <c r="AY144" s="259" t="s">
        <v>174</v>
      </c>
    </row>
    <row r="145" spans="2:65" s="136" customFormat="1" ht="44.25" customHeight="1">
      <c r="B145" s="137"/>
      <c r="C145" s="244" t="s">
        <v>452</v>
      </c>
      <c r="D145" s="244" t="s">
        <v>183</v>
      </c>
      <c r="E145" s="243" t="s">
        <v>451</v>
      </c>
      <c r="F145" s="242" t="s">
        <v>450</v>
      </c>
      <c r="G145" s="241" t="s">
        <v>449</v>
      </c>
      <c r="H145" s="239">
        <v>172.48</v>
      </c>
      <c r="I145" s="240"/>
      <c r="J145" s="239">
        <f>ROUND(I145*H145,2)</f>
        <v>0</v>
      </c>
      <c r="K145" s="238"/>
      <c r="L145" s="137"/>
      <c r="M145" s="237" t="s">
        <v>105</v>
      </c>
      <c r="N145" s="236" t="s">
        <v>146</v>
      </c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4">
        <f>S145*H145</f>
        <v>0</v>
      </c>
      <c r="AR145" s="232" t="s">
        <v>191</v>
      </c>
      <c r="AT145" s="232" t="s">
        <v>183</v>
      </c>
      <c r="AU145" s="232" t="s">
        <v>179</v>
      </c>
      <c r="AY145" s="202" t="s">
        <v>174</v>
      </c>
      <c r="BE145" s="233">
        <f>IF(N145="základná",J145,0)</f>
        <v>0</v>
      </c>
      <c r="BF145" s="233">
        <f>IF(N145="znížená",J145,0)</f>
        <v>0</v>
      </c>
      <c r="BG145" s="233">
        <f>IF(N145="zákl. prenesená",J145,0)</f>
        <v>0</v>
      </c>
      <c r="BH145" s="233">
        <f>IF(N145="zníž. prenesená",J145,0)</f>
        <v>0</v>
      </c>
      <c r="BI145" s="233">
        <f>IF(N145="nulová",J145,0)</f>
        <v>0</v>
      </c>
      <c r="BJ145" s="202" t="s">
        <v>179</v>
      </c>
      <c r="BK145" s="233">
        <f>ROUND(I145*H145,2)</f>
        <v>0</v>
      </c>
      <c r="BL145" s="202" t="s">
        <v>191</v>
      </c>
      <c r="BM145" s="232" t="s">
        <v>448</v>
      </c>
    </row>
    <row r="146" spans="2:65" s="224" customFormat="1">
      <c r="B146" s="228"/>
      <c r="D146" s="221" t="s">
        <v>175</v>
      </c>
      <c r="F146" s="231" t="s">
        <v>447</v>
      </c>
      <c r="H146" s="230">
        <v>172.48</v>
      </c>
      <c r="I146" s="229"/>
      <c r="L146" s="228"/>
      <c r="M146" s="227"/>
      <c r="T146" s="226"/>
      <c r="AT146" s="225" t="s">
        <v>175</v>
      </c>
      <c r="AU146" s="225" t="s">
        <v>179</v>
      </c>
      <c r="AV146" s="224" t="s">
        <v>179</v>
      </c>
      <c r="AW146" s="224" t="s">
        <v>157</v>
      </c>
      <c r="AX146" s="224" t="s">
        <v>97</v>
      </c>
      <c r="AY146" s="225" t="s">
        <v>174</v>
      </c>
    </row>
    <row r="147" spans="2:65" s="136" customFormat="1" ht="24.2" customHeight="1">
      <c r="B147" s="137"/>
      <c r="C147" s="244" t="s">
        <v>446</v>
      </c>
      <c r="D147" s="244" t="s">
        <v>183</v>
      </c>
      <c r="E147" s="243" t="s">
        <v>445</v>
      </c>
      <c r="F147" s="242" t="s">
        <v>444</v>
      </c>
      <c r="G147" s="241" t="s">
        <v>192</v>
      </c>
      <c r="H147" s="239">
        <v>3.1</v>
      </c>
      <c r="I147" s="240"/>
      <c r="J147" s="239">
        <f>ROUND(I147*H147,2)</f>
        <v>0</v>
      </c>
      <c r="K147" s="238"/>
      <c r="L147" s="137"/>
      <c r="M147" s="237" t="s">
        <v>105</v>
      </c>
      <c r="N147" s="236" t="s">
        <v>146</v>
      </c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4">
        <f>S147*H147</f>
        <v>0</v>
      </c>
      <c r="AR147" s="232" t="s">
        <v>191</v>
      </c>
      <c r="AT147" s="232" t="s">
        <v>183</v>
      </c>
      <c r="AU147" s="232" t="s">
        <v>179</v>
      </c>
      <c r="AY147" s="202" t="s">
        <v>174</v>
      </c>
      <c r="BE147" s="233">
        <f>IF(N147="základná",J147,0)</f>
        <v>0</v>
      </c>
      <c r="BF147" s="233">
        <f>IF(N147="znížená",J147,0)</f>
        <v>0</v>
      </c>
      <c r="BG147" s="233">
        <f>IF(N147="zákl. prenesená",J147,0)</f>
        <v>0</v>
      </c>
      <c r="BH147" s="233">
        <f>IF(N147="zníž. prenesená",J147,0)</f>
        <v>0</v>
      </c>
      <c r="BI147" s="233">
        <f>IF(N147="nulová",J147,0)</f>
        <v>0</v>
      </c>
      <c r="BJ147" s="202" t="s">
        <v>179</v>
      </c>
      <c r="BK147" s="233">
        <f>ROUND(I147*H147,2)</f>
        <v>0</v>
      </c>
      <c r="BL147" s="202" t="s">
        <v>191</v>
      </c>
      <c r="BM147" s="232" t="s">
        <v>443</v>
      </c>
    </row>
    <row r="148" spans="2:65" s="224" customFormat="1">
      <c r="B148" s="228"/>
      <c r="D148" s="221" t="s">
        <v>175</v>
      </c>
      <c r="E148" s="225" t="s">
        <v>105</v>
      </c>
      <c r="F148" s="231" t="s">
        <v>442</v>
      </c>
      <c r="H148" s="230">
        <v>3.1</v>
      </c>
      <c r="I148" s="229"/>
      <c r="L148" s="228"/>
      <c r="M148" s="227"/>
      <c r="T148" s="226"/>
      <c r="AT148" s="225" t="s">
        <v>175</v>
      </c>
      <c r="AU148" s="225" t="s">
        <v>179</v>
      </c>
      <c r="AV148" s="224" t="s">
        <v>179</v>
      </c>
      <c r="AW148" s="224" t="s">
        <v>154</v>
      </c>
      <c r="AX148" s="224" t="s">
        <v>97</v>
      </c>
      <c r="AY148" s="225" t="s">
        <v>174</v>
      </c>
    </row>
    <row r="149" spans="2:65" s="136" customFormat="1" ht="24.2" customHeight="1">
      <c r="B149" s="137"/>
      <c r="C149" s="244" t="s">
        <v>441</v>
      </c>
      <c r="D149" s="244" t="s">
        <v>183</v>
      </c>
      <c r="E149" s="243" t="s">
        <v>440</v>
      </c>
      <c r="F149" s="242" t="s">
        <v>439</v>
      </c>
      <c r="G149" s="241" t="s">
        <v>192</v>
      </c>
      <c r="H149" s="239">
        <v>44.35</v>
      </c>
      <c r="I149" s="240"/>
      <c r="J149" s="239">
        <f>ROUND(I149*H149,2)</f>
        <v>0</v>
      </c>
      <c r="K149" s="238"/>
      <c r="L149" s="137"/>
      <c r="M149" s="237" t="s">
        <v>105</v>
      </c>
      <c r="N149" s="236" t="s">
        <v>146</v>
      </c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4">
        <f>S149*H149</f>
        <v>0</v>
      </c>
      <c r="AR149" s="232" t="s">
        <v>191</v>
      </c>
      <c r="AT149" s="232" t="s">
        <v>183</v>
      </c>
      <c r="AU149" s="232" t="s">
        <v>179</v>
      </c>
      <c r="AY149" s="202" t="s">
        <v>174</v>
      </c>
      <c r="BE149" s="233">
        <f>IF(N149="základná",J149,0)</f>
        <v>0</v>
      </c>
      <c r="BF149" s="233">
        <f>IF(N149="znížená",J149,0)</f>
        <v>0</v>
      </c>
      <c r="BG149" s="233">
        <f>IF(N149="zákl. prenesená",J149,0)</f>
        <v>0</v>
      </c>
      <c r="BH149" s="233">
        <f>IF(N149="zníž. prenesená",J149,0)</f>
        <v>0</v>
      </c>
      <c r="BI149" s="233">
        <f>IF(N149="nulová",J149,0)</f>
        <v>0</v>
      </c>
      <c r="BJ149" s="202" t="s">
        <v>179</v>
      </c>
      <c r="BK149" s="233">
        <f>ROUND(I149*H149,2)</f>
        <v>0</v>
      </c>
      <c r="BL149" s="202" t="s">
        <v>191</v>
      </c>
      <c r="BM149" s="232" t="s">
        <v>438</v>
      </c>
    </row>
    <row r="150" spans="2:65" s="224" customFormat="1">
      <c r="B150" s="228"/>
      <c r="D150" s="221" t="s">
        <v>175</v>
      </c>
      <c r="E150" s="225" t="s">
        <v>105</v>
      </c>
      <c r="F150" s="231" t="s">
        <v>437</v>
      </c>
      <c r="H150" s="230">
        <v>25.34</v>
      </c>
      <c r="I150" s="229"/>
      <c r="L150" s="228"/>
      <c r="M150" s="227"/>
      <c r="T150" s="226"/>
      <c r="AT150" s="225" t="s">
        <v>175</v>
      </c>
      <c r="AU150" s="225" t="s">
        <v>179</v>
      </c>
      <c r="AV150" s="224" t="s">
        <v>179</v>
      </c>
      <c r="AW150" s="224" t="s">
        <v>154</v>
      </c>
      <c r="AX150" s="224" t="s">
        <v>92</v>
      </c>
      <c r="AY150" s="225" t="s">
        <v>174</v>
      </c>
    </row>
    <row r="151" spans="2:65" s="224" customFormat="1">
      <c r="B151" s="228"/>
      <c r="D151" s="221" t="s">
        <v>175</v>
      </c>
      <c r="E151" s="225" t="s">
        <v>105</v>
      </c>
      <c r="F151" s="231" t="s">
        <v>436</v>
      </c>
      <c r="H151" s="230">
        <v>19.010000000000002</v>
      </c>
      <c r="I151" s="229"/>
      <c r="L151" s="228"/>
      <c r="M151" s="227"/>
      <c r="T151" s="226"/>
      <c r="AT151" s="225" t="s">
        <v>175</v>
      </c>
      <c r="AU151" s="225" t="s">
        <v>179</v>
      </c>
      <c r="AV151" s="224" t="s">
        <v>179</v>
      </c>
      <c r="AW151" s="224" t="s">
        <v>154</v>
      </c>
      <c r="AX151" s="224" t="s">
        <v>92</v>
      </c>
      <c r="AY151" s="225" t="s">
        <v>174</v>
      </c>
    </row>
    <row r="152" spans="2:65" s="258" customFormat="1">
      <c r="B152" s="262"/>
      <c r="D152" s="221" t="s">
        <v>175</v>
      </c>
      <c r="E152" s="259" t="s">
        <v>105</v>
      </c>
      <c r="F152" s="265" t="s">
        <v>202</v>
      </c>
      <c r="H152" s="264">
        <v>44.35</v>
      </c>
      <c r="I152" s="263"/>
      <c r="L152" s="262"/>
      <c r="M152" s="261"/>
      <c r="T152" s="260"/>
      <c r="AT152" s="259" t="s">
        <v>175</v>
      </c>
      <c r="AU152" s="259" t="s">
        <v>179</v>
      </c>
      <c r="AV152" s="258" t="s">
        <v>191</v>
      </c>
      <c r="AW152" s="258" t="s">
        <v>154</v>
      </c>
      <c r="AX152" s="258" t="s">
        <v>97</v>
      </c>
      <c r="AY152" s="259" t="s">
        <v>174</v>
      </c>
    </row>
    <row r="153" spans="2:65" s="136" customFormat="1" ht="21.75" customHeight="1">
      <c r="B153" s="137"/>
      <c r="C153" s="244" t="s">
        <v>435</v>
      </c>
      <c r="D153" s="244" t="s">
        <v>183</v>
      </c>
      <c r="E153" s="243" t="s">
        <v>434</v>
      </c>
      <c r="F153" s="242" t="s">
        <v>433</v>
      </c>
      <c r="G153" s="241" t="s">
        <v>322</v>
      </c>
      <c r="H153" s="239">
        <v>47.8</v>
      </c>
      <c r="I153" s="240"/>
      <c r="J153" s="239">
        <f>ROUND(I153*H153,2)</f>
        <v>0</v>
      </c>
      <c r="K153" s="238"/>
      <c r="L153" s="137"/>
      <c r="M153" s="237" t="s">
        <v>105</v>
      </c>
      <c r="N153" s="236" t="s">
        <v>146</v>
      </c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4">
        <f>S153*H153</f>
        <v>0</v>
      </c>
      <c r="AR153" s="232" t="s">
        <v>191</v>
      </c>
      <c r="AT153" s="232" t="s">
        <v>183</v>
      </c>
      <c r="AU153" s="232" t="s">
        <v>179</v>
      </c>
      <c r="AY153" s="202" t="s">
        <v>174</v>
      </c>
      <c r="BE153" s="233">
        <f>IF(N153="základná",J153,0)</f>
        <v>0</v>
      </c>
      <c r="BF153" s="233">
        <f>IF(N153="znížená",J153,0)</f>
        <v>0</v>
      </c>
      <c r="BG153" s="233">
        <f>IF(N153="zákl. prenesená",J153,0)</f>
        <v>0</v>
      </c>
      <c r="BH153" s="233">
        <f>IF(N153="zníž. prenesená",J153,0)</f>
        <v>0</v>
      </c>
      <c r="BI153" s="233">
        <f>IF(N153="nulová",J153,0)</f>
        <v>0</v>
      </c>
      <c r="BJ153" s="202" t="s">
        <v>179</v>
      </c>
      <c r="BK153" s="233">
        <f>ROUND(I153*H153,2)</f>
        <v>0</v>
      </c>
      <c r="BL153" s="202" t="s">
        <v>191</v>
      </c>
      <c r="BM153" s="232" t="s">
        <v>432</v>
      </c>
    </row>
    <row r="154" spans="2:65" s="136" customFormat="1" ht="16.5" customHeight="1">
      <c r="B154" s="137"/>
      <c r="C154" s="275" t="s">
        <v>431</v>
      </c>
      <c r="D154" s="275" t="s">
        <v>247</v>
      </c>
      <c r="E154" s="274" t="s">
        <v>430</v>
      </c>
      <c r="F154" s="273" t="s">
        <v>429</v>
      </c>
      <c r="G154" s="272" t="s">
        <v>428</v>
      </c>
      <c r="H154" s="270">
        <v>1.48</v>
      </c>
      <c r="I154" s="271"/>
      <c r="J154" s="270">
        <f>ROUND(I154*H154,2)</f>
        <v>0</v>
      </c>
      <c r="K154" s="269"/>
      <c r="L154" s="268"/>
      <c r="M154" s="267" t="s">
        <v>105</v>
      </c>
      <c r="N154" s="266" t="s">
        <v>146</v>
      </c>
      <c r="P154" s="235">
        <f>O154*H154</f>
        <v>0</v>
      </c>
      <c r="Q154" s="235">
        <v>1E-3</v>
      </c>
      <c r="R154" s="235">
        <f>Q154*H154</f>
        <v>1.48E-3</v>
      </c>
      <c r="S154" s="235">
        <v>0</v>
      </c>
      <c r="T154" s="234">
        <f>S154*H154</f>
        <v>0</v>
      </c>
      <c r="AR154" s="232" t="s">
        <v>248</v>
      </c>
      <c r="AT154" s="232" t="s">
        <v>247</v>
      </c>
      <c r="AU154" s="232" t="s">
        <v>179</v>
      </c>
      <c r="AY154" s="202" t="s">
        <v>174</v>
      </c>
      <c r="BE154" s="233">
        <f>IF(N154="základná",J154,0)</f>
        <v>0</v>
      </c>
      <c r="BF154" s="233">
        <f>IF(N154="znížená",J154,0)</f>
        <v>0</v>
      </c>
      <c r="BG154" s="233">
        <f>IF(N154="zákl. prenesená",J154,0)</f>
        <v>0</v>
      </c>
      <c r="BH154" s="233">
        <f>IF(N154="zníž. prenesená",J154,0)</f>
        <v>0</v>
      </c>
      <c r="BI154" s="233">
        <f>IF(N154="nulová",J154,0)</f>
        <v>0</v>
      </c>
      <c r="BJ154" s="202" t="s">
        <v>179</v>
      </c>
      <c r="BK154" s="233">
        <f>ROUND(I154*H154,2)</f>
        <v>0</v>
      </c>
      <c r="BL154" s="202" t="s">
        <v>191</v>
      </c>
      <c r="BM154" s="232" t="s">
        <v>427</v>
      </c>
    </row>
    <row r="155" spans="2:65" s="224" customFormat="1">
      <c r="B155" s="228"/>
      <c r="D155" s="221" t="s">
        <v>175</v>
      </c>
      <c r="F155" s="231" t="s">
        <v>426</v>
      </c>
      <c r="H155" s="230">
        <v>1.48</v>
      </c>
      <c r="I155" s="229"/>
      <c r="L155" s="228"/>
      <c r="M155" s="227"/>
      <c r="T155" s="226"/>
      <c r="AT155" s="225" t="s">
        <v>175</v>
      </c>
      <c r="AU155" s="225" t="s">
        <v>179</v>
      </c>
      <c r="AV155" s="224" t="s">
        <v>179</v>
      </c>
      <c r="AW155" s="224" t="s">
        <v>157</v>
      </c>
      <c r="AX155" s="224" t="s">
        <v>97</v>
      </c>
      <c r="AY155" s="225" t="s">
        <v>174</v>
      </c>
    </row>
    <row r="156" spans="2:65" s="136" customFormat="1" ht="21.75" customHeight="1">
      <c r="B156" s="137"/>
      <c r="C156" s="244" t="s">
        <v>425</v>
      </c>
      <c r="D156" s="244" t="s">
        <v>183</v>
      </c>
      <c r="E156" s="243" t="s">
        <v>424</v>
      </c>
      <c r="F156" s="242" t="s">
        <v>423</v>
      </c>
      <c r="G156" s="241" t="s">
        <v>322</v>
      </c>
      <c r="H156" s="239">
        <v>79.5</v>
      </c>
      <c r="I156" s="240"/>
      <c r="J156" s="239">
        <f>ROUND(I156*H156,2)</f>
        <v>0</v>
      </c>
      <c r="K156" s="238"/>
      <c r="L156" s="137"/>
      <c r="M156" s="237" t="s">
        <v>105</v>
      </c>
      <c r="N156" s="236" t="s">
        <v>146</v>
      </c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4">
        <f>S156*H156</f>
        <v>0</v>
      </c>
      <c r="AR156" s="232" t="s">
        <v>191</v>
      </c>
      <c r="AT156" s="232" t="s">
        <v>183</v>
      </c>
      <c r="AU156" s="232" t="s">
        <v>179</v>
      </c>
      <c r="AY156" s="202" t="s">
        <v>174</v>
      </c>
      <c r="BE156" s="233">
        <f>IF(N156="základná",J156,0)</f>
        <v>0</v>
      </c>
      <c r="BF156" s="233">
        <f>IF(N156="znížená",J156,0)</f>
        <v>0</v>
      </c>
      <c r="BG156" s="233">
        <f>IF(N156="zákl. prenesená",J156,0)</f>
        <v>0</v>
      </c>
      <c r="BH156" s="233">
        <f>IF(N156="zníž. prenesená",J156,0)</f>
        <v>0</v>
      </c>
      <c r="BI156" s="233">
        <f>IF(N156="nulová",J156,0)</f>
        <v>0</v>
      </c>
      <c r="BJ156" s="202" t="s">
        <v>179</v>
      </c>
      <c r="BK156" s="233">
        <f>ROUND(I156*H156,2)</f>
        <v>0</v>
      </c>
      <c r="BL156" s="202" t="s">
        <v>191</v>
      </c>
      <c r="BM156" s="232" t="s">
        <v>422</v>
      </c>
    </row>
    <row r="157" spans="2:65" s="224" customFormat="1">
      <c r="B157" s="228"/>
      <c r="D157" s="221" t="s">
        <v>175</v>
      </c>
      <c r="E157" s="225" t="s">
        <v>105</v>
      </c>
      <c r="F157" s="231" t="s">
        <v>421</v>
      </c>
      <c r="H157" s="230">
        <v>79.5</v>
      </c>
      <c r="I157" s="229"/>
      <c r="L157" s="228"/>
      <c r="M157" s="227"/>
      <c r="T157" s="226"/>
      <c r="AT157" s="225" t="s">
        <v>175</v>
      </c>
      <c r="AU157" s="225" t="s">
        <v>179</v>
      </c>
      <c r="AV157" s="224" t="s">
        <v>179</v>
      </c>
      <c r="AW157" s="224" t="s">
        <v>154</v>
      </c>
      <c r="AX157" s="224" t="s">
        <v>97</v>
      </c>
      <c r="AY157" s="225" t="s">
        <v>174</v>
      </c>
    </row>
    <row r="158" spans="2:65" s="136" customFormat="1" ht="24.2" customHeight="1">
      <c r="B158" s="137"/>
      <c r="C158" s="244" t="s">
        <v>420</v>
      </c>
      <c r="D158" s="244" t="s">
        <v>183</v>
      </c>
      <c r="E158" s="243" t="s">
        <v>419</v>
      </c>
      <c r="F158" s="242" t="s">
        <v>418</v>
      </c>
      <c r="G158" s="241" t="s">
        <v>322</v>
      </c>
      <c r="H158" s="239">
        <v>47.8</v>
      </c>
      <c r="I158" s="240"/>
      <c r="J158" s="239">
        <f>ROUND(I158*H158,2)</f>
        <v>0</v>
      </c>
      <c r="K158" s="238"/>
      <c r="L158" s="137"/>
      <c r="M158" s="237" t="s">
        <v>105</v>
      </c>
      <c r="N158" s="236" t="s">
        <v>146</v>
      </c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4">
        <f>S158*H158</f>
        <v>0</v>
      </c>
      <c r="AR158" s="232" t="s">
        <v>191</v>
      </c>
      <c r="AT158" s="232" t="s">
        <v>183</v>
      </c>
      <c r="AU158" s="232" t="s">
        <v>179</v>
      </c>
      <c r="AY158" s="202" t="s">
        <v>174</v>
      </c>
      <c r="BE158" s="233">
        <f>IF(N158="základná",J158,0)</f>
        <v>0</v>
      </c>
      <c r="BF158" s="233">
        <f>IF(N158="znížená",J158,0)</f>
        <v>0</v>
      </c>
      <c r="BG158" s="233">
        <f>IF(N158="zákl. prenesená",J158,0)</f>
        <v>0</v>
      </c>
      <c r="BH158" s="233">
        <f>IF(N158="zníž. prenesená",J158,0)</f>
        <v>0</v>
      </c>
      <c r="BI158" s="233">
        <f>IF(N158="nulová",J158,0)</f>
        <v>0</v>
      </c>
      <c r="BJ158" s="202" t="s">
        <v>179</v>
      </c>
      <c r="BK158" s="233">
        <f>ROUND(I158*H158,2)</f>
        <v>0</v>
      </c>
      <c r="BL158" s="202" t="s">
        <v>191</v>
      </c>
      <c r="BM158" s="232" t="s">
        <v>417</v>
      </c>
    </row>
    <row r="159" spans="2:65" s="136" customFormat="1" ht="16.5" customHeight="1">
      <c r="B159" s="137"/>
      <c r="C159" s="275" t="s">
        <v>416</v>
      </c>
      <c r="D159" s="275" t="s">
        <v>247</v>
      </c>
      <c r="E159" s="274" t="s">
        <v>415</v>
      </c>
      <c r="F159" s="273" t="s">
        <v>414</v>
      </c>
      <c r="G159" s="272" t="s">
        <v>192</v>
      </c>
      <c r="H159" s="270">
        <v>5.95</v>
      </c>
      <c r="I159" s="271"/>
      <c r="J159" s="270">
        <f>ROUND(I159*H159,2)</f>
        <v>0</v>
      </c>
      <c r="K159" s="269"/>
      <c r="L159" s="268"/>
      <c r="M159" s="267" t="s">
        <v>105</v>
      </c>
      <c r="N159" s="266" t="s">
        <v>146</v>
      </c>
      <c r="P159" s="235">
        <f>O159*H159</f>
        <v>0</v>
      </c>
      <c r="Q159" s="235">
        <v>1</v>
      </c>
      <c r="R159" s="235">
        <f>Q159*H159</f>
        <v>5.95</v>
      </c>
      <c r="S159" s="235">
        <v>0</v>
      </c>
      <c r="T159" s="234">
        <f>S159*H159</f>
        <v>0</v>
      </c>
      <c r="AR159" s="232" t="s">
        <v>248</v>
      </c>
      <c r="AT159" s="232" t="s">
        <v>247</v>
      </c>
      <c r="AU159" s="232" t="s">
        <v>179</v>
      </c>
      <c r="AY159" s="202" t="s">
        <v>174</v>
      </c>
      <c r="BE159" s="233">
        <f>IF(N159="základná",J159,0)</f>
        <v>0</v>
      </c>
      <c r="BF159" s="233">
        <f>IF(N159="znížená",J159,0)</f>
        <v>0</v>
      </c>
      <c r="BG159" s="233">
        <f>IF(N159="zákl. prenesená",J159,0)</f>
        <v>0</v>
      </c>
      <c r="BH159" s="233">
        <f>IF(N159="zníž. prenesená",J159,0)</f>
        <v>0</v>
      </c>
      <c r="BI159" s="233">
        <f>IF(N159="nulová",J159,0)</f>
        <v>0</v>
      </c>
      <c r="BJ159" s="202" t="s">
        <v>179</v>
      </c>
      <c r="BK159" s="233">
        <f>ROUND(I159*H159,2)</f>
        <v>0</v>
      </c>
      <c r="BL159" s="202" t="s">
        <v>191</v>
      </c>
      <c r="BM159" s="232" t="s">
        <v>413</v>
      </c>
    </row>
    <row r="160" spans="2:65" s="224" customFormat="1">
      <c r="B160" s="228"/>
      <c r="D160" s="221" t="s">
        <v>175</v>
      </c>
      <c r="E160" s="225" t="s">
        <v>105</v>
      </c>
      <c r="F160" s="231" t="s">
        <v>412</v>
      </c>
      <c r="H160" s="230">
        <v>5.95</v>
      </c>
      <c r="I160" s="229"/>
      <c r="L160" s="228"/>
      <c r="M160" s="227"/>
      <c r="T160" s="226"/>
      <c r="AT160" s="225" t="s">
        <v>175</v>
      </c>
      <c r="AU160" s="225" t="s">
        <v>179</v>
      </c>
      <c r="AV160" s="224" t="s">
        <v>179</v>
      </c>
      <c r="AW160" s="224" t="s">
        <v>154</v>
      </c>
      <c r="AX160" s="224" t="s">
        <v>97</v>
      </c>
      <c r="AY160" s="225" t="s">
        <v>174</v>
      </c>
    </row>
    <row r="161" spans="2:65" s="245" customFormat="1" ht="22.7" customHeight="1">
      <c r="B161" s="252"/>
      <c r="D161" s="247" t="s">
        <v>104</v>
      </c>
      <c r="E161" s="257" t="s">
        <v>187</v>
      </c>
      <c r="F161" s="257" t="s">
        <v>411</v>
      </c>
      <c r="I161" s="254"/>
      <c r="J161" s="256">
        <f>BK161</f>
        <v>0</v>
      </c>
      <c r="L161" s="252"/>
      <c r="M161" s="251"/>
      <c r="P161" s="250">
        <f>SUM(P162:P190)</f>
        <v>0</v>
      </c>
      <c r="R161" s="250">
        <f>SUM(R162:R190)</f>
        <v>47.169617599999995</v>
      </c>
      <c r="T161" s="249">
        <f>SUM(T162:T190)</f>
        <v>0</v>
      </c>
      <c r="AR161" s="247" t="s">
        <v>97</v>
      </c>
      <c r="AT161" s="248" t="s">
        <v>104</v>
      </c>
      <c r="AU161" s="248" t="s">
        <v>97</v>
      </c>
      <c r="AY161" s="247" t="s">
        <v>174</v>
      </c>
      <c r="BK161" s="246">
        <f>SUM(BK162:BK190)</f>
        <v>0</v>
      </c>
    </row>
    <row r="162" spans="2:65" s="136" customFormat="1" ht="24.2" customHeight="1">
      <c r="B162" s="137"/>
      <c r="C162" s="244" t="s">
        <v>410</v>
      </c>
      <c r="D162" s="244" t="s">
        <v>183</v>
      </c>
      <c r="E162" s="243" t="s">
        <v>409</v>
      </c>
      <c r="F162" s="242" t="s">
        <v>408</v>
      </c>
      <c r="G162" s="241" t="s">
        <v>322</v>
      </c>
      <c r="H162" s="239">
        <v>66.52</v>
      </c>
      <c r="I162" s="240"/>
      <c r="J162" s="239">
        <f>ROUND(I162*H162,2)</f>
        <v>0</v>
      </c>
      <c r="K162" s="238"/>
      <c r="L162" s="137"/>
      <c r="M162" s="237" t="s">
        <v>105</v>
      </c>
      <c r="N162" s="236" t="s">
        <v>146</v>
      </c>
      <c r="P162" s="235">
        <f>O162*H162</f>
        <v>0</v>
      </c>
      <c r="Q162" s="235">
        <v>0.34499999999999997</v>
      </c>
      <c r="R162" s="235">
        <f>Q162*H162</f>
        <v>22.949399999999997</v>
      </c>
      <c r="S162" s="235">
        <v>0</v>
      </c>
      <c r="T162" s="234">
        <f>S162*H162</f>
        <v>0</v>
      </c>
      <c r="AR162" s="232" t="s">
        <v>191</v>
      </c>
      <c r="AT162" s="232" t="s">
        <v>183</v>
      </c>
      <c r="AU162" s="232" t="s">
        <v>179</v>
      </c>
      <c r="AY162" s="202" t="s">
        <v>174</v>
      </c>
      <c r="BE162" s="233">
        <f>IF(N162="základná",J162,0)</f>
        <v>0</v>
      </c>
      <c r="BF162" s="233">
        <f>IF(N162="znížená",J162,0)</f>
        <v>0</v>
      </c>
      <c r="BG162" s="233">
        <f>IF(N162="zákl. prenesená",J162,0)</f>
        <v>0</v>
      </c>
      <c r="BH162" s="233">
        <f>IF(N162="zníž. prenesená",J162,0)</f>
        <v>0</v>
      </c>
      <c r="BI162" s="233">
        <f>IF(N162="nulová",J162,0)</f>
        <v>0</v>
      </c>
      <c r="BJ162" s="202" t="s">
        <v>179</v>
      </c>
      <c r="BK162" s="233">
        <f>ROUND(I162*H162,2)</f>
        <v>0</v>
      </c>
      <c r="BL162" s="202" t="s">
        <v>191</v>
      </c>
      <c r="BM162" s="232" t="s">
        <v>407</v>
      </c>
    </row>
    <row r="163" spans="2:65" s="213" customFormat="1">
      <c r="B163" s="218"/>
      <c r="D163" s="221" t="s">
        <v>175</v>
      </c>
      <c r="E163" s="214" t="s">
        <v>105</v>
      </c>
      <c r="F163" s="220" t="s">
        <v>406</v>
      </c>
      <c r="H163" s="214" t="s">
        <v>105</v>
      </c>
      <c r="I163" s="219"/>
      <c r="L163" s="218"/>
      <c r="M163" s="223"/>
      <c r="T163" s="222"/>
      <c r="AT163" s="214" t="s">
        <v>175</v>
      </c>
      <c r="AU163" s="214" t="s">
        <v>179</v>
      </c>
      <c r="AV163" s="213" t="s">
        <v>97</v>
      </c>
      <c r="AW163" s="213" t="s">
        <v>154</v>
      </c>
      <c r="AX163" s="213" t="s">
        <v>92</v>
      </c>
      <c r="AY163" s="214" t="s">
        <v>174</v>
      </c>
    </row>
    <row r="164" spans="2:65" s="224" customFormat="1">
      <c r="B164" s="228"/>
      <c r="D164" s="221" t="s">
        <v>175</v>
      </c>
      <c r="E164" s="225" t="s">
        <v>105</v>
      </c>
      <c r="F164" s="231" t="s">
        <v>405</v>
      </c>
      <c r="H164" s="230">
        <v>58.75</v>
      </c>
      <c r="I164" s="229"/>
      <c r="L164" s="228"/>
      <c r="M164" s="227"/>
      <c r="T164" s="226"/>
      <c r="AT164" s="225" t="s">
        <v>175</v>
      </c>
      <c r="AU164" s="225" t="s">
        <v>179</v>
      </c>
      <c r="AV164" s="224" t="s">
        <v>179</v>
      </c>
      <c r="AW164" s="224" t="s">
        <v>154</v>
      </c>
      <c r="AX164" s="224" t="s">
        <v>92</v>
      </c>
      <c r="AY164" s="225" t="s">
        <v>174</v>
      </c>
    </row>
    <row r="165" spans="2:65" s="224" customFormat="1">
      <c r="B165" s="228"/>
      <c r="D165" s="221" t="s">
        <v>175</v>
      </c>
      <c r="E165" s="225" t="s">
        <v>105</v>
      </c>
      <c r="F165" s="231" t="s">
        <v>404</v>
      </c>
      <c r="H165" s="230">
        <v>7.77</v>
      </c>
      <c r="I165" s="229"/>
      <c r="L165" s="228"/>
      <c r="M165" s="227"/>
      <c r="T165" s="226"/>
      <c r="AT165" s="225" t="s">
        <v>175</v>
      </c>
      <c r="AU165" s="225" t="s">
        <v>179</v>
      </c>
      <c r="AV165" s="224" t="s">
        <v>179</v>
      </c>
      <c r="AW165" s="224" t="s">
        <v>154</v>
      </c>
      <c r="AX165" s="224" t="s">
        <v>92</v>
      </c>
      <c r="AY165" s="225" t="s">
        <v>174</v>
      </c>
    </row>
    <row r="166" spans="2:65" s="258" customFormat="1">
      <c r="B166" s="262"/>
      <c r="D166" s="221" t="s">
        <v>175</v>
      </c>
      <c r="E166" s="259" t="s">
        <v>105</v>
      </c>
      <c r="F166" s="265" t="s">
        <v>202</v>
      </c>
      <c r="H166" s="264">
        <v>66.52</v>
      </c>
      <c r="I166" s="263"/>
      <c r="L166" s="262"/>
      <c r="M166" s="261"/>
      <c r="T166" s="260"/>
      <c r="AT166" s="259" t="s">
        <v>175</v>
      </c>
      <c r="AU166" s="259" t="s">
        <v>179</v>
      </c>
      <c r="AV166" s="258" t="s">
        <v>191</v>
      </c>
      <c r="AW166" s="258" t="s">
        <v>154</v>
      </c>
      <c r="AX166" s="258" t="s">
        <v>97</v>
      </c>
      <c r="AY166" s="259" t="s">
        <v>174</v>
      </c>
    </row>
    <row r="167" spans="2:65" s="136" customFormat="1" ht="37.700000000000003" customHeight="1">
      <c r="B167" s="137"/>
      <c r="C167" s="244" t="s">
        <v>403</v>
      </c>
      <c r="D167" s="244" t="s">
        <v>183</v>
      </c>
      <c r="E167" s="243" t="s">
        <v>402</v>
      </c>
      <c r="F167" s="242" t="s">
        <v>401</v>
      </c>
      <c r="G167" s="241" t="s">
        <v>322</v>
      </c>
      <c r="H167" s="239">
        <v>57.6</v>
      </c>
      <c r="I167" s="240"/>
      <c r="J167" s="239">
        <f>ROUND(I167*H167,2)</f>
        <v>0</v>
      </c>
      <c r="K167" s="238"/>
      <c r="L167" s="137"/>
      <c r="M167" s="237" t="s">
        <v>105</v>
      </c>
      <c r="N167" s="236" t="s">
        <v>146</v>
      </c>
      <c r="P167" s="235">
        <f>O167*H167</f>
        <v>0</v>
      </c>
      <c r="Q167" s="235">
        <v>9.8199999999999996E-2</v>
      </c>
      <c r="R167" s="235">
        <f>Q167*H167</f>
        <v>5.65632</v>
      </c>
      <c r="S167" s="235">
        <v>0</v>
      </c>
      <c r="T167" s="234">
        <f>S167*H167</f>
        <v>0</v>
      </c>
      <c r="AR167" s="232" t="s">
        <v>191</v>
      </c>
      <c r="AT167" s="232" t="s">
        <v>183</v>
      </c>
      <c r="AU167" s="232" t="s">
        <v>179</v>
      </c>
      <c r="AY167" s="202" t="s">
        <v>174</v>
      </c>
      <c r="BE167" s="233">
        <f>IF(N167="základná",J167,0)</f>
        <v>0</v>
      </c>
      <c r="BF167" s="233">
        <f>IF(N167="znížená",J167,0)</f>
        <v>0</v>
      </c>
      <c r="BG167" s="233">
        <f>IF(N167="zákl. prenesená",J167,0)</f>
        <v>0</v>
      </c>
      <c r="BH167" s="233">
        <f>IF(N167="zníž. prenesená",J167,0)</f>
        <v>0</v>
      </c>
      <c r="BI167" s="233">
        <f>IF(N167="nulová",J167,0)</f>
        <v>0</v>
      </c>
      <c r="BJ167" s="202" t="s">
        <v>179</v>
      </c>
      <c r="BK167" s="233">
        <f>ROUND(I167*H167,2)</f>
        <v>0</v>
      </c>
      <c r="BL167" s="202" t="s">
        <v>191</v>
      </c>
      <c r="BM167" s="232" t="s">
        <v>400</v>
      </c>
    </row>
    <row r="168" spans="2:65" s="213" customFormat="1">
      <c r="B168" s="218"/>
      <c r="D168" s="221" t="s">
        <v>175</v>
      </c>
      <c r="E168" s="214" t="s">
        <v>105</v>
      </c>
      <c r="F168" s="220" t="s">
        <v>399</v>
      </c>
      <c r="H168" s="214" t="s">
        <v>105</v>
      </c>
      <c r="I168" s="219"/>
      <c r="L168" s="218"/>
      <c r="M168" s="223"/>
      <c r="T168" s="222"/>
      <c r="AT168" s="214" t="s">
        <v>175</v>
      </c>
      <c r="AU168" s="214" t="s">
        <v>179</v>
      </c>
      <c r="AV168" s="213" t="s">
        <v>97</v>
      </c>
      <c r="AW168" s="213" t="s">
        <v>154</v>
      </c>
      <c r="AX168" s="213" t="s">
        <v>92</v>
      </c>
      <c r="AY168" s="214" t="s">
        <v>174</v>
      </c>
    </row>
    <row r="169" spans="2:65" s="224" customFormat="1">
      <c r="B169" s="228"/>
      <c r="D169" s="221" t="s">
        <v>175</v>
      </c>
      <c r="E169" s="225" t="s">
        <v>105</v>
      </c>
      <c r="F169" s="231" t="s">
        <v>382</v>
      </c>
      <c r="H169" s="230">
        <v>57.6</v>
      </c>
      <c r="I169" s="229"/>
      <c r="L169" s="228"/>
      <c r="M169" s="227"/>
      <c r="T169" s="226"/>
      <c r="AT169" s="225" t="s">
        <v>175</v>
      </c>
      <c r="AU169" s="225" t="s">
        <v>179</v>
      </c>
      <c r="AV169" s="224" t="s">
        <v>179</v>
      </c>
      <c r="AW169" s="224" t="s">
        <v>154</v>
      </c>
      <c r="AX169" s="224" t="s">
        <v>97</v>
      </c>
      <c r="AY169" s="225" t="s">
        <v>174</v>
      </c>
    </row>
    <row r="170" spans="2:65" s="136" customFormat="1" ht="24.2" customHeight="1">
      <c r="B170" s="137"/>
      <c r="C170" s="244" t="s">
        <v>398</v>
      </c>
      <c r="D170" s="244" t="s">
        <v>183</v>
      </c>
      <c r="E170" s="243" t="s">
        <v>397</v>
      </c>
      <c r="F170" s="242" t="s">
        <v>396</v>
      </c>
      <c r="G170" s="241" t="s">
        <v>322</v>
      </c>
      <c r="H170" s="239">
        <v>13.62</v>
      </c>
      <c r="I170" s="240"/>
      <c r="J170" s="239">
        <f>ROUND(I170*H170,2)</f>
        <v>0</v>
      </c>
      <c r="K170" s="238"/>
      <c r="L170" s="137"/>
      <c r="M170" s="237" t="s">
        <v>105</v>
      </c>
      <c r="N170" s="236" t="s">
        <v>146</v>
      </c>
      <c r="P170" s="235">
        <f>O170*H170</f>
        <v>0</v>
      </c>
      <c r="Q170" s="235">
        <v>0.34283000000000002</v>
      </c>
      <c r="R170" s="235">
        <f>Q170*H170</f>
        <v>4.6693445999999996</v>
      </c>
      <c r="S170" s="235">
        <v>0</v>
      </c>
      <c r="T170" s="234">
        <f>S170*H170</f>
        <v>0</v>
      </c>
      <c r="AR170" s="232" t="s">
        <v>191</v>
      </c>
      <c r="AT170" s="232" t="s">
        <v>183</v>
      </c>
      <c r="AU170" s="232" t="s">
        <v>179</v>
      </c>
      <c r="AY170" s="202" t="s">
        <v>174</v>
      </c>
      <c r="BE170" s="233">
        <f>IF(N170="základná",J170,0)</f>
        <v>0</v>
      </c>
      <c r="BF170" s="233">
        <f>IF(N170="znížená",J170,0)</f>
        <v>0</v>
      </c>
      <c r="BG170" s="233">
        <f>IF(N170="zákl. prenesená",J170,0)</f>
        <v>0</v>
      </c>
      <c r="BH170" s="233">
        <f>IF(N170="zníž. prenesená",J170,0)</f>
        <v>0</v>
      </c>
      <c r="BI170" s="233">
        <f>IF(N170="nulová",J170,0)</f>
        <v>0</v>
      </c>
      <c r="BJ170" s="202" t="s">
        <v>179</v>
      </c>
      <c r="BK170" s="233">
        <f>ROUND(I170*H170,2)</f>
        <v>0</v>
      </c>
      <c r="BL170" s="202" t="s">
        <v>191</v>
      </c>
      <c r="BM170" s="232" t="s">
        <v>395</v>
      </c>
    </row>
    <row r="171" spans="2:65" s="224" customFormat="1">
      <c r="B171" s="228"/>
      <c r="D171" s="221" t="s">
        <v>175</v>
      </c>
      <c r="E171" s="225" t="s">
        <v>105</v>
      </c>
      <c r="F171" s="231" t="s">
        <v>394</v>
      </c>
      <c r="H171" s="230">
        <v>13.62</v>
      </c>
      <c r="I171" s="229"/>
      <c r="L171" s="228"/>
      <c r="M171" s="227"/>
      <c r="T171" s="226"/>
      <c r="AT171" s="225" t="s">
        <v>175</v>
      </c>
      <c r="AU171" s="225" t="s">
        <v>179</v>
      </c>
      <c r="AV171" s="224" t="s">
        <v>179</v>
      </c>
      <c r="AW171" s="224" t="s">
        <v>154</v>
      </c>
      <c r="AX171" s="224" t="s">
        <v>97</v>
      </c>
      <c r="AY171" s="225" t="s">
        <v>174</v>
      </c>
    </row>
    <row r="172" spans="2:65" s="136" customFormat="1" ht="33" customHeight="1">
      <c r="B172" s="137"/>
      <c r="C172" s="244" t="s">
        <v>393</v>
      </c>
      <c r="D172" s="244" t="s">
        <v>183</v>
      </c>
      <c r="E172" s="243" t="s">
        <v>392</v>
      </c>
      <c r="F172" s="242" t="s">
        <v>391</v>
      </c>
      <c r="G172" s="241" t="s">
        <v>322</v>
      </c>
      <c r="H172" s="239">
        <v>57.6</v>
      </c>
      <c r="I172" s="240"/>
      <c r="J172" s="239">
        <f>ROUND(I172*H172,2)</f>
        <v>0</v>
      </c>
      <c r="K172" s="238"/>
      <c r="L172" s="137"/>
      <c r="M172" s="237" t="s">
        <v>105</v>
      </c>
      <c r="N172" s="236" t="s">
        <v>146</v>
      </c>
      <c r="P172" s="235">
        <f>O172*H172</f>
        <v>0</v>
      </c>
      <c r="Q172" s="235">
        <v>6.0099999999999997E-3</v>
      </c>
      <c r="R172" s="235">
        <f>Q172*H172</f>
        <v>0.34617599999999998</v>
      </c>
      <c r="S172" s="235">
        <v>0</v>
      </c>
      <c r="T172" s="234">
        <f>S172*H172</f>
        <v>0</v>
      </c>
      <c r="AR172" s="232" t="s">
        <v>191</v>
      </c>
      <c r="AT172" s="232" t="s">
        <v>183</v>
      </c>
      <c r="AU172" s="232" t="s">
        <v>179</v>
      </c>
      <c r="AY172" s="202" t="s">
        <v>174</v>
      </c>
      <c r="BE172" s="233">
        <f>IF(N172="základná",J172,0)</f>
        <v>0</v>
      </c>
      <c r="BF172" s="233">
        <f>IF(N172="znížená",J172,0)</f>
        <v>0</v>
      </c>
      <c r="BG172" s="233">
        <f>IF(N172="zákl. prenesená",J172,0)</f>
        <v>0</v>
      </c>
      <c r="BH172" s="233">
        <f>IF(N172="zníž. prenesená",J172,0)</f>
        <v>0</v>
      </c>
      <c r="BI172" s="233">
        <f>IF(N172="nulová",J172,0)</f>
        <v>0</v>
      </c>
      <c r="BJ172" s="202" t="s">
        <v>179</v>
      </c>
      <c r="BK172" s="233">
        <f>ROUND(I172*H172,2)</f>
        <v>0</v>
      </c>
      <c r="BL172" s="202" t="s">
        <v>191</v>
      </c>
      <c r="BM172" s="232" t="s">
        <v>390</v>
      </c>
    </row>
    <row r="173" spans="2:65" s="224" customFormat="1">
      <c r="B173" s="228"/>
      <c r="D173" s="221" t="s">
        <v>175</v>
      </c>
      <c r="E173" s="225" t="s">
        <v>105</v>
      </c>
      <c r="F173" s="231" t="s">
        <v>382</v>
      </c>
      <c r="H173" s="230">
        <v>57.6</v>
      </c>
      <c r="I173" s="229"/>
      <c r="L173" s="228"/>
      <c r="M173" s="227"/>
      <c r="T173" s="226"/>
      <c r="AT173" s="225" t="s">
        <v>175</v>
      </c>
      <c r="AU173" s="225" t="s">
        <v>179</v>
      </c>
      <c r="AV173" s="224" t="s">
        <v>179</v>
      </c>
      <c r="AW173" s="224" t="s">
        <v>154</v>
      </c>
      <c r="AX173" s="224" t="s">
        <v>97</v>
      </c>
      <c r="AY173" s="225" t="s">
        <v>174</v>
      </c>
    </row>
    <row r="174" spans="2:65" s="136" customFormat="1" ht="24.2" customHeight="1">
      <c r="B174" s="137"/>
      <c r="C174" s="244" t="s">
        <v>389</v>
      </c>
      <c r="D174" s="244" t="s">
        <v>183</v>
      </c>
      <c r="E174" s="243" t="s">
        <v>388</v>
      </c>
      <c r="F174" s="242" t="s">
        <v>387</v>
      </c>
      <c r="G174" s="241" t="s">
        <v>322</v>
      </c>
      <c r="H174" s="239">
        <v>57.6</v>
      </c>
      <c r="I174" s="240"/>
      <c r="J174" s="239">
        <f>ROUND(I174*H174,2)</f>
        <v>0</v>
      </c>
      <c r="K174" s="238"/>
      <c r="L174" s="137"/>
      <c r="M174" s="237" t="s">
        <v>105</v>
      </c>
      <c r="N174" s="236" t="s">
        <v>146</v>
      </c>
      <c r="P174" s="235">
        <f>O174*H174</f>
        <v>0</v>
      </c>
      <c r="Q174" s="235">
        <v>5.1000000000000004E-4</v>
      </c>
      <c r="R174" s="235">
        <f>Q174*H174</f>
        <v>2.9376000000000003E-2</v>
      </c>
      <c r="S174" s="235">
        <v>0</v>
      </c>
      <c r="T174" s="234">
        <f>S174*H174</f>
        <v>0</v>
      </c>
      <c r="AR174" s="232" t="s">
        <v>191</v>
      </c>
      <c r="AT174" s="232" t="s">
        <v>183</v>
      </c>
      <c r="AU174" s="232" t="s">
        <v>179</v>
      </c>
      <c r="AY174" s="202" t="s">
        <v>174</v>
      </c>
      <c r="BE174" s="233">
        <f>IF(N174="základná",J174,0)</f>
        <v>0</v>
      </c>
      <c r="BF174" s="233">
        <f>IF(N174="znížená",J174,0)</f>
        <v>0</v>
      </c>
      <c r="BG174" s="233">
        <f>IF(N174="zákl. prenesená",J174,0)</f>
        <v>0</v>
      </c>
      <c r="BH174" s="233">
        <f>IF(N174="zníž. prenesená",J174,0)</f>
        <v>0</v>
      </c>
      <c r="BI174" s="233">
        <f>IF(N174="nulová",J174,0)</f>
        <v>0</v>
      </c>
      <c r="BJ174" s="202" t="s">
        <v>179</v>
      </c>
      <c r="BK174" s="233">
        <f>ROUND(I174*H174,2)</f>
        <v>0</v>
      </c>
      <c r="BL174" s="202" t="s">
        <v>191</v>
      </c>
      <c r="BM174" s="232" t="s">
        <v>386</v>
      </c>
    </row>
    <row r="175" spans="2:65" s="224" customFormat="1">
      <c r="B175" s="228"/>
      <c r="D175" s="221" t="s">
        <v>175</v>
      </c>
      <c r="E175" s="225" t="s">
        <v>105</v>
      </c>
      <c r="F175" s="231" t="s">
        <v>382</v>
      </c>
      <c r="H175" s="230">
        <v>57.6</v>
      </c>
      <c r="I175" s="229"/>
      <c r="L175" s="228"/>
      <c r="M175" s="227"/>
      <c r="T175" s="226"/>
      <c r="AT175" s="225" t="s">
        <v>175</v>
      </c>
      <c r="AU175" s="225" t="s">
        <v>179</v>
      </c>
      <c r="AV175" s="224" t="s">
        <v>179</v>
      </c>
      <c r="AW175" s="224" t="s">
        <v>154</v>
      </c>
      <c r="AX175" s="224" t="s">
        <v>97</v>
      </c>
      <c r="AY175" s="225" t="s">
        <v>174</v>
      </c>
    </row>
    <row r="176" spans="2:65" s="136" customFormat="1" ht="33" customHeight="1">
      <c r="B176" s="137"/>
      <c r="C176" s="244" t="s">
        <v>170</v>
      </c>
      <c r="D176" s="244" t="s">
        <v>183</v>
      </c>
      <c r="E176" s="243" t="s">
        <v>385</v>
      </c>
      <c r="F176" s="242" t="s">
        <v>384</v>
      </c>
      <c r="G176" s="241" t="s">
        <v>322</v>
      </c>
      <c r="H176" s="239">
        <v>57.6</v>
      </c>
      <c r="I176" s="240"/>
      <c r="J176" s="239">
        <f>ROUND(I176*H176,2)</f>
        <v>0</v>
      </c>
      <c r="K176" s="238"/>
      <c r="L176" s="137"/>
      <c r="M176" s="237" t="s">
        <v>105</v>
      </c>
      <c r="N176" s="236" t="s">
        <v>146</v>
      </c>
      <c r="P176" s="235">
        <f>O176*H176</f>
        <v>0</v>
      </c>
      <c r="Q176" s="235">
        <v>0.12966</v>
      </c>
      <c r="R176" s="235">
        <f>Q176*H176</f>
        <v>7.4684160000000004</v>
      </c>
      <c r="S176" s="235">
        <v>0</v>
      </c>
      <c r="T176" s="234">
        <f>S176*H176</f>
        <v>0</v>
      </c>
      <c r="AR176" s="232" t="s">
        <v>191</v>
      </c>
      <c r="AT176" s="232" t="s">
        <v>183</v>
      </c>
      <c r="AU176" s="232" t="s">
        <v>179</v>
      </c>
      <c r="AY176" s="202" t="s">
        <v>174</v>
      </c>
      <c r="BE176" s="233">
        <f>IF(N176="základná",J176,0)</f>
        <v>0</v>
      </c>
      <c r="BF176" s="233">
        <f>IF(N176="znížená",J176,0)</f>
        <v>0</v>
      </c>
      <c r="BG176" s="233">
        <f>IF(N176="zákl. prenesená",J176,0)</f>
        <v>0</v>
      </c>
      <c r="BH176" s="233">
        <f>IF(N176="zníž. prenesená",J176,0)</f>
        <v>0</v>
      </c>
      <c r="BI176" s="233">
        <f>IF(N176="nulová",J176,0)</f>
        <v>0</v>
      </c>
      <c r="BJ176" s="202" t="s">
        <v>179</v>
      </c>
      <c r="BK176" s="233">
        <f>ROUND(I176*H176,2)</f>
        <v>0</v>
      </c>
      <c r="BL176" s="202" t="s">
        <v>191</v>
      </c>
      <c r="BM176" s="232" t="s">
        <v>383</v>
      </c>
    </row>
    <row r="177" spans="2:65" s="224" customFormat="1">
      <c r="B177" s="228"/>
      <c r="D177" s="221" t="s">
        <v>175</v>
      </c>
      <c r="E177" s="225" t="s">
        <v>105</v>
      </c>
      <c r="F177" s="231" t="s">
        <v>382</v>
      </c>
      <c r="H177" s="230">
        <v>57.6</v>
      </c>
      <c r="I177" s="229"/>
      <c r="L177" s="228"/>
      <c r="M177" s="227"/>
      <c r="T177" s="226"/>
      <c r="AT177" s="225" t="s">
        <v>175</v>
      </c>
      <c r="AU177" s="225" t="s">
        <v>179</v>
      </c>
      <c r="AV177" s="224" t="s">
        <v>179</v>
      </c>
      <c r="AW177" s="224" t="s">
        <v>154</v>
      </c>
      <c r="AX177" s="224" t="s">
        <v>97</v>
      </c>
      <c r="AY177" s="225" t="s">
        <v>174</v>
      </c>
    </row>
    <row r="178" spans="2:65" s="136" customFormat="1" ht="33" customHeight="1">
      <c r="B178" s="137"/>
      <c r="C178" s="244" t="s">
        <v>381</v>
      </c>
      <c r="D178" s="244" t="s">
        <v>183</v>
      </c>
      <c r="E178" s="243" t="s">
        <v>380</v>
      </c>
      <c r="F178" s="242" t="s">
        <v>379</v>
      </c>
      <c r="G178" s="241" t="s">
        <v>322</v>
      </c>
      <c r="H178" s="239">
        <v>13.62</v>
      </c>
      <c r="I178" s="240"/>
      <c r="J178" s="239">
        <f>ROUND(I178*H178,2)</f>
        <v>0</v>
      </c>
      <c r="K178" s="238"/>
      <c r="L178" s="137"/>
      <c r="M178" s="237" t="s">
        <v>105</v>
      </c>
      <c r="N178" s="236" t="s">
        <v>146</v>
      </c>
      <c r="P178" s="235">
        <f>O178*H178</f>
        <v>0</v>
      </c>
      <c r="Q178" s="235">
        <v>0.126</v>
      </c>
      <c r="R178" s="235">
        <f>Q178*H178</f>
        <v>1.7161199999999999</v>
      </c>
      <c r="S178" s="235">
        <v>0</v>
      </c>
      <c r="T178" s="234">
        <f>S178*H178</f>
        <v>0</v>
      </c>
      <c r="AR178" s="232" t="s">
        <v>191</v>
      </c>
      <c r="AT178" s="232" t="s">
        <v>183</v>
      </c>
      <c r="AU178" s="232" t="s">
        <v>179</v>
      </c>
      <c r="AY178" s="202" t="s">
        <v>174</v>
      </c>
      <c r="BE178" s="233">
        <f>IF(N178="základná",J178,0)</f>
        <v>0</v>
      </c>
      <c r="BF178" s="233">
        <f>IF(N178="znížená",J178,0)</f>
        <v>0</v>
      </c>
      <c r="BG178" s="233">
        <f>IF(N178="zákl. prenesená",J178,0)</f>
        <v>0</v>
      </c>
      <c r="BH178" s="233">
        <f>IF(N178="zníž. prenesená",J178,0)</f>
        <v>0</v>
      </c>
      <c r="BI178" s="233">
        <f>IF(N178="nulová",J178,0)</f>
        <v>0</v>
      </c>
      <c r="BJ178" s="202" t="s">
        <v>179</v>
      </c>
      <c r="BK178" s="233">
        <f>ROUND(I178*H178,2)</f>
        <v>0</v>
      </c>
      <c r="BL178" s="202" t="s">
        <v>191</v>
      </c>
      <c r="BM178" s="232" t="s">
        <v>378</v>
      </c>
    </row>
    <row r="179" spans="2:65" s="224" customFormat="1">
      <c r="B179" s="228"/>
      <c r="D179" s="221" t="s">
        <v>175</v>
      </c>
      <c r="E179" s="225" t="s">
        <v>105</v>
      </c>
      <c r="F179" s="231" t="s">
        <v>377</v>
      </c>
      <c r="H179" s="230">
        <v>13.62</v>
      </c>
      <c r="I179" s="229"/>
      <c r="L179" s="228"/>
      <c r="M179" s="227"/>
      <c r="T179" s="226"/>
      <c r="AT179" s="225" t="s">
        <v>175</v>
      </c>
      <c r="AU179" s="225" t="s">
        <v>179</v>
      </c>
      <c r="AV179" s="224" t="s">
        <v>179</v>
      </c>
      <c r="AW179" s="224" t="s">
        <v>154</v>
      </c>
      <c r="AX179" s="224" t="s">
        <v>97</v>
      </c>
      <c r="AY179" s="225" t="s">
        <v>174</v>
      </c>
    </row>
    <row r="180" spans="2:65" s="136" customFormat="1" ht="21.75" customHeight="1">
      <c r="B180" s="137"/>
      <c r="C180" s="275" t="s">
        <v>376</v>
      </c>
      <c r="D180" s="275" t="s">
        <v>247</v>
      </c>
      <c r="E180" s="274" t="s">
        <v>375</v>
      </c>
      <c r="F180" s="273" t="s">
        <v>374</v>
      </c>
      <c r="G180" s="272" t="s">
        <v>225</v>
      </c>
      <c r="H180" s="270">
        <v>110.05</v>
      </c>
      <c r="I180" s="271"/>
      <c r="J180" s="270">
        <f>ROUND(I180*H180,2)</f>
        <v>0</v>
      </c>
      <c r="K180" s="269"/>
      <c r="L180" s="268"/>
      <c r="M180" s="267" t="s">
        <v>105</v>
      </c>
      <c r="N180" s="266" t="s">
        <v>146</v>
      </c>
      <c r="P180" s="235">
        <f>O180*H180</f>
        <v>0</v>
      </c>
      <c r="Q180" s="235">
        <v>2.2499999999999999E-2</v>
      </c>
      <c r="R180" s="235">
        <f>Q180*H180</f>
        <v>2.4761249999999997</v>
      </c>
      <c r="S180" s="235">
        <v>0</v>
      </c>
      <c r="T180" s="234">
        <f>S180*H180</f>
        <v>0</v>
      </c>
      <c r="AR180" s="232" t="s">
        <v>248</v>
      </c>
      <c r="AT180" s="232" t="s">
        <v>247</v>
      </c>
      <c r="AU180" s="232" t="s">
        <v>179</v>
      </c>
      <c r="AY180" s="202" t="s">
        <v>174</v>
      </c>
      <c r="BE180" s="233">
        <f>IF(N180="základná",J180,0)</f>
        <v>0</v>
      </c>
      <c r="BF180" s="233">
        <f>IF(N180="znížená",J180,0)</f>
        <v>0</v>
      </c>
      <c r="BG180" s="233">
        <f>IF(N180="zákl. prenesená",J180,0)</f>
        <v>0</v>
      </c>
      <c r="BH180" s="233">
        <f>IF(N180="zníž. prenesená",J180,0)</f>
        <v>0</v>
      </c>
      <c r="BI180" s="233">
        <f>IF(N180="nulová",J180,0)</f>
        <v>0</v>
      </c>
      <c r="BJ180" s="202" t="s">
        <v>179</v>
      </c>
      <c r="BK180" s="233">
        <f>ROUND(I180*H180,2)</f>
        <v>0</v>
      </c>
      <c r="BL180" s="202" t="s">
        <v>191</v>
      </c>
      <c r="BM180" s="232" t="s">
        <v>373</v>
      </c>
    </row>
    <row r="181" spans="2:65" s="224" customFormat="1">
      <c r="B181" s="228"/>
      <c r="D181" s="221" t="s">
        <v>175</v>
      </c>
      <c r="E181" s="225" t="s">
        <v>105</v>
      </c>
      <c r="F181" s="231" t="s">
        <v>372</v>
      </c>
      <c r="H181" s="230">
        <v>108.96</v>
      </c>
      <c r="I181" s="229"/>
      <c r="L181" s="228"/>
      <c r="M181" s="227"/>
      <c r="T181" s="226"/>
      <c r="AT181" s="225" t="s">
        <v>175</v>
      </c>
      <c r="AU181" s="225" t="s">
        <v>179</v>
      </c>
      <c r="AV181" s="224" t="s">
        <v>179</v>
      </c>
      <c r="AW181" s="224" t="s">
        <v>154</v>
      </c>
      <c r="AX181" s="224" t="s">
        <v>97</v>
      </c>
      <c r="AY181" s="225" t="s">
        <v>174</v>
      </c>
    </row>
    <row r="182" spans="2:65" s="224" customFormat="1">
      <c r="B182" s="228"/>
      <c r="D182" s="221" t="s">
        <v>175</v>
      </c>
      <c r="F182" s="231" t="s">
        <v>371</v>
      </c>
      <c r="H182" s="230">
        <v>110.05</v>
      </c>
      <c r="I182" s="229"/>
      <c r="L182" s="228"/>
      <c r="M182" s="227"/>
      <c r="T182" s="226"/>
      <c r="AT182" s="225" t="s">
        <v>175</v>
      </c>
      <c r="AU182" s="225" t="s">
        <v>179</v>
      </c>
      <c r="AV182" s="224" t="s">
        <v>179</v>
      </c>
      <c r="AW182" s="224" t="s">
        <v>157</v>
      </c>
      <c r="AX182" s="224" t="s">
        <v>97</v>
      </c>
      <c r="AY182" s="225" t="s">
        <v>174</v>
      </c>
    </row>
    <row r="183" spans="2:65" s="136" customFormat="1" ht="24.2" customHeight="1">
      <c r="B183" s="137"/>
      <c r="C183" s="244" t="s">
        <v>370</v>
      </c>
      <c r="D183" s="244" t="s">
        <v>183</v>
      </c>
      <c r="E183" s="243" t="s">
        <v>369</v>
      </c>
      <c r="F183" s="242" t="s">
        <v>368</v>
      </c>
      <c r="G183" s="241" t="s">
        <v>322</v>
      </c>
      <c r="H183" s="239">
        <v>7.62</v>
      </c>
      <c r="I183" s="240"/>
      <c r="J183" s="239">
        <f>ROUND(I183*H183,2)</f>
        <v>0</v>
      </c>
      <c r="K183" s="238"/>
      <c r="L183" s="137"/>
      <c r="M183" s="237" t="s">
        <v>105</v>
      </c>
      <c r="N183" s="236" t="s">
        <v>146</v>
      </c>
      <c r="P183" s="235">
        <f>O183*H183</f>
        <v>0</v>
      </c>
      <c r="Q183" s="235">
        <v>0.112</v>
      </c>
      <c r="R183" s="235">
        <f>Q183*H183</f>
        <v>0.85343999999999998</v>
      </c>
      <c r="S183" s="235">
        <v>0</v>
      </c>
      <c r="T183" s="234">
        <f>S183*H183</f>
        <v>0</v>
      </c>
      <c r="AR183" s="232" t="s">
        <v>191</v>
      </c>
      <c r="AT183" s="232" t="s">
        <v>183</v>
      </c>
      <c r="AU183" s="232" t="s">
        <v>179</v>
      </c>
      <c r="AY183" s="202" t="s">
        <v>174</v>
      </c>
      <c r="BE183" s="233">
        <f>IF(N183="základná",J183,0)</f>
        <v>0</v>
      </c>
      <c r="BF183" s="233">
        <f>IF(N183="znížená",J183,0)</f>
        <v>0</v>
      </c>
      <c r="BG183" s="233">
        <f>IF(N183="zákl. prenesená",J183,0)</f>
        <v>0</v>
      </c>
      <c r="BH183" s="233">
        <f>IF(N183="zníž. prenesená",J183,0)</f>
        <v>0</v>
      </c>
      <c r="BI183" s="233">
        <f>IF(N183="nulová",J183,0)</f>
        <v>0</v>
      </c>
      <c r="BJ183" s="202" t="s">
        <v>179</v>
      </c>
      <c r="BK183" s="233">
        <f>ROUND(I183*H183,2)</f>
        <v>0</v>
      </c>
      <c r="BL183" s="202" t="s">
        <v>191</v>
      </c>
      <c r="BM183" s="232" t="s">
        <v>367</v>
      </c>
    </row>
    <row r="184" spans="2:65" s="224" customFormat="1">
      <c r="B184" s="228"/>
      <c r="D184" s="221" t="s">
        <v>175</v>
      </c>
      <c r="E184" s="225" t="s">
        <v>105</v>
      </c>
      <c r="F184" s="231" t="s">
        <v>366</v>
      </c>
      <c r="H184" s="230">
        <v>5.53</v>
      </c>
      <c r="I184" s="229"/>
      <c r="L184" s="228"/>
      <c r="M184" s="227"/>
      <c r="T184" s="226"/>
      <c r="AT184" s="225" t="s">
        <v>175</v>
      </c>
      <c r="AU184" s="225" t="s">
        <v>179</v>
      </c>
      <c r="AV184" s="224" t="s">
        <v>179</v>
      </c>
      <c r="AW184" s="224" t="s">
        <v>154</v>
      </c>
      <c r="AX184" s="224" t="s">
        <v>92</v>
      </c>
      <c r="AY184" s="225" t="s">
        <v>174</v>
      </c>
    </row>
    <row r="185" spans="2:65" s="224" customFormat="1">
      <c r="B185" s="228"/>
      <c r="D185" s="221" t="s">
        <v>175</v>
      </c>
      <c r="E185" s="225" t="s">
        <v>105</v>
      </c>
      <c r="F185" s="231" t="s">
        <v>365</v>
      </c>
      <c r="H185" s="230">
        <v>2.09</v>
      </c>
      <c r="I185" s="229"/>
      <c r="L185" s="228"/>
      <c r="M185" s="227"/>
      <c r="T185" s="226"/>
      <c r="AT185" s="225" t="s">
        <v>175</v>
      </c>
      <c r="AU185" s="225" t="s">
        <v>179</v>
      </c>
      <c r="AV185" s="224" t="s">
        <v>179</v>
      </c>
      <c r="AW185" s="224" t="s">
        <v>154</v>
      </c>
      <c r="AX185" s="224" t="s">
        <v>92</v>
      </c>
      <c r="AY185" s="225" t="s">
        <v>174</v>
      </c>
    </row>
    <row r="186" spans="2:65" s="258" customFormat="1">
      <c r="B186" s="262"/>
      <c r="D186" s="221" t="s">
        <v>175</v>
      </c>
      <c r="E186" s="259" t="s">
        <v>105</v>
      </c>
      <c r="F186" s="265" t="s">
        <v>202</v>
      </c>
      <c r="H186" s="264">
        <v>7.62</v>
      </c>
      <c r="I186" s="263"/>
      <c r="L186" s="262"/>
      <c r="M186" s="261"/>
      <c r="T186" s="260"/>
      <c r="AT186" s="259" t="s">
        <v>175</v>
      </c>
      <c r="AU186" s="259" t="s">
        <v>179</v>
      </c>
      <c r="AV186" s="258" t="s">
        <v>191</v>
      </c>
      <c r="AW186" s="258" t="s">
        <v>154</v>
      </c>
      <c r="AX186" s="258" t="s">
        <v>97</v>
      </c>
      <c r="AY186" s="259" t="s">
        <v>174</v>
      </c>
    </row>
    <row r="187" spans="2:65" s="136" customFormat="1" ht="24.2" customHeight="1">
      <c r="B187" s="137"/>
      <c r="C187" s="275" t="s">
        <v>364</v>
      </c>
      <c r="D187" s="275" t="s">
        <v>247</v>
      </c>
      <c r="E187" s="274" t="s">
        <v>363</v>
      </c>
      <c r="F187" s="273" t="s">
        <v>362</v>
      </c>
      <c r="G187" s="272" t="s">
        <v>322</v>
      </c>
      <c r="H187" s="270">
        <v>5.64</v>
      </c>
      <c r="I187" s="271"/>
      <c r="J187" s="270">
        <f>ROUND(I187*H187,2)</f>
        <v>0</v>
      </c>
      <c r="K187" s="269"/>
      <c r="L187" s="268"/>
      <c r="M187" s="267" t="s">
        <v>105</v>
      </c>
      <c r="N187" s="266" t="s">
        <v>146</v>
      </c>
      <c r="P187" s="235">
        <f>O187*H187</f>
        <v>0</v>
      </c>
      <c r="Q187" s="235">
        <v>0.13</v>
      </c>
      <c r="R187" s="235">
        <f>Q187*H187</f>
        <v>0.73319999999999996</v>
      </c>
      <c r="S187" s="235">
        <v>0</v>
      </c>
      <c r="T187" s="234">
        <f>S187*H187</f>
        <v>0</v>
      </c>
      <c r="AR187" s="232" t="s">
        <v>248</v>
      </c>
      <c r="AT187" s="232" t="s">
        <v>247</v>
      </c>
      <c r="AU187" s="232" t="s">
        <v>179</v>
      </c>
      <c r="AY187" s="202" t="s">
        <v>174</v>
      </c>
      <c r="BE187" s="233">
        <f>IF(N187="základná",J187,0)</f>
        <v>0</v>
      </c>
      <c r="BF187" s="233">
        <f>IF(N187="znížená",J187,0)</f>
        <v>0</v>
      </c>
      <c r="BG187" s="233">
        <f>IF(N187="zákl. prenesená",J187,0)</f>
        <v>0</v>
      </c>
      <c r="BH187" s="233">
        <f>IF(N187="zníž. prenesená",J187,0)</f>
        <v>0</v>
      </c>
      <c r="BI187" s="233">
        <f>IF(N187="nulová",J187,0)</f>
        <v>0</v>
      </c>
      <c r="BJ187" s="202" t="s">
        <v>179</v>
      </c>
      <c r="BK187" s="233">
        <f>ROUND(I187*H187,2)</f>
        <v>0</v>
      </c>
      <c r="BL187" s="202" t="s">
        <v>191</v>
      </c>
      <c r="BM187" s="232" t="s">
        <v>361</v>
      </c>
    </row>
    <row r="188" spans="2:65" s="224" customFormat="1">
      <c r="B188" s="228"/>
      <c r="D188" s="221" t="s">
        <v>175</v>
      </c>
      <c r="F188" s="231" t="s">
        <v>360</v>
      </c>
      <c r="H188" s="230">
        <v>5.64</v>
      </c>
      <c r="I188" s="229"/>
      <c r="L188" s="228"/>
      <c r="M188" s="227"/>
      <c r="T188" s="226"/>
      <c r="AT188" s="225" t="s">
        <v>175</v>
      </c>
      <c r="AU188" s="225" t="s">
        <v>179</v>
      </c>
      <c r="AV188" s="224" t="s">
        <v>179</v>
      </c>
      <c r="AW188" s="224" t="s">
        <v>157</v>
      </c>
      <c r="AX188" s="224" t="s">
        <v>97</v>
      </c>
      <c r="AY188" s="225" t="s">
        <v>174</v>
      </c>
    </row>
    <row r="189" spans="2:65" s="136" customFormat="1" ht="24.2" customHeight="1">
      <c r="B189" s="137"/>
      <c r="C189" s="275" t="s">
        <v>359</v>
      </c>
      <c r="D189" s="275" t="s">
        <v>247</v>
      </c>
      <c r="E189" s="274" t="s">
        <v>358</v>
      </c>
      <c r="F189" s="273" t="s">
        <v>357</v>
      </c>
      <c r="G189" s="272" t="s">
        <v>322</v>
      </c>
      <c r="H189" s="270">
        <v>2.09</v>
      </c>
      <c r="I189" s="271"/>
      <c r="J189" s="270">
        <f>ROUND(I189*H189,2)</f>
        <v>0</v>
      </c>
      <c r="K189" s="269"/>
      <c r="L189" s="268"/>
      <c r="M189" s="267" t="s">
        <v>105</v>
      </c>
      <c r="N189" s="266" t="s">
        <v>146</v>
      </c>
      <c r="P189" s="235">
        <f>O189*H189</f>
        <v>0</v>
      </c>
      <c r="Q189" s="235">
        <v>0.13</v>
      </c>
      <c r="R189" s="235">
        <f>Q189*H189</f>
        <v>0.2717</v>
      </c>
      <c r="S189" s="235">
        <v>0</v>
      </c>
      <c r="T189" s="234">
        <f>S189*H189</f>
        <v>0</v>
      </c>
      <c r="AR189" s="232" t="s">
        <v>248</v>
      </c>
      <c r="AT189" s="232" t="s">
        <v>247</v>
      </c>
      <c r="AU189" s="232" t="s">
        <v>179</v>
      </c>
      <c r="AY189" s="202" t="s">
        <v>174</v>
      </c>
      <c r="BE189" s="233">
        <f>IF(N189="základná",J189,0)</f>
        <v>0</v>
      </c>
      <c r="BF189" s="233">
        <f>IF(N189="znížená",J189,0)</f>
        <v>0</v>
      </c>
      <c r="BG189" s="233">
        <f>IF(N189="zákl. prenesená",J189,0)</f>
        <v>0</v>
      </c>
      <c r="BH189" s="233">
        <f>IF(N189="zníž. prenesená",J189,0)</f>
        <v>0</v>
      </c>
      <c r="BI189" s="233">
        <f>IF(N189="nulová",J189,0)</f>
        <v>0</v>
      </c>
      <c r="BJ189" s="202" t="s">
        <v>179</v>
      </c>
      <c r="BK189" s="233">
        <f>ROUND(I189*H189,2)</f>
        <v>0</v>
      </c>
      <c r="BL189" s="202" t="s">
        <v>191</v>
      </c>
      <c r="BM189" s="232" t="s">
        <v>356</v>
      </c>
    </row>
    <row r="190" spans="2:65" s="224" customFormat="1">
      <c r="B190" s="228"/>
      <c r="D190" s="221" t="s">
        <v>175</v>
      </c>
      <c r="E190" s="225" t="s">
        <v>105</v>
      </c>
      <c r="F190" s="231" t="s">
        <v>355</v>
      </c>
      <c r="H190" s="230">
        <v>2.09</v>
      </c>
      <c r="I190" s="229"/>
      <c r="L190" s="228"/>
      <c r="M190" s="227"/>
      <c r="T190" s="226"/>
      <c r="AT190" s="225" t="s">
        <v>175</v>
      </c>
      <c r="AU190" s="225" t="s">
        <v>179</v>
      </c>
      <c r="AV190" s="224" t="s">
        <v>179</v>
      </c>
      <c r="AW190" s="224" t="s">
        <v>154</v>
      </c>
      <c r="AX190" s="224" t="s">
        <v>97</v>
      </c>
      <c r="AY190" s="225" t="s">
        <v>174</v>
      </c>
    </row>
    <row r="191" spans="2:65" s="245" customFormat="1" ht="22.7" customHeight="1">
      <c r="B191" s="252"/>
      <c r="D191" s="247" t="s">
        <v>104</v>
      </c>
      <c r="E191" s="257" t="s">
        <v>354</v>
      </c>
      <c r="F191" s="257" t="s">
        <v>353</v>
      </c>
      <c r="I191" s="254"/>
      <c r="J191" s="256">
        <f>BK191</f>
        <v>0</v>
      </c>
      <c r="L191" s="252"/>
      <c r="M191" s="251"/>
      <c r="P191" s="250">
        <f>SUM(P192:P256)</f>
        <v>0</v>
      </c>
      <c r="R191" s="250">
        <f>SUM(R192:R256)</f>
        <v>12.849025000000001</v>
      </c>
      <c r="T191" s="249">
        <f>SUM(T192:T256)</f>
        <v>0</v>
      </c>
      <c r="AR191" s="247" t="s">
        <v>97</v>
      </c>
      <c r="AT191" s="248" t="s">
        <v>104</v>
      </c>
      <c r="AU191" s="248" t="s">
        <v>97</v>
      </c>
      <c r="AY191" s="247" t="s">
        <v>174</v>
      </c>
      <c r="BK191" s="246">
        <f>SUM(BK192:BK259)</f>
        <v>0</v>
      </c>
    </row>
    <row r="192" spans="2:65" s="136" customFormat="1" ht="24.2" customHeight="1">
      <c r="B192" s="137"/>
      <c r="C192" s="244" t="s">
        <v>352</v>
      </c>
      <c r="D192" s="244" t="s">
        <v>183</v>
      </c>
      <c r="E192" s="243" t="s">
        <v>351</v>
      </c>
      <c r="F192" s="242" t="s">
        <v>350</v>
      </c>
      <c r="G192" s="241" t="s">
        <v>225</v>
      </c>
      <c r="H192" s="239">
        <v>2</v>
      </c>
      <c r="I192" s="240"/>
      <c r="J192" s="239">
        <f>ROUND(I192*H192,2)</f>
        <v>0</v>
      </c>
      <c r="K192" s="238"/>
      <c r="L192" s="137"/>
      <c r="M192" s="237" t="s">
        <v>105</v>
      </c>
      <c r="N192" s="236" t="s">
        <v>146</v>
      </c>
      <c r="P192" s="235">
        <f>O192*H192</f>
        <v>0</v>
      </c>
      <c r="Q192" s="235">
        <v>0.22133</v>
      </c>
      <c r="R192" s="235">
        <f>Q192*H192</f>
        <v>0.44266</v>
      </c>
      <c r="S192" s="235">
        <v>0</v>
      </c>
      <c r="T192" s="234">
        <f>S192*H192</f>
        <v>0</v>
      </c>
      <c r="AR192" s="232" t="s">
        <v>191</v>
      </c>
      <c r="AT192" s="232" t="s">
        <v>183</v>
      </c>
      <c r="AU192" s="232" t="s">
        <v>179</v>
      </c>
      <c r="AY192" s="202" t="s">
        <v>174</v>
      </c>
      <c r="BE192" s="233">
        <f>IF(N192="základná",J192,0)</f>
        <v>0</v>
      </c>
      <c r="BF192" s="233">
        <f>IF(N192="znížená",J192,0)</f>
        <v>0</v>
      </c>
      <c r="BG192" s="233">
        <f>IF(N192="zákl. prenesená",J192,0)</f>
        <v>0</v>
      </c>
      <c r="BH192" s="233">
        <f>IF(N192="zníž. prenesená",J192,0)</f>
        <v>0</v>
      </c>
      <c r="BI192" s="233">
        <f>IF(N192="nulová",J192,0)</f>
        <v>0</v>
      </c>
      <c r="BJ192" s="202" t="s">
        <v>179</v>
      </c>
      <c r="BK192" s="233">
        <f>ROUND(I192*H192,2)</f>
        <v>0</v>
      </c>
      <c r="BL192" s="202" t="s">
        <v>191</v>
      </c>
      <c r="BM192" s="232" t="s">
        <v>349</v>
      </c>
    </row>
    <row r="193" spans="2:65" s="136" customFormat="1" ht="24.2" customHeight="1">
      <c r="B193" s="137"/>
      <c r="C193" s="275" t="s">
        <v>348</v>
      </c>
      <c r="D193" s="275" t="s">
        <v>247</v>
      </c>
      <c r="E193" s="274" t="s">
        <v>347</v>
      </c>
      <c r="F193" s="273" t="s">
        <v>346</v>
      </c>
      <c r="G193" s="272" t="s">
        <v>225</v>
      </c>
      <c r="H193" s="270">
        <v>2</v>
      </c>
      <c r="I193" s="271"/>
      <c r="J193" s="270">
        <f>ROUND(I193*H193,2)</f>
        <v>0</v>
      </c>
      <c r="K193" s="269"/>
      <c r="L193" s="268"/>
      <c r="M193" s="267" t="s">
        <v>105</v>
      </c>
      <c r="N193" s="266" t="s">
        <v>146</v>
      </c>
      <c r="P193" s="235">
        <f>O193*H193</f>
        <v>0</v>
      </c>
      <c r="Q193" s="235">
        <v>2.2000000000000001E-3</v>
      </c>
      <c r="R193" s="235">
        <f>Q193*H193</f>
        <v>4.4000000000000003E-3</v>
      </c>
      <c r="S193" s="235">
        <v>0</v>
      </c>
      <c r="T193" s="234">
        <f>S193*H193</f>
        <v>0</v>
      </c>
      <c r="AR193" s="232" t="s">
        <v>248</v>
      </c>
      <c r="AT193" s="232" t="s">
        <v>247</v>
      </c>
      <c r="AU193" s="232" t="s">
        <v>179</v>
      </c>
      <c r="AY193" s="202" t="s">
        <v>174</v>
      </c>
      <c r="BE193" s="233">
        <f>IF(N193="základná",J193,0)</f>
        <v>0</v>
      </c>
      <c r="BF193" s="233">
        <f>IF(N193="znížená",J193,0)</f>
        <v>0</v>
      </c>
      <c r="BG193" s="233">
        <f>IF(N193="zákl. prenesená",J193,0)</f>
        <v>0</v>
      </c>
      <c r="BH193" s="233">
        <f>IF(N193="zníž. prenesená",J193,0)</f>
        <v>0</v>
      </c>
      <c r="BI193" s="233">
        <f>IF(N193="nulová",J193,0)</f>
        <v>0</v>
      </c>
      <c r="BJ193" s="202" t="s">
        <v>179</v>
      </c>
      <c r="BK193" s="233">
        <f>ROUND(I193*H193,2)</f>
        <v>0</v>
      </c>
      <c r="BL193" s="202" t="s">
        <v>191</v>
      </c>
      <c r="BM193" s="232" t="s">
        <v>345</v>
      </c>
    </row>
    <row r="194" spans="2:65" s="136" customFormat="1" ht="24.2" customHeight="1">
      <c r="B194" s="137"/>
      <c r="C194" s="244" t="s">
        <v>344</v>
      </c>
      <c r="D194" s="244" t="s">
        <v>183</v>
      </c>
      <c r="E194" s="243" t="s">
        <v>343</v>
      </c>
      <c r="F194" s="242" t="s">
        <v>342</v>
      </c>
      <c r="G194" s="241" t="s">
        <v>225</v>
      </c>
      <c r="H194" s="239">
        <v>4</v>
      </c>
      <c r="I194" s="240"/>
      <c r="J194" s="239">
        <f>ROUND(I194*H194,2)</f>
        <v>0</v>
      </c>
      <c r="K194" s="238"/>
      <c r="L194" s="137"/>
      <c r="M194" s="237" t="s">
        <v>105</v>
      </c>
      <c r="N194" s="236" t="s">
        <v>146</v>
      </c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4">
        <f>S194*H194</f>
        <v>0</v>
      </c>
      <c r="AR194" s="232" t="s">
        <v>191</v>
      </c>
      <c r="AT194" s="232" t="s">
        <v>183</v>
      </c>
      <c r="AU194" s="232" t="s">
        <v>179</v>
      </c>
      <c r="AY194" s="202" t="s">
        <v>174</v>
      </c>
      <c r="BE194" s="233">
        <f>IF(N194="základná",J194,0)</f>
        <v>0</v>
      </c>
      <c r="BF194" s="233">
        <f>IF(N194="znížená",J194,0)</f>
        <v>0</v>
      </c>
      <c r="BG194" s="233">
        <f>IF(N194="zákl. prenesená",J194,0)</f>
        <v>0</v>
      </c>
      <c r="BH194" s="233">
        <f>IF(N194="zníž. prenesená",J194,0)</f>
        <v>0</v>
      </c>
      <c r="BI194" s="233">
        <f>IF(N194="nulová",J194,0)</f>
        <v>0</v>
      </c>
      <c r="BJ194" s="202" t="s">
        <v>179</v>
      </c>
      <c r="BK194" s="233">
        <f>ROUND(I194*H194,2)</f>
        <v>0</v>
      </c>
      <c r="BL194" s="202" t="s">
        <v>191</v>
      </c>
      <c r="BM194" s="232" t="s">
        <v>341</v>
      </c>
    </row>
    <row r="195" spans="2:65" s="136" customFormat="1" ht="24.2" customHeight="1">
      <c r="B195" s="137"/>
      <c r="C195" s="275" t="s">
        <v>340</v>
      </c>
      <c r="D195" s="275" t="s">
        <v>247</v>
      </c>
      <c r="E195" s="274" t="s">
        <v>339</v>
      </c>
      <c r="F195" s="273" t="s">
        <v>338</v>
      </c>
      <c r="G195" s="272" t="s">
        <v>225</v>
      </c>
      <c r="H195" s="270">
        <v>0.04</v>
      </c>
      <c r="I195" s="271"/>
      <c r="J195" s="270">
        <f>ROUND(I195*H195,2)</f>
        <v>0</v>
      </c>
      <c r="K195" s="269"/>
      <c r="L195" s="268"/>
      <c r="M195" s="267" t="s">
        <v>105</v>
      </c>
      <c r="N195" s="266" t="s">
        <v>146</v>
      </c>
      <c r="P195" s="235">
        <f>O195*H195</f>
        <v>0</v>
      </c>
      <c r="Q195" s="235">
        <v>1.14E-2</v>
      </c>
      <c r="R195" s="235">
        <f>Q195*H195</f>
        <v>4.5600000000000003E-4</v>
      </c>
      <c r="S195" s="235">
        <v>0</v>
      </c>
      <c r="T195" s="234">
        <f>S195*H195</f>
        <v>0</v>
      </c>
      <c r="AR195" s="232" t="s">
        <v>248</v>
      </c>
      <c r="AT195" s="232" t="s">
        <v>247</v>
      </c>
      <c r="AU195" s="232" t="s">
        <v>179</v>
      </c>
      <c r="AY195" s="202" t="s">
        <v>174</v>
      </c>
      <c r="BE195" s="233">
        <f>IF(N195="základná",J195,0)</f>
        <v>0</v>
      </c>
      <c r="BF195" s="233">
        <f>IF(N195="znížená",J195,0)</f>
        <v>0</v>
      </c>
      <c r="BG195" s="233">
        <f>IF(N195="zákl. prenesená",J195,0)</f>
        <v>0</v>
      </c>
      <c r="BH195" s="233">
        <f>IF(N195="zníž. prenesená",J195,0)</f>
        <v>0</v>
      </c>
      <c r="BI195" s="233">
        <f>IF(N195="nulová",J195,0)</f>
        <v>0</v>
      </c>
      <c r="BJ195" s="202" t="s">
        <v>179</v>
      </c>
      <c r="BK195" s="233">
        <f>ROUND(I195*H195,2)</f>
        <v>0</v>
      </c>
      <c r="BL195" s="202" t="s">
        <v>191</v>
      </c>
      <c r="BM195" s="232" t="s">
        <v>337</v>
      </c>
    </row>
    <row r="196" spans="2:65" s="224" customFormat="1">
      <c r="B196" s="228"/>
      <c r="D196" s="221" t="s">
        <v>175</v>
      </c>
      <c r="F196" s="231" t="s">
        <v>336</v>
      </c>
      <c r="H196" s="230">
        <v>0.04</v>
      </c>
      <c r="I196" s="229"/>
      <c r="L196" s="228"/>
      <c r="M196" s="227"/>
      <c r="T196" s="226"/>
      <c r="AT196" s="225" t="s">
        <v>175</v>
      </c>
      <c r="AU196" s="225" t="s">
        <v>179</v>
      </c>
      <c r="AV196" s="224" t="s">
        <v>179</v>
      </c>
      <c r="AW196" s="224" t="s">
        <v>157</v>
      </c>
      <c r="AX196" s="224" t="s">
        <v>97</v>
      </c>
      <c r="AY196" s="225" t="s">
        <v>174</v>
      </c>
    </row>
    <row r="197" spans="2:65" s="136" customFormat="1" ht="24.2" customHeight="1">
      <c r="B197" s="137"/>
      <c r="C197" s="244" t="s">
        <v>335</v>
      </c>
      <c r="D197" s="244" t="s">
        <v>183</v>
      </c>
      <c r="E197" s="243" t="s">
        <v>334</v>
      </c>
      <c r="F197" s="242" t="s">
        <v>333</v>
      </c>
      <c r="G197" s="241" t="s">
        <v>225</v>
      </c>
      <c r="H197" s="239">
        <v>2</v>
      </c>
      <c r="I197" s="240"/>
      <c r="J197" s="239">
        <f>ROUND(I197*H197,2)</f>
        <v>0</v>
      </c>
      <c r="K197" s="238"/>
      <c r="L197" s="137"/>
      <c r="M197" s="237" t="s">
        <v>105</v>
      </c>
      <c r="N197" s="236" t="s">
        <v>146</v>
      </c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4">
        <f>S197*H197</f>
        <v>0</v>
      </c>
      <c r="AR197" s="232" t="s">
        <v>191</v>
      </c>
      <c r="AT197" s="232" t="s">
        <v>183</v>
      </c>
      <c r="AU197" s="232" t="s">
        <v>179</v>
      </c>
      <c r="AY197" s="202" t="s">
        <v>174</v>
      </c>
      <c r="BE197" s="233">
        <f>IF(N197="základná",J197,0)</f>
        <v>0</v>
      </c>
      <c r="BF197" s="233">
        <f>IF(N197="znížená",J197,0)</f>
        <v>0</v>
      </c>
      <c r="BG197" s="233">
        <f>IF(N197="zákl. prenesená",J197,0)</f>
        <v>0</v>
      </c>
      <c r="BH197" s="233">
        <f>IF(N197="zníž. prenesená",J197,0)</f>
        <v>0</v>
      </c>
      <c r="BI197" s="233">
        <f>IF(N197="nulová",J197,0)</f>
        <v>0</v>
      </c>
      <c r="BJ197" s="202" t="s">
        <v>179</v>
      </c>
      <c r="BK197" s="233">
        <f>ROUND(I197*H197,2)</f>
        <v>0</v>
      </c>
      <c r="BL197" s="202" t="s">
        <v>191</v>
      </c>
      <c r="BM197" s="232" t="s">
        <v>332</v>
      </c>
    </row>
    <row r="198" spans="2:65" s="224" customFormat="1">
      <c r="B198" s="228"/>
      <c r="D198" s="221" t="s">
        <v>175</v>
      </c>
      <c r="E198" s="225" t="s">
        <v>105</v>
      </c>
      <c r="F198" s="231" t="s">
        <v>331</v>
      </c>
      <c r="H198" s="230">
        <v>2</v>
      </c>
      <c r="I198" s="229"/>
      <c r="L198" s="228"/>
      <c r="M198" s="227"/>
      <c r="T198" s="226"/>
      <c r="AT198" s="225" t="s">
        <v>175</v>
      </c>
      <c r="AU198" s="225" t="s">
        <v>179</v>
      </c>
      <c r="AV198" s="224" t="s">
        <v>179</v>
      </c>
      <c r="AW198" s="224" t="s">
        <v>154</v>
      </c>
      <c r="AX198" s="224" t="s">
        <v>97</v>
      </c>
      <c r="AY198" s="225" t="s">
        <v>174</v>
      </c>
    </row>
    <row r="199" spans="2:65" s="136" customFormat="1" ht="24.2" customHeight="1">
      <c r="B199" s="137"/>
      <c r="C199" s="275" t="s">
        <v>330</v>
      </c>
      <c r="D199" s="275" t="s">
        <v>247</v>
      </c>
      <c r="E199" s="274" t="s">
        <v>329</v>
      </c>
      <c r="F199" s="273" t="s">
        <v>328</v>
      </c>
      <c r="G199" s="272" t="s">
        <v>225</v>
      </c>
      <c r="H199" s="270">
        <v>0.02</v>
      </c>
      <c r="I199" s="271"/>
      <c r="J199" s="270">
        <f>ROUND(I199*H199,2)</f>
        <v>0</v>
      </c>
      <c r="K199" s="269"/>
      <c r="L199" s="268"/>
      <c r="M199" s="267" t="s">
        <v>105</v>
      </c>
      <c r="N199" s="266" t="s">
        <v>146</v>
      </c>
      <c r="P199" s="235">
        <f>O199*H199</f>
        <v>0</v>
      </c>
      <c r="Q199" s="235">
        <v>2.5999999999999999E-3</v>
      </c>
      <c r="R199" s="235">
        <f>Q199*H199</f>
        <v>5.1999999999999997E-5</v>
      </c>
      <c r="S199" s="235">
        <v>0</v>
      </c>
      <c r="T199" s="234">
        <f>S199*H199</f>
        <v>0</v>
      </c>
      <c r="AR199" s="232" t="s">
        <v>248</v>
      </c>
      <c r="AT199" s="232" t="s">
        <v>247</v>
      </c>
      <c r="AU199" s="232" t="s">
        <v>179</v>
      </c>
      <c r="AY199" s="202" t="s">
        <v>174</v>
      </c>
      <c r="BE199" s="233">
        <f>IF(N199="základná",J199,0)</f>
        <v>0</v>
      </c>
      <c r="BF199" s="233">
        <f>IF(N199="znížená",J199,0)</f>
        <v>0</v>
      </c>
      <c r="BG199" s="233">
        <f>IF(N199="zákl. prenesená",J199,0)</f>
        <v>0</v>
      </c>
      <c r="BH199" s="233">
        <f>IF(N199="zníž. prenesená",J199,0)</f>
        <v>0</v>
      </c>
      <c r="BI199" s="233">
        <f>IF(N199="nulová",J199,0)</f>
        <v>0</v>
      </c>
      <c r="BJ199" s="202" t="s">
        <v>179</v>
      </c>
      <c r="BK199" s="233">
        <f>ROUND(I199*H199,2)</f>
        <v>0</v>
      </c>
      <c r="BL199" s="202" t="s">
        <v>191</v>
      </c>
      <c r="BM199" s="232" t="s">
        <v>327</v>
      </c>
    </row>
    <row r="200" spans="2:65" s="224" customFormat="1">
      <c r="B200" s="228"/>
      <c r="D200" s="221" t="s">
        <v>175</v>
      </c>
      <c r="F200" s="231" t="s">
        <v>326</v>
      </c>
      <c r="H200" s="230">
        <v>0.02</v>
      </c>
      <c r="I200" s="229"/>
      <c r="L200" s="228"/>
      <c r="M200" s="227"/>
      <c r="T200" s="226"/>
      <c r="AT200" s="225" t="s">
        <v>175</v>
      </c>
      <c r="AU200" s="225" t="s">
        <v>179</v>
      </c>
      <c r="AV200" s="224" t="s">
        <v>179</v>
      </c>
      <c r="AW200" s="224" t="s">
        <v>157</v>
      </c>
      <c r="AX200" s="224" t="s">
        <v>97</v>
      </c>
      <c r="AY200" s="225" t="s">
        <v>174</v>
      </c>
    </row>
    <row r="201" spans="2:65" s="136" customFormat="1" ht="37.700000000000003" customHeight="1">
      <c r="B201" s="137"/>
      <c r="C201" s="244" t="s">
        <v>325</v>
      </c>
      <c r="D201" s="244" t="s">
        <v>183</v>
      </c>
      <c r="E201" s="243" t="s">
        <v>324</v>
      </c>
      <c r="F201" s="242" t="s">
        <v>323</v>
      </c>
      <c r="G201" s="241" t="s">
        <v>322</v>
      </c>
      <c r="H201" s="239">
        <v>16.3</v>
      </c>
      <c r="I201" s="240"/>
      <c r="J201" s="239">
        <f>ROUND(I201*H201,2)</f>
        <v>0</v>
      </c>
      <c r="K201" s="238"/>
      <c r="L201" s="137"/>
      <c r="M201" s="237" t="s">
        <v>105</v>
      </c>
      <c r="N201" s="236" t="s">
        <v>146</v>
      </c>
      <c r="P201" s="235">
        <f>O201*H201</f>
        <v>0</v>
      </c>
      <c r="Q201" s="235">
        <v>2.5300000000000001E-3</v>
      </c>
      <c r="R201" s="235">
        <f>Q201*H201</f>
        <v>4.1239000000000005E-2</v>
      </c>
      <c r="S201" s="235">
        <v>0</v>
      </c>
      <c r="T201" s="234">
        <f>S201*H201</f>
        <v>0</v>
      </c>
      <c r="AR201" s="232" t="s">
        <v>191</v>
      </c>
      <c r="AT201" s="232" t="s">
        <v>183</v>
      </c>
      <c r="AU201" s="232" t="s">
        <v>179</v>
      </c>
      <c r="AY201" s="202" t="s">
        <v>174</v>
      </c>
      <c r="BE201" s="233">
        <f>IF(N201="základná",J201,0)</f>
        <v>0</v>
      </c>
      <c r="BF201" s="233">
        <f>IF(N201="znížená",J201,0)</f>
        <v>0</v>
      </c>
      <c r="BG201" s="233">
        <f>IF(N201="zákl. prenesená",J201,0)</f>
        <v>0</v>
      </c>
      <c r="BH201" s="233">
        <f>IF(N201="zníž. prenesená",J201,0)</f>
        <v>0</v>
      </c>
      <c r="BI201" s="233">
        <f>IF(N201="nulová",J201,0)</f>
        <v>0</v>
      </c>
      <c r="BJ201" s="202" t="s">
        <v>179</v>
      </c>
      <c r="BK201" s="233">
        <f>ROUND(I201*H201,2)</f>
        <v>0</v>
      </c>
      <c r="BL201" s="202" t="s">
        <v>191</v>
      </c>
      <c r="BM201" s="232" t="s">
        <v>321</v>
      </c>
    </row>
    <row r="202" spans="2:65" s="224" customFormat="1">
      <c r="B202" s="228"/>
      <c r="D202" s="221" t="s">
        <v>175</v>
      </c>
      <c r="E202" s="225" t="s">
        <v>105</v>
      </c>
      <c r="F202" s="231" t="s">
        <v>320</v>
      </c>
      <c r="H202" s="230">
        <v>16.3</v>
      </c>
      <c r="I202" s="229"/>
      <c r="L202" s="228"/>
      <c r="M202" s="227"/>
      <c r="T202" s="226"/>
      <c r="AT202" s="225" t="s">
        <v>175</v>
      </c>
      <c r="AU202" s="225" t="s">
        <v>179</v>
      </c>
      <c r="AV202" s="224" t="s">
        <v>179</v>
      </c>
      <c r="AW202" s="224" t="s">
        <v>154</v>
      </c>
      <c r="AX202" s="224" t="s">
        <v>97</v>
      </c>
      <c r="AY202" s="225" t="s">
        <v>174</v>
      </c>
    </row>
    <row r="203" spans="2:65" s="136" customFormat="1" ht="24.2" customHeight="1">
      <c r="B203" s="137"/>
      <c r="C203" s="244" t="s">
        <v>319</v>
      </c>
      <c r="D203" s="244" t="s">
        <v>183</v>
      </c>
      <c r="E203" s="243" t="s">
        <v>318</v>
      </c>
      <c r="F203" s="242" t="s">
        <v>317</v>
      </c>
      <c r="G203" s="241" t="s">
        <v>225</v>
      </c>
      <c r="H203" s="239">
        <v>5</v>
      </c>
      <c r="I203" s="240"/>
      <c r="J203" s="239">
        <f>ROUND(I203*H203,2)</f>
        <v>0</v>
      </c>
      <c r="K203" s="238"/>
      <c r="L203" s="137"/>
      <c r="M203" s="237" t="s">
        <v>105</v>
      </c>
      <c r="N203" s="236" t="s">
        <v>146</v>
      </c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4">
        <f>S203*H203</f>
        <v>0</v>
      </c>
      <c r="AR203" s="232" t="s">
        <v>191</v>
      </c>
      <c r="AT203" s="232" t="s">
        <v>183</v>
      </c>
      <c r="AU203" s="232" t="s">
        <v>179</v>
      </c>
      <c r="AY203" s="202" t="s">
        <v>174</v>
      </c>
      <c r="BE203" s="233">
        <f>IF(N203="základná",J203,0)</f>
        <v>0</v>
      </c>
      <c r="BF203" s="233">
        <f>IF(N203="znížená",J203,0)</f>
        <v>0</v>
      </c>
      <c r="BG203" s="233">
        <f>IF(N203="zákl. prenesená",J203,0)</f>
        <v>0</v>
      </c>
      <c r="BH203" s="233">
        <f>IF(N203="zníž. prenesená",J203,0)</f>
        <v>0</v>
      </c>
      <c r="BI203" s="233">
        <f>IF(N203="nulová",J203,0)</f>
        <v>0</v>
      </c>
      <c r="BJ203" s="202" t="s">
        <v>179</v>
      </c>
      <c r="BK203" s="233">
        <f>ROUND(I203*H203,2)</f>
        <v>0</v>
      </c>
      <c r="BL203" s="202" t="s">
        <v>191</v>
      </c>
      <c r="BM203" s="232" t="s">
        <v>316</v>
      </c>
    </row>
    <row r="204" spans="2:65" s="136" customFormat="1" ht="37.700000000000003" customHeight="1">
      <c r="B204" s="137"/>
      <c r="C204" s="275" t="s">
        <v>315</v>
      </c>
      <c r="D204" s="275" t="s">
        <v>247</v>
      </c>
      <c r="E204" s="274" t="s">
        <v>314</v>
      </c>
      <c r="F204" s="273" t="s">
        <v>313</v>
      </c>
      <c r="G204" s="272" t="s">
        <v>225</v>
      </c>
      <c r="H204" s="270">
        <v>0.05</v>
      </c>
      <c r="I204" s="271"/>
      <c r="J204" s="270">
        <f>ROUND(I204*H204,2)</f>
        <v>0</v>
      </c>
      <c r="K204" s="269"/>
      <c r="L204" s="268"/>
      <c r="M204" s="267" t="s">
        <v>105</v>
      </c>
      <c r="N204" s="266" t="s">
        <v>146</v>
      </c>
      <c r="P204" s="235">
        <f>O204*H204</f>
        <v>0</v>
      </c>
      <c r="Q204" s="235">
        <v>1.0699999999999999E-2</v>
      </c>
      <c r="R204" s="235">
        <f>Q204*H204</f>
        <v>5.3499999999999999E-4</v>
      </c>
      <c r="S204" s="235">
        <v>0</v>
      </c>
      <c r="T204" s="234">
        <f>S204*H204</f>
        <v>0</v>
      </c>
      <c r="AR204" s="232" t="s">
        <v>248</v>
      </c>
      <c r="AT204" s="232" t="s">
        <v>247</v>
      </c>
      <c r="AU204" s="232" t="s">
        <v>179</v>
      </c>
      <c r="AY204" s="202" t="s">
        <v>174</v>
      </c>
      <c r="BE204" s="233">
        <f>IF(N204="základná",J204,0)</f>
        <v>0</v>
      </c>
      <c r="BF204" s="233">
        <f>IF(N204="znížená",J204,0)</f>
        <v>0</v>
      </c>
      <c r="BG204" s="233">
        <f>IF(N204="zákl. prenesená",J204,0)</f>
        <v>0</v>
      </c>
      <c r="BH204" s="233">
        <f>IF(N204="zníž. prenesená",J204,0)</f>
        <v>0</v>
      </c>
      <c r="BI204" s="233">
        <f>IF(N204="nulová",J204,0)</f>
        <v>0</v>
      </c>
      <c r="BJ204" s="202" t="s">
        <v>179</v>
      </c>
      <c r="BK204" s="233">
        <f>ROUND(I204*H204,2)</f>
        <v>0</v>
      </c>
      <c r="BL204" s="202" t="s">
        <v>191</v>
      </c>
      <c r="BM204" s="232" t="s">
        <v>312</v>
      </c>
    </row>
    <row r="205" spans="2:65" s="224" customFormat="1">
      <c r="B205" s="228"/>
      <c r="D205" s="221" t="s">
        <v>175</v>
      </c>
      <c r="F205" s="231" t="s">
        <v>311</v>
      </c>
      <c r="H205" s="230">
        <v>0.05</v>
      </c>
      <c r="I205" s="229"/>
      <c r="L205" s="228"/>
      <c r="M205" s="227"/>
      <c r="T205" s="226"/>
      <c r="AT205" s="225" t="s">
        <v>175</v>
      </c>
      <c r="AU205" s="225" t="s">
        <v>179</v>
      </c>
      <c r="AV205" s="224" t="s">
        <v>179</v>
      </c>
      <c r="AW205" s="224" t="s">
        <v>157</v>
      </c>
      <c r="AX205" s="224" t="s">
        <v>97</v>
      </c>
      <c r="AY205" s="225" t="s">
        <v>174</v>
      </c>
    </row>
    <row r="206" spans="2:65" s="136" customFormat="1" ht="24.2" customHeight="1">
      <c r="B206" s="137"/>
      <c r="C206" s="244" t="s">
        <v>310</v>
      </c>
      <c r="D206" s="244" t="s">
        <v>183</v>
      </c>
      <c r="E206" s="243" t="s">
        <v>309</v>
      </c>
      <c r="F206" s="242" t="s">
        <v>308</v>
      </c>
      <c r="G206" s="241" t="s">
        <v>225</v>
      </c>
      <c r="H206" s="239">
        <v>13</v>
      </c>
      <c r="I206" s="240"/>
      <c r="J206" s="239">
        <f>ROUND(I206*H206,2)</f>
        <v>0</v>
      </c>
      <c r="K206" s="238"/>
      <c r="L206" s="137"/>
      <c r="M206" s="237" t="s">
        <v>105</v>
      </c>
      <c r="N206" s="236" t="s">
        <v>146</v>
      </c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4">
        <f>S206*H206</f>
        <v>0</v>
      </c>
      <c r="AR206" s="232" t="s">
        <v>191</v>
      </c>
      <c r="AT206" s="232" t="s">
        <v>183</v>
      </c>
      <c r="AU206" s="232" t="s">
        <v>179</v>
      </c>
      <c r="AY206" s="202" t="s">
        <v>174</v>
      </c>
      <c r="BE206" s="233">
        <f>IF(N206="základná",J206,0)</f>
        <v>0</v>
      </c>
      <c r="BF206" s="233">
        <f>IF(N206="znížená",J206,0)</f>
        <v>0</v>
      </c>
      <c r="BG206" s="233">
        <f>IF(N206="zákl. prenesená",J206,0)</f>
        <v>0</v>
      </c>
      <c r="BH206" s="233">
        <f>IF(N206="zníž. prenesená",J206,0)</f>
        <v>0</v>
      </c>
      <c r="BI206" s="233">
        <f>IF(N206="nulová",J206,0)</f>
        <v>0</v>
      </c>
      <c r="BJ206" s="202" t="s">
        <v>179</v>
      </c>
      <c r="BK206" s="233">
        <f>ROUND(I206*H206,2)</f>
        <v>0</v>
      </c>
      <c r="BL206" s="202" t="s">
        <v>191</v>
      </c>
      <c r="BM206" s="232" t="s">
        <v>307</v>
      </c>
    </row>
    <row r="207" spans="2:65" s="136" customFormat="1" ht="33" customHeight="1">
      <c r="B207" s="137"/>
      <c r="C207" s="275" t="s">
        <v>306</v>
      </c>
      <c r="D207" s="275" t="s">
        <v>247</v>
      </c>
      <c r="E207" s="274" t="s">
        <v>305</v>
      </c>
      <c r="F207" s="273" t="s">
        <v>304</v>
      </c>
      <c r="G207" s="272" t="s">
        <v>225</v>
      </c>
      <c r="H207" s="270">
        <v>0.13</v>
      </c>
      <c r="I207" s="271"/>
      <c r="J207" s="270">
        <f>ROUND(I207*H207,2)</f>
        <v>0</v>
      </c>
      <c r="K207" s="269"/>
      <c r="L207" s="268"/>
      <c r="M207" s="267" t="s">
        <v>105</v>
      </c>
      <c r="N207" s="266" t="s">
        <v>146</v>
      </c>
      <c r="P207" s="235">
        <f>O207*H207</f>
        <v>0</v>
      </c>
      <c r="Q207" s="235">
        <v>2.9999999999999997E-4</v>
      </c>
      <c r="R207" s="235">
        <f>Q207*H207</f>
        <v>3.8999999999999999E-5</v>
      </c>
      <c r="S207" s="235">
        <v>0</v>
      </c>
      <c r="T207" s="234">
        <f>S207*H207</f>
        <v>0</v>
      </c>
      <c r="AR207" s="232" t="s">
        <v>248</v>
      </c>
      <c r="AT207" s="232" t="s">
        <v>247</v>
      </c>
      <c r="AU207" s="232" t="s">
        <v>179</v>
      </c>
      <c r="AY207" s="202" t="s">
        <v>174</v>
      </c>
      <c r="BE207" s="233">
        <f>IF(N207="základná",J207,0)</f>
        <v>0</v>
      </c>
      <c r="BF207" s="233">
        <f>IF(N207="znížená",J207,0)</f>
        <v>0</v>
      </c>
      <c r="BG207" s="233">
        <f>IF(N207="zákl. prenesená",J207,0)</f>
        <v>0</v>
      </c>
      <c r="BH207" s="233">
        <f>IF(N207="zníž. prenesená",J207,0)</f>
        <v>0</v>
      </c>
      <c r="BI207" s="233">
        <f>IF(N207="nulová",J207,0)</f>
        <v>0</v>
      </c>
      <c r="BJ207" s="202" t="s">
        <v>179</v>
      </c>
      <c r="BK207" s="233">
        <f>ROUND(I207*H207,2)</f>
        <v>0</v>
      </c>
      <c r="BL207" s="202" t="s">
        <v>191</v>
      </c>
      <c r="BM207" s="232" t="s">
        <v>303</v>
      </c>
    </row>
    <row r="208" spans="2:65" s="224" customFormat="1">
      <c r="B208" s="228"/>
      <c r="D208" s="221" t="s">
        <v>175</v>
      </c>
      <c r="F208" s="231" t="s">
        <v>302</v>
      </c>
      <c r="H208" s="230">
        <v>0.13</v>
      </c>
      <c r="I208" s="229"/>
      <c r="L208" s="228"/>
      <c r="M208" s="227"/>
      <c r="T208" s="226"/>
      <c r="AT208" s="225" t="s">
        <v>175</v>
      </c>
      <c r="AU208" s="225" t="s">
        <v>179</v>
      </c>
      <c r="AV208" s="224" t="s">
        <v>179</v>
      </c>
      <c r="AW208" s="224" t="s">
        <v>157</v>
      </c>
      <c r="AX208" s="224" t="s">
        <v>97</v>
      </c>
      <c r="AY208" s="225" t="s">
        <v>174</v>
      </c>
    </row>
    <row r="209" spans="2:65" s="136" customFormat="1" ht="24.2" customHeight="1">
      <c r="B209" s="137"/>
      <c r="C209" s="244" t="s">
        <v>301</v>
      </c>
      <c r="D209" s="244" t="s">
        <v>183</v>
      </c>
      <c r="E209" s="243" t="s">
        <v>300</v>
      </c>
      <c r="F209" s="242" t="s">
        <v>299</v>
      </c>
      <c r="G209" s="241" t="s">
        <v>225</v>
      </c>
      <c r="H209" s="239">
        <v>3</v>
      </c>
      <c r="I209" s="240"/>
      <c r="J209" s="239">
        <f>ROUND(I209*H209,2)</f>
        <v>0</v>
      </c>
      <c r="K209" s="238"/>
      <c r="L209" s="137"/>
      <c r="M209" s="237" t="s">
        <v>105</v>
      </c>
      <c r="N209" s="236" t="s">
        <v>146</v>
      </c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4">
        <f>S209*H209</f>
        <v>0</v>
      </c>
      <c r="AR209" s="232" t="s">
        <v>191</v>
      </c>
      <c r="AT209" s="232" t="s">
        <v>183</v>
      </c>
      <c r="AU209" s="232" t="s">
        <v>179</v>
      </c>
      <c r="AY209" s="202" t="s">
        <v>174</v>
      </c>
      <c r="BE209" s="233">
        <f>IF(N209="základná",J209,0)</f>
        <v>0</v>
      </c>
      <c r="BF209" s="233">
        <f>IF(N209="znížená",J209,0)</f>
        <v>0</v>
      </c>
      <c r="BG209" s="233">
        <f>IF(N209="zákl. prenesená",J209,0)</f>
        <v>0</v>
      </c>
      <c r="BH209" s="233">
        <f>IF(N209="zníž. prenesená",J209,0)</f>
        <v>0</v>
      </c>
      <c r="BI209" s="233">
        <f>IF(N209="nulová",J209,0)</f>
        <v>0</v>
      </c>
      <c r="BJ209" s="202" t="s">
        <v>179</v>
      </c>
      <c r="BK209" s="233">
        <f>ROUND(I209*H209,2)</f>
        <v>0</v>
      </c>
      <c r="BL209" s="202" t="s">
        <v>191</v>
      </c>
      <c r="BM209" s="232" t="s">
        <v>298</v>
      </c>
    </row>
    <row r="210" spans="2:65" s="136" customFormat="1" ht="24.2" customHeight="1">
      <c r="B210" s="137"/>
      <c r="C210" s="275" t="s">
        <v>297</v>
      </c>
      <c r="D210" s="275" t="s">
        <v>247</v>
      </c>
      <c r="E210" s="274" t="s">
        <v>296</v>
      </c>
      <c r="F210" s="273" t="s">
        <v>295</v>
      </c>
      <c r="G210" s="272" t="s">
        <v>225</v>
      </c>
      <c r="H210" s="270">
        <v>0.09</v>
      </c>
      <c r="I210" s="271"/>
      <c r="J210" s="270">
        <f>ROUND(I210*H210,2)</f>
        <v>0</v>
      </c>
      <c r="K210" s="269"/>
      <c r="L210" s="268"/>
      <c r="M210" s="267" t="s">
        <v>105</v>
      </c>
      <c r="N210" s="266" t="s">
        <v>146</v>
      </c>
      <c r="P210" s="235">
        <f>O210*H210</f>
        <v>0</v>
      </c>
      <c r="Q210" s="235">
        <v>5.1000000000000004E-3</v>
      </c>
      <c r="R210" s="235">
        <f>Q210*H210</f>
        <v>4.5899999999999999E-4</v>
      </c>
      <c r="S210" s="235">
        <v>0</v>
      </c>
      <c r="T210" s="234">
        <f>S210*H210</f>
        <v>0</v>
      </c>
      <c r="AR210" s="232" t="s">
        <v>248</v>
      </c>
      <c r="AT210" s="232" t="s">
        <v>247</v>
      </c>
      <c r="AU210" s="232" t="s">
        <v>179</v>
      </c>
      <c r="AY210" s="202" t="s">
        <v>174</v>
      </c>
      <c r="BE210" s="233">
        <f>IF(N210="základná",J210,0)</f>
        <v>0</v>
      </c>
      <c r="BF210" s="233">
        <f>IF(N210="znížená",J210,0)</f>
        <v>0</v>
      </c>
      <c r="BG210" s="233">
        <f>IF(N210="zákl. prenesená",J210,0)</f>
        <v>0</v>
      </c>
      <c r="BH210" s="233">
        <f>IF(N210="zníž. prenesená",J210,0)</f>
        <v>0</v>
      </c>
      <c r="BI210" s="233">
        <f>IF(N210="nulová",J210,0)</f>
        <v>0</v>
      </c>
      <c r="BJ210" s="202" t="s">
        <v>179</v>
      </c>
      <c r="BK210" s="233">
        <f>ROUND(I210*H210,2)</f>
        <v>0</v>
      </c>
      <c r="BL210" s="202" t="s">
        <v>191</v>
      </c>
      <c r="BM210" s="232" t="s">
        <v>294</v>
      </c>
    </row>
    <row r="211" spans="2:65" s="224" customFormat="1">
      <c r="B211" s="228"/>
      <c r="D211" s="221" t="s">
        <v>175</v>
      </c>
      <c r="F211" s="231" t="s">
        <v>293</v>
      </c>
      <c r="H211" s="230">
        <v>0.09</v>
      </c>
      <c r="I211" s="229"/>
      <c r="L211" s="228"/>
      <c r="M211" s="227"/>
      <c r="T211" s="226"/>
      <c r="AT211" s="225" t="s">
        <v>175</v>
      </c>
      <c r="AU211" s="225" t="s">
        <v>179</v>
      </c>
      <c r="AV211" s="224" t="s">
        <v>179</v>
      </c>
      <c r="AW211" s="224" t="s">
        <v>157</v>
      </c>
      <c r="AX211" s="224" t="s">
        <v>97</v>
      </c>
      <c r="AY211" s="225" t="s">
        <v>174</v>
      </c>
    </row>
    <row r="212" spans="2:65" s="136" customFormat="1" ht="33" customHeight="1">
      <c r="B212" s="137"/>
      <c r="C212" s="244" t="s">
        <v>292</v>
      </c>
      <c r="D212" s="244" t="s">
        <v>183</v>
      </c>
      <c r="E212" s="243" t="s">
        <v>291</v>
      </c>
      <c r="F212" s="242" t="s">
        <v>290</v>
      </c>
      <c r="G212" s="241" t="s">
        <v>236</v>
      </c>
      <c r="H212" s="239">
        <v>27.4</v>
      </c>
      <c r="I212" s="240"/>
      <c r="J212" s="239">
        <f>ROUND(I212*H212,2)</f>
        <v>0</v>
      </c>
      <c r="K212" s="238"/>
      <c r="L212" s="137"/>
      <c r="M212" s="237" t="s">
        <v>105</v>
      </c>
      <c r="N212" s="236" t="s">
        <v>146</v>
      </c>
      <c r="P212" s="235">
        <f>O212*H212</f>
        <v>0</v>
      </c>
      <c r="Q212" s="235">
        <v>0.15814</v>
      </c>
      <c r="R212" s="235">
        <f>Q212*H212</f>
        <v>4.3330359999999999</v>
      </c>
      <c r="S212" s="235">
        <v>0</v>
      </c>
      <c r="T212" s="234">
        <f>S212*H212</f>
        <v>0</v>
      </c>
      <c r="AR212" s="232" t="s">
        <v>191</v>
      </c>
      <c r="AT212" s="232" t="s">
        <v>183</v>
      </c>
      <c r="AU212" s="232" t="s">
        <v>179</v>
      </c>
      <c r="AY212" s="202" t="s">
        <v>174</v>
      </c>
      <c r="BE212" s="233">
        <f>IF(N212="základná",J212,0)</f>
        <v>0</v>
      </c>
      <c r="BF212" s="233">
        <f>IF(N212="znížená",J212,0)</f>
        <v>0</v>
      </c>
      <c r="BG212" s="233">
        <f>IF(N212="zákl. prenesená",J212,0)</f>
        <v>0</v>
      </c>
      <c r="BH212" s="233">
        <f>IF(N212="zníž. prenesená",J212,0)</f>
        <v>0</v>
      </c>
      <c r="BI212" s="233">
        <f>IF(N212="nulová",J212,0)</f>
        <v>0</v>
      </c>
      <c r="BJ212" s="202" t="s">
        <v>179</v>
      </c>
      <c r="BK212" s="233">
        <f>ROUND(I212*H212,2)</f>
        <v>0</v>
      </c>
      <c r="BL212" s="202" t="s">
        <v>191</v>
      </c>
      <c r="BM212" s="232" t="s">
        <v>289</v>
      </c>
    </row>
    <row r="213" spans="2:65" s="224" customFormat="1" ht="22.5">
      <c r="B213" s="228"/>
      <c r="D213" s="221" t="s">
        <v>175</v>
      </c>
      <c r="E213" s="225" t="s">
        <v>105</v>
      </c>
      <c r="F213" s="231" t="s">
        <v>288</v>
      </c>
      <c r="H213" s="230">
        <v>12.3</v>
      </c>
      <c r="I213" s="229"/>
      <c r="L213" s="228"/>
      <c r="M213" s="227"/>
      <c r="T213" s="226"/>
      <c r="AT213" s="225" t="s">
        <v>175</v>
      </c>
      <c r="AU213" s="225" t="s">
        <v>179</v>
      </c>
      <c r="AV213" s="224" t="s">
        <v>179</v>
      </c>
      <c r="AW213" s="224" t="s">
        <v>154</v>
      </c>
      <c r="AX213" s="224" t="s">
        <v>92</v>
      </c>
      <c r="AY213" s="225" t="s">
        <v>174</v>
      </c>
    </row>
    <row r="214" spans="2:65" s="224" customFormat="1" ht="22.5">
      <c r="B214" s="228"/>
      <c r="D214" s="221" t="s">
        <v>175</v>
      </c>
      <c r="E214" s="225" t="s">
        <v>105</v>
      </c>
      <c r="F214" s="231" t="s">
        <v>287</v>
      </c>
      <c r="H214" s="230">
        <v>1</v>
      </c>
      <c r="I214" s="229"/>
      <c r="L214" s="228"/>
      <c r="M214" s="227"/>
      <c r="T214" s="226"/>
      <c r="AT214" s="225" t="s">
        <v>175</v>
      </c>
      <c r="AU214" s="225" t="s">
        <v>179</v>
      </c>
      <c r="AV214" s="224" t="s">
        <v>179</v>
      </c>
      <c r="AW214" s="224" t="s">
        <v>154</v>
      </c>
      <c r="AX214" s="224" t="s">
        <v>92</v>
      </c>
      <c r="AY214" s="225" t="s">
        <v>174</v>
      </c>
    </row>
    <row r="215" spans="2:65" s="224" customFormat="1">
      <c r="B215" s="228"/>
      <c r="D215" s="221" t="s">
        <v>175</v>
      </c>
      <c r="E215" s="225" t="s">
        <v>105</v>
      </c>
      <c r="F215" s="231" t="s">
        <v>286</v>
      </c>
      <c r="H215" s="230">
        <v>2.2999999999999998</v>
      </c>
      <c r="I215" s="229"/>
      <c r="L215" s="228"/>
      <c r="M215" s="227"/>
      <c r="T215" s="226"/>
      <c r="AT215" s="225" t="s">
        <v>175</v>
      </c>
      <c r="AU215" s="225" t="s">
        <v>179</v>
      </c>
      <c r="AV215" s="224" t="s">
        <v>179</v>
      </c>
      <c r="AW215" s="224" t="s">
        <v>154</v>
      </c>
      <c r="AX215" s="224" t="s">
        <v>92</v>
      </c>
      <c r="AY215" s="225" t="s">
        <v>174</v>
      </c>
    </row>
    <row r="216" spans="2:65" s="224" customFormat="1">
      <c r="B216" s="228"/>
      <c r="D216" s="221" t="s">
        <v>175</v>
      </c>
      <c r="E216" s="225" t="s">
        <v>105</v>
      </c>
      <c r="F216" s="231" t="s">
        <v>285</v>
      </c>
      <c r="H216" s="230">
        <v>1.6</v>
      </c>
      <c r="I216" s="229"/>
      <c r="L216" s="228"/>
      <c r="M216" s="227"/>
      <c r="T216" s="226"/>
      <c r="AT216" s="225" t="s">
        <v>175</v>
      </c>
      <c r="AU216" s="225" t="s">
        <v>179</v>
      </c>
      <c r="AV216" s="224" t="s">
        <v>179</v>
      </c>
      <c r="AW216" s="224" t="s">
        <v>154</v>
      </c>
      <c r="AX216" s="224" t="s">
        <v>92</v>
      </c>
      <c r="AY216" s="225" t="s">
        <v>174</v>
      </c>
    </row>
    <row r="217" spans="2:65" s="224" customFormat="1">
      <c r="B217" s="228"/>
      <c r="D217" s="221" t="s">
        <v>175</v>
      </c>
      <c r="E217" s="225" t="s">
        <v>105</v>
      </c>
      <c r="F217" s="231" t="s">
        <v>284</v>
      </c>
      <c r="H217" s="230">
        <v>10.199999999999999</v>
      </c>
      <c r="I217" s="229"/>
      <c r="L217" s="228"/>
      <c r="M217" s="227"/>
      <c r="T217" s="226"/>
      <c r="AT217" s="225" t="s">
        <v>175</v>
      </c>
      <c r="AU217" s="225" t="s">
        <v>179</v>
      </c>
      <c r="AV217" s="224" t="s">
        <v>179</v>
      </c>
      <c r="AW217" s="224" t="s">
        <v>154</v>
      </c>
      <c r="AX217" s="224" t="s">
        <v>92</v>
      </c>
      <c r="AY217" s="225" t="s">
        <v>174</v>
      </c>
    </row>
    <row r="218" spans="2:65" s="258" customFormat="1">
      <c r="B218" s="262"/>
      <c r="D218" s="221" t="s">
        <v>175</v>
      </c>
      <c r="E218" s="259" t="s">
        <v>105</v>
      </c>
      <c r="F218" s="265" t="s">
        <v>202</v>
      </c>
      <c r="H218" s="264">
        <v>27.4</v>
      </c>
      <c r="I218" s="263"/>
      <c r="L218" s="262"/>
      <c r="M218" s="261"/>
      <c r="T218" s="260"/>
      <c r="AT218" s="259" t="s">
        <v>175</v>
      </c>
      <c r="AU218" s="259" t="s">
        <v>179</v>
      </c>
      <c r="AV218" s="258" t="s">
        <v>191</v>
      </c>
      <c r="AW218" s="258" t="s">
        <v>154</v>
      </c>
      <c r="AX218" s="258" t="s">
        <v>97</v>
      </c>
      <c r="AY218" s="259" t="s">
        <v>174</v>
      </c>
    </row>
    <row r="219" spans="2:65" s="136" customFormat="1" ht="16.5" customHeight="1">
      <c r="B219" s="137"/>
      <c r="C219" s="275" t="s">
        <v>283</v>
      </c>
      <c r="D219" s="275" t="s">
        <v>247</v>
      </c>
      <c r="E219" s="274" t="s">
        <v>282</v>
      </c>
      <c r="F219" s="273" t="s">
        <v>281</v>
      </c>
      <c r="G219" s="272" t="s">
        <v>225</v>
      </c>
      <c r="H219" s="270">
        <v>12.42</v>
      </c>
      <c r="I219" s="271"/>
      <c r="J219" s="270">
        <f>ROUND(I219*H219,2)</f>
        <v>0</v>
      </c>
      <c r="K219" s="269"/>
      <c r="L219" s="268"/>
      <c r="M219" s="267" t="s">
        <v>105</v>
      </c>
      <c r="N219" s="266" t="s">
        <v>146</v>
      </c>
      <c r="P219" s="235">
        <f>O219*H219</f>
        <v>0</v>
      </c>
      <c r="Q219" s="235">
        <v>8.5000000000000006E-2</v>
      </c>
      <c r="R219" s="235">
        <f>Q219*H219</f>
        <v>1.0557000000000001</v>
      </c>
      <c r="S219" s="235">
        <v>0</v>
      </c>
      <c r="T219" s="234">
        <f>S219*H219</f>
        <v>0</v>
      </c>
      <c r="AR219" s="232" t="s">
        <v>248</v>
      </c>
      <c r="AT219" s="232" t="s">
        <v>247</v>
      </c>
      <c r="AU219" s="232" t="s">
        <v>179</v>
      </c>
      <c r="AY219" s="202" t="s">
        <v>174</v>
      </c>
      <c r="BE219" s="233">
        <f>IF(N219="základná",J219,0)</f>
        <v>0</v>
      </c>
      <c r="BF219" s="233">
        <f>IF(N219="znížená",J219,0)</f>
        <v>0</v>
      </c>
      <c r="BG219" s="233">
        <f>IF(N219="zákl. prenesená",J219,0)</f>
        <v>0</v>
      </c>
      <c r="BH219" s="233">
        <f>IF(N219="zníž. prenesená",J219,0)</f>
        <v>0</v>
      </c>
      <c r="BI219" s="233">
        <f>IF(N219="nulová",J219,0)</f>
        <v>0</v>
      </c>
      <c r="BJ219" s="202" t="s">
        <v>179</v>
      </c>
      <c r="BK219" s="233">
        <f>ROUND(I219*H219,2)</f>
        <v>0</v>
      </c>
      <c r="BL219" s="202" t="s">
        <v>191</v>
      </c>
      <c r="BM219" s="232" t="s">
        <v>280</v>
      </c>
    </row>
    <row r="220" spans="2:65" s="224" customFormat="1">
      <c r="B220" s="228"/>
      <c r="D220" s="221" t="s">
        <v>175</v>
      </c>
      <c r="F220" s="231" t="s">
        <v>279</v>
      </c>
      <c r="H220" s="230">
        <v>12.42</v>
      </c>
      <c r="I220" s="229"/>
      <c r="L220" s="228"/>
      <c r="M220" s="227"/>
      <c r="T220" s="226"/>
      <c r="AT220" s="225" t="s">
        <v>175</v>
      </c>
      <c r="AU220" s="225" t="s">
        <v>179</v>
      </c>
      <c r="AV220" s="224" t="s">
        <v>179</v>
      </c>
      <c r="AW220" s="224" t="s">
        <v>157</v>
      </c>
      <c r="AX220" s="224" t="s">
        <v>97</v>
      </c>
      <c r="AY220" s="225" t="s">
        <v>174</v>
      </c>
    </row>
    <row r="221" spans="2:65" s="136" customFormat="1" ht="24.2" customHeight="1">
      <c r="B221" s="137"/>
      <c r="C221" s="275" t="s">
        <v>278</v>
      </c>
      <c r="D221" s="275" t="s">
        <v>247</v>
      </c>
      <c r="E221" s="274" t="s">
        <v>277</v>
      </c>
      <c r="F221" s="273" t="s">
        <v>276</v>
      </c>
      <c r="G221" s="272" t="s">
        <v>225</v>
      </c>
      <c r="H221" s="270">
        <v>3.03</v>
      </c>
      <c r="I221" s="271"/>
      <c r="J221" s="270">
        <f>ROUND(I221*H221,2)</f>
        <v>0</v>
      </c>
      <c r="K221" s="269"/>
      <c r="L221" s="268"/>
      <c r="M221" s="267" t="s">
        <v>105</v>
      </c>
      <c r="N221" s="266" t="s">
        <v>146</v>
      </c>
      <c r="P221" s="235">
        <f>O221*H221</f>
        <v>0</v>
      </c>
      <c r="Q221" s="235">
        <v>2.8299999999999999E-2</v>
      </c>
      <c r="R221" s="235">
        <f>Q221*H221</f>
        <v>8.5748999999999992E-2</v>
      </c>
      <c r="S221" s="235">
        <v>0</v>
      </c>
      <c r="T221" s="234">
        <f>S221*H221</f>
        <v>0</v>
      </c>
      <c r="AR221" s="232" t="s">
        <v>248</v>
      </c>
      <c r="AT221" s="232" t="s">
        <v>247</v>
      </c>
      <c r="AU221" s="232" t="s">
        <v>179</v>
      </c>
      <c r="AY221" s="202" t="s">
        <v>174</v>
      </c>
      <c r="BE221" s="233">
        <f>IF(N221="základná",J221,0)</f>
        <v>0</v>
      </c>
      <c r="BF221" s="233">
        <f>IF(N221="znížená",J221,0)</f>
        <v>0</v>
      </c>
      <c r="BG221" s="233">
        <f>IF(N221="zákl. prenesená",J221,0)</f>
        <v>0</v>
      </c>
      <c r="BH221" s="233">
        <f>IF(N221="zníž. prenesená",J221,0)</f>
        <v>0</v>
      </c>
      <c r="BI221" s="233">
        <f>IF(N221="nulová",J221,0)</f>
        <v>0</v>
      </c>
      <c r="BJ221" s="202" t="s">
        <v>179</v>
      </c>
      <c r="BK221" s="233">
        <f>ROUND(I221*H221,2)</f>
        <v>0</v>
      </c>
      <c r="BL221" s="202" t="s">
        <v>191</v>
      </c>
      <c r="BM221" s="232" t="s">
        <v>275</v>
      </c>
    </row>
    <row r="222" spans="2:65" s="224" customFormat="1">
      <c r="B222" s="228"/>
      <c r="D222" s="221" t="s">
        <v>175</v>
      </c>
      <c r="E222" s="225" t="s">
        <v>105</v>
      </c>
      <c r="F222" s="231" t="s">
        <v>274</v>
      </c>
      <c r="H222" s="230">
        <v>3.03</v>
      </c>
      <c r="I222" s="229"/>
      <c r="L222" s="228"/>
      <c r="M222" s="227"/>
      <c r="T222" s="226"/>
      <c r="AT222" s="225" t="s">
        <v>175</v>
      </c>
      <c r="AU222" s="225" t="s">
        <v>179</v>
      </c>
      <c r="AV222" s="224" t="s">
        <v>179</v>
      </c>
      <c r="AW222" s="224" t="s">
        <v>154</v>
      </c>
      <c r="AX222" s="224" t="s">
        <v>97</v>
      </c>
      <c r="AY222" s="225" t="s">
        <v>174</v>
      </c>
    </row>
    <row r="223" spans="2:65" s="136" customFormat="1" ht="24.2" customHeight="1">
      <c r="B223" s="137"/>
      <c r="C223" s="275" t="s">
        <v>273</v>
      </c>
      <c r="D223" s="275" t="s">
        <v>247</v>
      </c>
      <c r="E223" s="274" t="s">
        <v>272</v>
      </c>
      <c r="F223" s="273" t="s">
        <v>271</v>
      </c>
      <c r="G223" s="272" t="s">
        <v>225</v>
      </c>
      <c r="H223" s="270">
        <v>2.98</v>
      </c>
      <c r="I223" s="271"/>
      <c r="J223" s="270">
        <f>ROUND(I223*H223,2)</f>
        <v>0</v>
      </c>
      <c r="K223" s="269"/>
      <c r="L223" s="268"/>
      <c r="M223" s="267" t="s">
        <v>105</v>
      </c>
      <c r="N223" s="266" t="s">
        <v>146</v>
      </c>
      <c r="P223" s="235">
        <f>O223*H223</f>
        <v>0</v>
      </c>
      <c r="Q223" s="235">
        <v>5.5100000000000003E-2</v>
      </c>
      <c r="R223" s="235">
        <f>Q223*H223</f>
        <v>0.16419800000000001</v>
      </c>
      <c r="S223" s="235">
        <v>0</v>
      </c>
      <c r="T223" s="234">
        <f>S223*H223</f>
        <v>0</v>
      </c>
      <c r="AR223" s="232" t="s">
        <v>248</v>
      </c>
      <c r="AT223" s="232" t="s">
        <v>247</v>
      </c>
      <c r="AU223" s="232" t="s">
        <v>179</v>
      </c>
      <c r="AY223" s="202" t="s">
        <v>174</v>
      </c>
      <c r="BE223" s="233">
        <f>IF(N223="základná",J223,0)</f>
        <v>0</v>
      </c>
      <c r="BF223" s="233">
        <f>IF(N223="znížená",J223,0)</f>
        <v>0</v>
      </c>
      <c r="BG223" s="233">
        <f>IF(N223="zákl. prenesená",J223,0)</f>
        <v>0</v>
      </c>
      <c r="BH223" s="233">
        <f>IF(N223="zníž. prenesená",J223,0)</f>
        <v>0</v>
      </c>
      <c r="BI223" s="233">
        <f>IF(N223="nulová",J223,0)</f>
        <v>0</v>
      </c>
      <c r="BJ223" s="202" t="s">
        <v>179</v>
      </c>
      <c r="BK223" s="233">
        <f>ROUND(I223*H223,2)</f>
        <v>0</v>
      </c>
      <c r="BL223" s="202" t="s">
        <v>191</v>
      </c>
      <c r="BM223" s="232" t="s">
        <v>270</v>
      </c>
    </row>
    <row r="224" spans="2:65" s="224" customFormat="1">
      <c r="B224" s="228"/>
      <c r="D224" s="221" t="s">
        <v>175</v>
      </c>
      <c r="E224" s="225" t="s">
        <v>105</v>
      </c>
      <c r="F224" s="231" t="s">
        <v>269</v>
      </c>
      <c r="H224" s="230">
        <v>2.95</v>
      </c>
      <c r="I224" s="229"/>
      <c r="L224" s="228"/>
      <c r="M224" s="227"/>
      <c r="T224" s="226"/>
      <c r="AT224" s="225" t="s">
        <v>175</v>
      </c>
      <c r="AU224" s="225" t="s">
        <v>179</v>
      </c>
      <c r="AV224" s="224" t="s">
        <v>179</v>
      </c>
      <c r="AW224" s="224" t="s">
        <v>154</v>
      </c>
      <c r="AX224" s="224" t="s">
        <v>97</v>
      </c>
      <c r="AY224" s="225" t="s">
        <v>174</v>
      </c>
    </row>
    <row r="225" spans="2:65" s="224" customFormat="1">
      <c r="B225" s="228"/>
      <c r="D225" s="221" t="s">
        <v>175</v>
      </c>
      <c r="F225" s="231" t="s">
        <v>268</v>
      </c>
      <c r="H225" s="230">
        <v>2.98</v>
      </c>
      <c r="I225" s="229"/>
      <c r="L225" s="228"/>
      <c r="M225" s="227"/>
      <c r="T225" s="226"/>
      <c r="AT225" s="225" t="s">
        <v>175</v>
      </c>
      <c r="AU225" s="225" t="s">
        <v>179</v>
      </c>
      <c r="AV225" s="224" t="s">
        <v>179</v>
      </c>
      <c r="AW225" s="224" t="s">
        <v>157</v>
      </c>
      <c r="AX225" s="224" t="s">
        <v>97</v>
      </c>
      <c r="AY225" s="225" t="s">
        <v>174</v>
      </c>
    </row>
    <row r="226" spans="2:65" s="136" customFormat="1" ht="24.2" customHeight="1">
      <c r="B226" s="137"/>
      <c r="C226" s="275" t="s">
        <v>267</v>
      </c>
      <c r="D226" s="275" t="s">
        <v>247</v>
      </c>
      <c r="E226" s="274" t="s">
        <v>266</v>
      </c>
      <c r="F226" s="273" t="s">
        <v>265</v>
      </c>
      <c r="G226" s="272" t="s">
        <v>225</v>
      </c>
      <c r="H226" s="270">
        <v>2.0699999999999998</v>
      </c>
      <c r="I226" s="271"/>
      <c r="J226" s="270">
        <f>ROUND(I226*H226,2)</f>
        <v>0</v>
      </c>
      <c r="K226" s="269"/>
      <c r="L226" s="268"/>
      <c r="M226" s="267" t="s">
        <v>105</v>
      </c>
      <c r="N226" s="266" t="s">
        <v>146</v>
      </c>
      <c r="P226" s="235">
        <f>O226*H226</f>
        <v>0</v>
      </c>
      <c r="Q226" s="235">
        <v>6.3E-2</v>
      </c>
      <c r="R226" s="235">
        <f>Q226*H226</f>
        <v>0.13041</v>
      </c>
      <c r="S226" s="235">
        <v>0</v>
      </c>
      <c r="T226" s="234">
        <f>S226*H226</f>
        <v>0</v>
      </c>
      <c r="AR226" s="232" t="s">
        <v>248</v>
      </c>
      <c r="AT226" s="232" t="s">
        <v>247</v>
      </c>
      <c r="AU226" s="232" t="s">
        <v>179</v>
      </c>
      <c r="AY226" s="202" t="s">
        <v>174</v>
      </c>
      <c r="BE226" s="233">
        <f>IF(N226="základná",J226,0)</f>
        <v>0</v>
      </c>
      <c r="BF226" s="233">
        <f>IF(N226="znížená",J226,0)</f>
        <v>0</v>
      </c>
      <c r="BG226" s="233">
        <f>IF(N226="zákl. prenesená",J226,0)</f>
        <v>0</v>
      </c>
      <c r="BH226" s="233">
        <f>IF(N226="zníž. prenesená",J226,0)</f>
        <v>0</v>
      </c>
      <c r="BI226" s="233">
        <f>IF(N226="nulová",J226,0)</f>
        <v>0</v>
      </c>
      <c r="BJ226" s="202" t="s">
        <v>179</v>
      </c>
      <c r="BK226" s="233">
        <f>ROUND(I226*H226,2)</f>
        <v>0</v>
      </c>
      <c r="BL226" s="202" t="s">
        <v>191</v>
      </c>
      <c r="BM226" s="232" t="s">
        <v>264</v>
      </c>
    </row>
    <row r="227" spans="2:65" s="224" customFormat="1">
      <c r="B227" s="228"/>
      <c r="D227" s="221" t="s">
        <v>175</v>
      </c>
      <c r="E227" s="225" t="s">
        <v>105</v>
      </c>
      <c r="F227" s="231" t="s">
        <v>263</v>
      </c>
      <c r="H227" s="230">
        <v>2.0499999999999998</v>
      </c>
      <c r="I227" s="229"/>
      <c r="L227" s="228"/>
      <c r="M227" s="227"/>
      <c r="T227" s="226"/>
      <c r="AT227" s="225" t="s">
        <v>175</v>
      </c>
      <c r="AU227" s="225" t="s">
        <v>179</v>
      </c>
      <c r="AV227" s="224" t="s">
        <v>179</v>
      </c>
      <c r="AW227" s="224" t="s">
        <v>154</v>
      </c>
      <c r="AX227" s="224" t="s">
        <v>97</v>
      </c>
      <c r="AY227" s="225" t="s">
        <v>174</v>
      </c>
    </row>
    <row r="228" spans="2:65" s="224" customFormat="1">
      <c r="B228" s="228"/>
      <c r="D228" s="221" t="s">
        <v>175</v>
      </c>
      <c r="F228" s="231" t="s">
        <v>262</v>
      </c>
      <c r="H228" s="230">
        <v>2.0699999999999998</v>
      </c>
      <c r="I228" s="229"/>
      <c r="L228" s="228"/>
      <c r="M228" s="227"/>
      <c r="T228" s="226"/>
      <c r="AT228" s="225" t="s">
        <v>175</v>
      </c>
      <c r="AU228" s="225" t="s">
        <v>179</v>
      </c>
      <c r="AV228" s="224" t="s">
        <v>179</v>
      </c>
      <c r="AW228" s="224" t="s">
        <v>157</v>
      </c>
      <c r="AX228" s="224" t="s">
        <v>97</v>
      </c>
      <c r="AY228" s="225" t="s">
        <v>174</v>
      </c>
    </row>
    <row r="229" spans="2:65" s="136" customFormat="1" ht="24.2" customHeight="1">
      <c r="B229" s="137"/>
      <c r="C229" s="275" t="s">
        <v>261</v>
      </c>
      <c r="D229" s="275" t="s">
        <v>247</v>
      </c>
      <c r="E229" s="274" t="s">
        <v>260</v>
      </c>
      <c r="F229" s="273" t="s">
        <v>259</v>
      </c>
      <c r="G229" s="272" t="s">
        <v>225</v>
      </c>
      <c r="H229" s="270">
        <v>13.21</v>
      </c>
      <c r="I229" s="271"/>
      <c r="J229" s="270">
        <f>ROUND(I229*H229,2)</f>
        <v>0</v>
      </c>
      <c r="K229" s="269"/>
      <c r="L229" s="268"/>
      <c r="M229" s="267" t="s">
        <v>105</v>
      </c>
      <c r="N229" s="266" t="s">
        <v>146</v>
      </c>
      <c r="P229" s="235">
        <f>O229*H229</f>
        <v>0</v>
      </c>
      <c r="Q229" s="235">
        <v>6.4600000000000005E-2</v>
      </c>
      <c r="R229" s="235">
        <f>Q229*H229</f>
        <v>0.85336600000000007</v>
      </c>
      <c r="S229" s="235">
        <v>0</v>
      </c>
      <c r="T229" s="234">
        <f>S229*H229</f>
        <v>0</v>
      </c>
      <c r="AR229" s="232" t="s">
        <v>248</v>
      </c>
      <c r="AT229" s="232" t="s">
        <v>247</v>
      </c>
      <c r="AU229" s="232" t="s">
        <v>179</v>
      </c>
      <c r="AY229" s="202" t="s">
        <v>174</v>
      </c>
      <c r="BE229" s="233">
        <f>IF(N229="základná",J229,0)</f>
        <v>0</v>
      </c>
      <c r="BF229" s="233">
        <f>IF(N229="znížená",J229,0)</f>
        <v>0</v>
      </c>
      <c r="BG229" s="233">
        <f>IF(N229="zákl. prenesená",J229,0)</f>
        <v>0</v>
      </c>
      <c r="BH229" s="233">
        <f>IF(N229="zníž. prenesená",J229,0)</f>
        <v>0</v>
      </c>
      <c r="BI229" s="233">
        <f>IF(N229="nulová",J229,0)</f>
        <v>0</v>
      </c>
      <c r="BJ229" s="202" t="s">
        <v>179</v>
      </c>
      <c r="BK229" s="233">
        <f>ROUND(I229*H229,2)</f>
        <v>0</v>
      </c>
      <c r="BL229" s="202" t="s">
        <v>191</v>
      </c>
      <c r="BM229" s="232" t="s">
        <v>258</v>
      </c>
    </row>
    <row r="230" spans="2:65" s="224" customFormat="1">
      <c r="B230" s="228"/>
      <c r="D230" s="221" t="s">
        <v>175</v>
      </c>
      <c r="E230" s="225" t="s">
        <v>105</v>
      </c>
      <c r="F230" s="231" t="s">
        <v>257</v>
      </c>
      <c r="H230" s="230">
        <v>13.08</v>
      </c>
      <c r="I230" s="229"/>
      <c r="L230" s="228"/>
      <c r="M230" s="227"/>
      <c r="T230" s="226"/>
      <c r="AT230" s="225" t="s">
        <v>175</v>
      </c>
      <c r="AU230" s="225" t="s">
        <v>179</v>
      </c>
      <c r="AV230" s="224" t="s">
        <v>179</v>
      </c>
      <c r="AW230" s="224" t="s">
        <v>154</v>
      </c>
      <c r="AX230" s="224" t="s">
        <v>97</v>
      </c>
      <c r="AY230" s="225" t="s">
        <v>174</v>
      </c>
    </row>
    <row r="231" spans="2:65" s="224" customFormat="1">
      <c r="B231" s="228"/>
      <c r="D231" s="221" t="s">
        <v>175</v>
      </c>
      <c r="F231" s="231" t="s">
        <v>256</v>
      </c>
      <c r="H231" s="230">
        <v>13.21</v>
      </c>
      <c r="I231" s="229"/>
      <c r="L231" s="228"/>
      <c r="M231" s="227"/>
      <c r="T231" s="226"/>
      <c r="AT231" s="225" t="s">
        <v>175</v>
      </c>
      <c r="AU231" s="225" t="s">
        <v>179</v>
      </c>
      <c r="AV231" s="224" t="s">
        <v>179</v>
      </c>
      <c r="AW231" s="224" t="s">
        <v>157</v>
      </c>
      <c r="AX231" s="224" t="s">
        <v>97</v>
      </c>
      <c r="AY231" s="225" t="s">
        <v>174</v>
      </c>
    </row>
    <row r="232" spans="2:65" s="136" customFormat="1" ht="37.700000000000003" customHeight="1">
      <c r="B232" s="137"/>
      <c r="C232" s="244" t="s">
        <v>255</v>
      </c>
      <c r="D232" s="244" t="s">
        <v>183</v>
      </c>
      <c r="E232" s="243" t="s">
        <v>254</v>
      </c>
      <c r="F232" s="242" t="s">
        <v>253</v>
      </c>
      <c r="G232" s="241" t="s">
        <v>236</v>
      </c>
      <c r="H232" s="239">
        <v>52.2</v>
      </c>
      <c r="I232" s="240"/>
      <c r="J232" s="239">
        <f>ROUND(I232*H232,2)</f>
        <v>0</v>
      </c>
      <c r="K232" s="238"/>
      <c r="L232" s="137"/>
      <c r="M232" s="237" t="s">
        <v>105</v>
      </c>
      <c r="N232" s="236" t="s">
        <v>146</v>
      </c>
      <c r="P232" s="235">
        <f>O232*H232</f>
        <v>0</v>
      </c>
      <c r="Q232" s="235">
        <v>9.8530000000000006E-2</v>
      </c>
      <c r="R232" s="235">
        <f>Q232*H232</f>
        <v>5.1432660000000006</v>
      </c>
      <c r="S232" s="235">
        <v>0</v>
      </c>
      <c r="T232" s="234">
        <f>S232*H232</f>
        <v>0</v>
      </c>
      <c r="AR232" s="232" t="s">
        <v>191</v>
      </c>
      <c r="AT232" s="232" t="s">
        <v>183</v>
      </c>
      <c r="AU232" s="232" t="s">
        <v>179</v>
      </c>
      <c r="AY232" s="202" t="s">
        <v>174</v>
      </c>
      <c r="BE232" s="233">
        <f>IF(N232="základná",J232,0)</f>
        <v>0</v>
      </c>
      <c r="BF232" s="233">
        <f>IF(N232="znížená",J232,0)</f>
        <v>0</v>
      </c>
      <c r="BG232" s="233">
        <f>IF(N232="zákl. prenesená",J232,0)</f>
        <v>0</v>
      </c>
      <c r="BH232" s="233">
        <f>IF(N232="zníž. prenesená",J232,0)</f>
        <v>0</v>
      </c>
      <c r="BI232" s="233">
        <f>IF(N232="nulová",J232,0)</f>
        <v>0</v>
      </c>
      <c r="BJ232" s="202" t="s">
        <v>179</v>
      </c>
      <c r="BK232" s="233">
        <f>ROUND(I232*H232,2)</f>
        <v>0</v>
      </c>
      <c r="BL232" s="202" t="s">
        <v>191</v>
      </c>
      <c r="BM232" s="232" t="s">
        <v>252</v>
      </c>
    </row>
    <row r="233" spans="2:65" s="136" customFormat="1" ht="21.75" customHeight="1">
      <c r="B233" s="137"/>
      <c r="C233" s="275" t="s">
        <v>251</v>
      </c>
      <c r="D233" s="275" t="s">
        <v>247</v>
      </c>
      <c r="E233" s="274" t="s">
        <v>250</v>
      </c>
      <c r="F233" s="273" t="s">
        <v>249</v>
      </c>
      <c r="G233" s="272" t="s">
        <v>225</v>
      </c>
      <c r="H233" s="270">
        <v>52.72</v>
      </c>
      <c r="I233" s="271"/>
      <c r="J233" s="270">
        <f>ROUND(I233*H233,2)</f>
        <v>0</v>
      </c>
      <c r="K233" s="269"/>
      <c r="L233" s="268"/>
      <c r="M233" s="267" t="s">
        <v>105</v>
      </c>
      <c r="N233" s="266" t="s">
        <v>146</v>
      </c>
      <c r="P233" s="235">
        <f>O233*H233</f>
        <v>0</v>
      </c>
      <c r="Q233" s="235">
        <v>1.125E-2</v>
      </c>
      <c r="R233" s="235">
        <f>Q233*H233</f>
        <v>0.59309999999999996</v>
      </c>
      <c r="S233" s="235">
        <v>0</v>
      </c>
      <c r="T233" s="234">
        <f>S233*H233</f>
        <v>0</v>
      </c>
      <c r="AR233" s="232" t="s">
        <v>248</v>
      </c>
      <c r="AT233" s="232" t="s">
        <v>247</v>
      </c>
      <c r="AU233" s="232" t="s">
        <v>179</v>
      </c>
      <c r="AY233" s="202" t="s">
        <v>174</v>
      </c>
      <c r="BE233" s="233">
        <f>IF(N233="základná",J233,0)</f>
        <v>0</v>
      </c>
      <c r="BF233" s="233">
        <f>IF(N233="znížená",J233,0)</f>
        <v>0</v>
      </c>
      <c r="BG233" s="233">
        <f>IF(N233="zákl. prenesená",J233,0)</f>
        <v>0</v>
      </c>
      <c r="BH233" s="233">
        <f>IF(N233="zníž. prenesená",J233,0)</f>
        <v>0</v>
      </c>
      <c r="BI233" s="233">
        <f>IF(N233="nulová",J233,0)</f>
        <v>0</v>
      </c>
      <c r="BJ233" s="202" t="s">
        <v>179</v>
      </c>
      <c r="BK233" s="233">
        <f>ROUND(I233*H233,2)</f>
        <v>0</v>
      </c>
      <c r="BL233" s="202" t="s">
        <v>191</v>
      </c>
      <c r="BM233" s="232" t="s">
        <v>246</v>
      </c>
    </row>
    <row r="234" spans="2:65" s="224" customFormat="1">
      <c r="B234" s="228"/>
      <c r="D234" s="221" t="s">
        <v>175</v>
      </c>
      <c r="F234" s="231" t="s">
        <v>245</v>
      </c>
      <c r="H234" s="230">
        <v>52.72</v>
      </c>
      <c r="I234" s="229"/>
      <c r="L234" s="228"/>
      <c r="M234" s="227"/>
      <c r="T234" s="226"/>
      <c r="AT234" s="225" t="s">
        <v>175</v>
      </c>
      <c r="AU234" s="225" t="s">
        <v>179</v>
      </c>
      <c r="AV234" s="224" t="s">
        <v>179</v>
      </c>
      <c r="AW234" s="224" t="s">
        <v>157</v>
      </c>
      <c r="AX234" s="224" t="s">
        <v>97</v>
      </c>
      <c r="AY234" s="225" t="s">
        <v>174</v>
      </c>
    </row>
    <row r="235" spans="2:65" s="136" customFormat="1" ht="24.2" customHeight="1">
      <c r="B235" s="137"/>
      <c r="C235" s="244" t="s">
        <v>244</v>
      </c>
      <c r="D235" s="244" t="s">
        <v>183</v>
      </c>
      <c r="E235" s="243" t="s">
        <v>243</v>
      </c>
      <c r="F235" s="242" t="s">
        <v>242</v>
      </c>
      <c r="G235" s="241" t="s">
        <v>236</v>
      </c>
      <c r="H235" s="239">
        <v>36</v>
      </c>
      <c r="I235" s="240"/>
      <c r="J235" s="239">
        <f>ROUND(I235*H235,2)</f>
        <v>0</v>
      </c>
      <c r="K235" s="238"/>
      <c r="L235" s="137"/>
      <c r="M235" s="237" t="s">
        <v>105</v>
      </c>
      <c r="N235" s="236" t="s">
        <v>146</v>
      </c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4">
        <f>S235*H235</f>
        <v>0</v>
      </c>
      <c r="AR235" s="232" t="s">
        <v>191</v>
      </c>
      <c r="AT235" s="232" t="s">
        <v>183</v>
      </c>
      <c r="AU235" s="232" t="s">
        <v>179</v>
      </c>
      <c r="AY235" s="202" t="s">
        <v>174</v>
      </c>
      <c r="BE235" s="233">
        <f>IF(N235="základná",J235,0)</f>
        <v>0</v>
      </c>
      <c r="BF235" s="233">
        <f>IF(N235="znížená",J235,0)</f>
        <v>0</v>
      </c>
      <c r="BG235" s="233">
        <f>IF(N235="zákl. prenesená",J235,0)</f>
        <v>0</v>
      </c>
      <c r="BH235" s="233">
        <f>IF(N235="zníž. prenesená",J235,0)</f>
        <v>0</v>
      </c>
      <c r="BI235" s="233">
        <f>IF(N235="nulová",J235,0)</f>
        <v>0</v>
      </c>
      <c r="BJ235" s="202" t="s">
        <v>179</v>
      </c>
      <c r="BK235" s="233">
        <f>ROUND(I235*H235,2)</f>
        <v>0</v>
      </c>
      <c r="BL235" s="202" t="s">
        <v>191</v>
      </c>
      <c r="BM235" s="232" t="s">
        <v>241</v>
      </c>
    </row>
    <row r="236" spans="2:65" s="224" customFormat="1" ht="22.5">
      <c r="B236" s="228"/>
      <c r="D236" s="221" t="s">
        <v>175</v>
      </c>
      <c r="E236" s="225" t="s">
        <v>105</v>
      </c>
      <c r="F236" s="231" t="s">
        <v>234</v>
      </c>
      <c r="H236" s="230">
        <v>29.1</v>
      </c>
      <c r="I236" s="229"/>
      <c r="L236" s="228"/>
      <c r="M236" s="227"/>
      <c r="T236" s="226"/>
      <c r="AT236" s="225" t="s">
        <v>175</v>
      </c>
      <c r="AU236" s="225" t="s">
        <v>179</v>
      </c>
      <c r="AV236" s="224" t="s">
        <v>179</v>
      </c>
      <c r="AW236" s="224" t="s">
        <v>154</v>
      </c>
      <c r="AX236" s="224" t="s">
        <v>92</v>
      </c>
      <c r="AY236" s="225" t="s">
        <v>174</v>
      </c>
    </row>
    <row r="237" spans="2:65" s="224" customFormat="1">
      <c r="B237" s="228"/>
      <c r="D237" s="221" t="s">
        <v>175</v>
      </c>
      <c r="E237" s="225" t="s">
        <v>105</v>
      </c>
      <c r="F237" s="231" t="s">
        <v>240</v>
      </c>
      <c r="H237" s="230">
        <v>6.9</v>
      </c>
      <c r="I237" s="229"/>
      <c r="L237" s="228"/>
      <c r="M237" s="227"/>
      <c r="T237" s="226"/>
      <c r="AT237" s="225" t="s">
        <v>175</v>
      </c>
      <c r="AU237" s="225" t="s">
        <v>179</v>
      </c>
      <c r="AV237" s="224" t="s">
        <v>179</v>
      </c>
      <c r="AW237" s="224" t="s">
        <v>154</v>
      </c>
      <c r="AX237" s="224" t="s">
        <v>92</v>
      </c>
      <c r="AY237" s="225" t="s">
        <v>174</v>
      </c>
    </row>
    <row r="238" spans="2:65" s="258" customFormat="1">
      <c r="B238" s="262"/>
      <c r="D238" s="221" t="s">
        <v>175</v>
      </c>
      <c r="E238" s="259" t="s">
        <v>105</v>
      </c>
      <c r="F238" s="265" t="s">
        <v>202</v>
      </c>
      <c r="H238" s="264">
        <v>36</v>
      </c>
      <c r="I238" s="263"/>
      <c r="L238" s="262"/>
      <c r="M238" s="261"/>
      <c r="T238" s="260"/>
      <c r="AT238" s="259" t="s">
        <v>175</v>
      </c>
      <c r="AU238" s="259" t="s">
        <v>179</v>
      </c>
      <c r="AV238" s="258" t="s">
        <v>191</v>
      </c>
      <c r="AW238" s="258" t="s">
        <v>154</v>
      </c>
      <c r="AX238" s="258" t="s">
        <v>97</v>
      </c>
      <c r="AY238" s="259" t="s">
        <v>174</v>
      </c>
    </row>
    <row r="239" spans="2:65" s="136" customFormat="1" ht="24.2" customHeight="1">
      <c r="B239" s="137"/>
      <c r="C239" s="244" t="s">
        <v>239</v>
      </c>
      <c r="D239" s="244" t="s">
        <v>183</v>
      </c>
      <c r="E239" s="243" t="s">
        <v>238</v>
      </c>
      <c r="F239" s="242" t="s">
        <v>237</v>
      </c>
      <c r="G239" s="241" t="s">
        <v>236</v>
      </c>
      <c r="H239" s="239">
        <v>36</v>
      </c>
      <c r="I239" s="240"/>
      <c r="J239" s="239">
        <f>ROUND(I239*H239,2)</f>
        <v>0</v>
      </c>
      <c r="K239" s="238"/>
      <c r="L239" s="137"/>
      <c r="M239" s="237" t="s">
        <v>105</v>
      </c>
      <c r="N239" s="236" t="s">
        <v>146</v>
      </c>
      <c r="P239" s="235">
        <f>O239*H239</f>
        <v>0</v>
      </c>
      <c r="Q239" s="235">
        <v>1.0000000000000001E-5</v>
      </c>
      <c r="R239" s="235">
        <f>Q239*H239</f>
        <v>3.6000000000000002E-4</v>
      </c>
      <c r="S239" s="235">
        <v>0</v>
      </c>
      <c r="T239" s="234">
        <f>S239*H239</f>
        <v>0</v>
      </c>
      <c r="AR239" s="232" t="s">
        <v>191</v>
      </c>
      <c r="AT239" s="232" t="s">
        <v>183</v>
      </c>
      <c r="AU239" s="232" t="s">
        <v>179</v>
      </c>
      <c r="AY239" s="202" t="s">
        <v>174</v>
      </c>
      <c r="BE239" s="233">
        <f>IF(N239="základná",J239,0)</f>
        <v>0</v>
      </c>
      <c r="BF239" s="233">
        <f>IF(N239="znížená",J239,0)</f>
        <v>0</v>
      </c>
      <c r="BG239" s="233">
        <f>IF(N239="zákl. prenesená",J239,0)</f>
        <v>0</v>
      </c>
      <c r="BH239" s="233">
        <f>IF(N239="zníž. prenesená",J239,0)</f>
        <v>0</v>
      </c>
      <c r="BI239" s="233">
        <f>IF(N239="nulová",J239,0)</f>
        <v>0</v>
      </c>
      <c r="BJ239" s="202" t="s">
        <v>179</v>
      </c>
      <c r="BK239" s="233">
        <f>ROUND(I239*H239,2)</f>
        <v>0</v>
      </c>
      <c r="BL239" s="202" t="s">
        <v>191</v>
      </c>
      <c r="BM239" s="232" t="s">
        <v>235</v>
      </c>
    </row>
    <row r="240" spans="2:65" s="224" customFormat="1" ht="22.5">
      <c r="B240" s="228"/>
      <c r="D240" s="221" t="s">
        <v>175</v>
      </c>
      <c r="E240" s="225" t="s">
        <v>105</v>
      </c>
      <c r="F240" s="231" t="s">
        <v>234</v>
      </c>
      <c r="H240" s="230">
        <v>29.1</v>
      </c>
      <c r="I240" s="229"/>
      <c r="L240" s="228"/>
      <c r="M240" s="227"/>
      <c r="T240" s="226"/>
      <c r="AT240" s="225" t="s">
        <v>175</v>
      </c>
      <c r="AU240" s="225" t="s">
        <v>179</v>
      </c>
      <c r="AV240" s="224" t="s">
        <v>179</v>
      </c>
      <c r="AW240" s="224" t="s">
        <v>154</v>
      </c>
      <c r="AX240" s="224" t="s">
        <v>92</v>
      </c>
      <c r="AY240" s="225" t="s">
        <v>174</v>
      </c>
    </row>
    <row r="241" spans="2:65" s="224" customFormat="1">
      <c r="B241" s="228"/>
      <c r="D241" s="221" t="s">
        <v>175</v>
      </c>
      <c r="E241" s="225" t="s">
        <v>105</v>
      </c>
      <c r="F241" s="231" t="s">
        <v>233</v>
      </c>
      <c r="H241" s="230">
        <v>6.9</v>
      </c>
      <c r="I241" s="229"/>
      <c r="L241" s="228"/>
      <c r="M241" s="227"/>
      <c r="T241" s="226"/>
      <c r="AT241" s="225" t="s">
        <v>175</v>
      </c>
      <c r="AU241" s="225" t="s">
        <v>179</v>
      </c>
      <c r="AV241" s="224" t="s">
        <v>179</v>
      </c>
      <c r="AW241" s="224" t="s">
        <v>154</v>
      </c>
      <c r="AX241" s="224" t="s">
        <v>92</v>
      </c>
      <c r="AY241" s="225" t="s">
        <v>174</v>
      </c>
    </row>
    <row r="242" spans="2:65" s="258" customFormat="1">
      <c r="B242" s="262"/>
      <c r="D242" s="221" t="s">
        <v>175</v>
      </c>
      <c r="E242" s="259" t="s">
        <v>105</v>
      </c>
      <c r="F242" s="265" t="s">
        <v>202</v>
      </c>
      <c r="H242" s="264">
        <v>36</v>
      </c>
      <c r="I242" s="263"/>
      <c r="L242" s="262"/>
      <c r="M242" s="261"/>
      <c r="T242" s="260"/>
      <c r="AT242" s="259" t="s">
        <v>175</v>
      </c>
      <c r="AU242" s="259" t="s">
        <v>179</v>
      </c>
      <c r="AV242" s="258" t="s">
        <v>191</v>
      </c>
      <c r="AW242" s="258" t="s">
        <v>154</v>
      </c>
      <c r="AX242" s="258" t="s">
        <v>97</v>
      </c>
      <c r="AY242" s="259" t="s">
        <v>174</v>
      </c>
    </row>
    <row r="243" spans="2:65" s="136" customFormat="1" ht="24.2" customHeight="1">
      <c r="B243" s="137"/>
      <c r="C243" s="244" t="s">
        <v>232</v>
      </c>
      <c r="D243" s="244" t="s">
        <v>183</v>
      </c>
      <c r="E243" s="243" t="s">
        <v>231</v>
      </c>
      <c r="F243" s="242" t="s">
        <v>230</v>
      </c>
      <c r="G243" s="241" t="s">
        <v>225</v>
      </c>
      <c r="H243" s="239">
        <v>2</v>
      </c>
      <c r="I243" s="240"/>
      <c r="J243" s="239">
        <f>ROUND(I243*H243,2)</f>
        <v>0</v>
      </c>
      <c r="K243" s="238"/>
      <c r="L243" s="137"/>
      <c r="M243" s="237" t="s">
        <v>105</v>
      </c>
      <c r="N243" s="236" t="s">
        <v>146</v>
      </c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4">
        <f>S243*H243</f>
        <v>0</v>
      </c>
      <c r="AR243" s="232" t="s">
        <v>191</v>
      </c>
      <c r="AT243" s="232" t="s">
        <v>183</v>
      </c>
      <c r="AU243" s="232" t="s">
        <v>179</v>
      </c>
      <c r="AY243" s="202" t="s">
        <v>174</v>
      </c>
      <c r="BE243" s="233">
        <f>IF(N243="základná",J243,0)</f>
        <v>0</v>
      </c>
      <c r="BF243" s="233">
        <f>IF(N243="znížená",J243,0)</f>
        <v>0</v>
      </c>
      <c r="BG243" s="233">
        <f>IF(N243="zákl. prenesená",J243,0)</f>
        <v>0</v>
      </c>
      <c r="BH243" s="233">
        <f>IF(N243="zníž. prenesená",J243,0)</f>
        <v>0</v>
      </c>
      <c r="BI243" s="233">
        <f>IF(N243="nulová",J243,0)</f>
        <v>0</v>
      </c>
      <c r="BJ243" s="202" t="s">
        <v>179</v>
      </c>
      <c r="BK243" s="233">
        <f>ROUND(I243*H243,2)</f>
        <v>0</v>
      </c>
      <c r="BL243" s="202" t="s">
        <v>191</v>
      </c>
      <c r="BM243" s="232" t="s">
        <v>229</v>
      </c>
    </row>
    <row r="244" spans="2:65" s="136" customFormat="1" ht="24.2" customHeight="1">
      <c r="B244" s="137"/>
      <c r="C244" s="244" t="s">
        <v>228</v>
      </c>
      <c r="D244" s="244" t="s">
        <v>183</v>
      </c>
      <c r="E244" s="243" t="s">
        <v>227</v>
      </c>
      <c r="F244" s="242" t="s">
        <v>226</v>
      </c>
      <c r="G244" s="241" t="s">
        <v>225</v>
      </c>
      <c r="H244" s="239">
        <v>4</v>
      </c>
      <c r="I244" s="240"/>
      <c r="J244" s="239">
        <f>ROUND(I244*H244,2)</f>
        <v>0</v>
      </c>
      <c r="K244" s="238"/>
      <c r="L244" s="137"/>
      <c r="M244" s="237" t="s">
        <v>105</v>
      </c>
      <c r="N244" s="236" t="s">
        <v>146</v>
      </c>
      <c r="P244" s="235">
        <f>O244*H244</f>
        <v>0</v>
      </c>
      <c r="Q244" s="235">
        <v>0</v>
      </c>
      <c r="R244" s="235">
        <f>Q244*H244</f>
        <v>0</v>
      </c>
      <c r="S244" s="235">
        <v>0</v>
      </c>
      <c r="T244" s="234">
        <f>S244*H244</f>
        <v>0</v>
      </c>
      <c r="AR244" s="232" t="s">
        <v>191</v>
      </c>
      <c r="AT244" s="232" t="s">
        <v>183</v>
      </c>
      <c r="AU244" s="232" t="s">
        <v>179</v>
      </c>
      <c r="AY244" s="202" t="s">
        <v>174</v>
      </c>
      <c r="BE244" s="233">
        <f>IF(N244="základná",J244,0)</f>
        <v>0</v>
      </c>
      <c r="BF244" s="233">
        <f>IF(N244="znížená",J244,0)</f>
        <v>0</v>
      </c>
      <c r="BG244" s="233">
        <f>IF(N244="zákl. prenesená",J244,0)</f>
        <v>0</v>
      </c>
      <c r="BH244" s="233">
        <f>IF(N244="zníž. prenesená",J244,0)</f>
        <v>0</v>
      </c>
      <c r="BI244" s="233">
        <f>IF(N244="nulová",J244,0)</f>
        <v>0</v>
      </c>
      <c r="BJ244" s="202" t="s">
        <v>179</v>
      </c>
      <c r="BK244" s="233">
        <f>ROUND(I244*H244,2)</f>
        <v>0</v>
      </c>
      <c r="BL244" s="202" t="s">
        <v>191</v>
      </c>
      <c r="BM244" s="232" t="s">
        <v>224</v>
      </c>
    </row>
    <row r="245" spans="2:65" s="136" customFormat="1" ht="24.2" customHeight="1">
      <c r="B245" s="137"/>
      <c r="C245" s="244" t="s">
        <v>223</v>
      </c>
      <c r="D245" s="244" t="s">
        <v>183</v>
      </c>
      <c r="E245" s="243" t="s">
        <v>222</v>
      </c>
      <c r="F245" s="242" t="s">
        <v>221</v>
      </c>
      <c r="G245" s="241" t="s">
        <v>192</v>
      </c>
      <c r="H245" s="239">
        <v>21.47</v>
      </c>
      <c r="I245" s="240"/>
      <c r="J245" s="239">
        <f>ROUND(I245*H245,2)</f>
        <v>0</v>
      </c>
      <c r="K245" s="238"/>
      <c r="L245" s="137"/>
      <c r="M245" s="237" t="s">
        <v>105</v>
      </c>
      <c r="N245" s="236" t="s">
        <v>146</v>
      </c>
      <c r="P245" s="235">
        <f>O245*H245</f>
        <v>0</v>
      </c>
      <c r="Q245" s="235">
        <v>0</v>
      </c>
      <c r="R245" s="235">
        <f>Q245*H245</f>
        <v>0</v>
      </c>
      <c r="S245" s="235">
        <v>0</v>
      </c>
      <c r="T245" s="234">
        <f>S245*H245</f>
        <v>0</v>
      </c>
      <c r="AR245" s="232" t="s">
        <v>191</v>
      </c>
      <c r="AT245" s="232" t="s">
        <v>183</v>
      </c>
      <c r="AU245" s="232" t="s">
        <v>179</v>
      </c>
      <c r="AY245" s="202" t="s">
        <v>174</v>
      </c>
      <c r="BE245" s="233">
        <f>IF(N245="základná",J245,0)</f>
        <v>0</v>
      </c>
      <c r="BF245" s="233">
        <f>IF(N245="znížená",J245,0)</f>
        <v>0</v>
      </c>
      <c r="BG245" s="233">
        <f>IF(N245="zákl. prenesená",J245,0)</f>
        <v>0</v>
      </c>
      <c r="BH245" s="233">
        <f>IF(N245="zníž. prenesená",J245,0)</f>
        <v>0</v>
      </c>
      <c r="BI245" s="233">
        <f>IF(N245="nulová",J245,0)</f>
        <v>0</v>
      </c>
      <c r="BJ245" s="202" t="s">
        <v>179</v>
      </c>
      <c r="BK245" s="233">
        <f>ROUND(I245*H245,2)</f>
        <v>0</v>
      </c>
      <c r="BL245" s="202" t="s">
        <v>191</v>
      </c>
      <c r="BM245" s="232" t="s">
        <v>220</v>
      </c>
    </row>
    <row r="246" spans="2:65" s="136" customFormat="1" ht="24.2" customHeight="1">
      <c r="B246" s="137"/>
      <c r="C246" s="244" t="s">
        <v>219</v>
      </c>
      <c r="D246" s="244" t="s">
        <v>183</v>
      </c>
      <c r="E246" s="243" t="s">
        <v>218</v>
      </c>
      <c r="F246" s="242" t="s">
        <v>217</v>
      </c>
      <c r="G246" s="241" t="s">
        <v>192</v>
      </c>
      <c r="H246" s="239">
        <v>193.23</v>
      </c>
      <c r="I246" s="240"/>
      <c r="J246" s="239">
        <f>ROUND(I246*H246,2)</f>
        <v>0</v>
      </c>
      <c r="K246" s="238"/>
      <c r="L246" s="137"/>
      <c r="M246" s="237" t="s">
        <v>105</v>
      </c>
      <c r="N246" s="236" t="s">
        <v>146</v>
      </c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4">
        <f>S246*H246</f>
        <v>0</v>
      </c>
      <c r="AR246" s="232" t="s">
        <v>191</v>
      </c>
      <c r="AT246" s="232" t="s">
        <v>183</v>
      </c>
      <c r="AU246" s="232" t="s">
        <v>179</v>
      </c>
      <c r="AY246" s="202" t="s">
        <v>174</v>
      </c>
      <c r="BE246" s="233">
        <f>IF(N246="základná",J246,0)</f>
        <v>0</v>
      </c>
      <c r="BF246" s="233">
        <f>IF(N246="znížená",J246,0)</f>
        <v>0</v>
      </c>
      <c r="BG246" s="233">
        <f>IF(N246="zákl. prenesená",J246,0)</f>
        <v>0</v>
      </c>
      <c r="BH246" s="233">
        <f>IF(N246="zníž. prenesená",J246,0)</f>
        <v>0</v>
      </c>
      <c r="BI246" s="233">
        <f>IF(N246="nulová",J246,0)</f>
        <v>0</v>
      </c>
      <c r="BJ246" s="202" t="s">
        <v>179</v>
      </c>
      <c r="BK246" s="233">
        <f>ROUND(I246*H246,2)</f>
        <v>0</v>
      </c>
      <c r="BL246" s="202" t="s">
        <v>191</v>
      </c>
      <c r="BM246" s="232" t="s">
        <v>216</v>
      </c>
    </row>
    <row r="247" spans="2:65" s="224" customFormat="1">
      <c r="B247" s="228"/>
      <c r="D247" s="221" t="s">
        <v>175</v>
      </c>
      <c r="F247" s="231" t="s">
        <v>215</v>
      </c>
      <c r="H247" s="230">
        <v>193.23</v>
      </c>
      <c r="I247" s="229"/>
      <c r="L247" s="228"/>
      <c r="M247" s="227"/>
      <c r="T247" s="226"/>
      <c r="AT247" s="225" t="s">
        <v>175</v>
      </c>
      <c r="AU247" s="225" t="s">
        <v>179</v>
      </c>
      <c r="AV247" s="224" t="s">
        <v>179</v>
      </c>
      <c r="AW247" s="224" t="s">
        <v>157</v>
      </c>
      <c r="AX247" s="224" t="s">
        <v>97</v>
      </c>
      <c r="AY247" s="225" t="s">
        <v>174</v>
      </c>
    </row>
    <row r="248" spans="2:65" s="136" customFormat="1" ht="24.2" customHeight="1">
      <c r="B248" s="137"/>
      <c r="C248" s="244" t="s">
        <v>214</v>
      </c>
      <c r="D248" s="244" t="s">
        <v>183</v>
      </c>
      <c r="E248" s="243" t="s">
        <v>213</v>
      </c>
      <c r="F248" s="242" t="s">
        <v>212</v>
      </c>
      <c r="G248" s="241" t="s">
        <v>192</v>
      </c>
      <c r="H248" s="239">
        <v>21.47</v>
      </c>
      <c r="I248" s="240"/>
      <c r="J248" s="239">
        <f>ROUND(I248*H248,2)</f>
        <v>0</v>
      </c>
      <c r="K248" s="238"/>
      <c r="L248" s="137"/>
      <c r="M248" s="237" t="s">
        <v>105</v>
      </c>
      <c r="N248" s="236" t="s">
        <v>146</v>
      </c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4">
        <f>S248*H248</f>
        <v>0</v>
      </c>
      <c r="AR248" s="232" t="s">
        <v>191</v>
      </c>
      <c r="AT248" s="232" t="s">
        <v>183</v>
      </c>
      <c r="AU248" s="232" t="s">
        <v>179</v>
      </c>
      <c r="AY248" s="202" t="s">
        <v>174</v>
      </c>
      <c r="BE248" s="233">
        <f>IF(N248="základná",J248,0)</f>
        <v>0</v>
      </c>
      <c r="BF248" s="233">
        <f>IF(N248="znížená",J248,0)</f>
        <v>0</v>
      </c>
      <c r="BG248" s="233">
        <f>IF(N248="zákl. prenesená",J248,0)</f>
        <v>0</v>
      </c>
      <c r="BH248" s="233">
        <f>IF(N248="zníž. prenesená",J248,0)</f>
        <v>0</v>
      </c>
      <c r="BI248" s="233">
        <f>IF(N248="nulová",J248,0)</f>
        <v>0</v>
      </c>
      <c r="BJ248" s="202" t="s">
        <v>179</v>
      </c>
      <c r="BK248" s="233">
        <f>ROUND(I248*H248,2)</f>
        <v>0</v>
      </c>
      <c r="BL248" s="202" t="s">
        <v>191</v>
      </c>
      <c r="BM248" s="232" t="s">
        <v>211</v>
      </c>
    </row>
    <row r="249" spans="2:65" s="136" customFormat="1" ht="37.700000000000003" customHeight="1">
      <c r="B249" s="137"/>
      <c r="C249" s="244" t="s">
        <v>210</v>
      </c>
      <c r="D249" s="244" t="s">
        <v>183</v>
      </c>
      <c r="E249" s="243" t="s">
        <v>209</v>
      </c>
      <c r="F249" s="242" t="s">
        <v>208</v>
      </c>
      <c r="G249" s="241" t="s">
        <v>192</v>
      </c>
      <c r="H249" s="239">
        <v>13.43</v>
      </c>
      <c r="I249" s="240"/>
      <c r="J249" s="239">
        <f>ROUND(I249*H249,2)</f>
        <v>0</v>
      </c>
      <c r="K249" s="238"/>
      <c r="L249" s="137"/>
      <c r="M249" s="237" t="s">
        <v>105</v>
      </c>
      <c r="N249" s="236" t="s">
        <v>146</v>
      </c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4">
        <f>S249*H249</f>
        <v>0</v>
      </c>
      <c r="AR249" s="232" t="s">
        <v>191</v>
      </c>
      <c r="AT249" s="232" t="s">
        <v>183</v>
      </c>
      <c r="AU249" s="232" t="s">
        <v>179</v>
      </c>
      <c r="AY249" s="202" t="s">
        <v>174</v>
      </c>
      <c r="BE249" s="233">
        <f>IF(N249="základná",J249,0)</f>
        <v>0</v>
      </c>
      <c r="BF249" s="233">
        <f>IF(N249="znížená",J249,0)</f>
        <v>0</v>
      </c>
      <c r="BG249" s="233">
        <f>IF(N249="zákl. prenesená",J249,0)</f>
        <v>0</v>
      </c>
      <c r="BH249" s="233">
        <f>IF(N249="zníž. prenesená",J249,0)</f>
        <v>0</v>
      </c>
      <c r="BI249" s="233">
        <f>IF(N249="nulová",J249,0)</f>
        <v>0</v>
      </c>
      <c r="BJ249" s="202" t="s">
        <v>179</v>
      </c>
      <c r="BK249" s="233">
        <f>ROUND(I249*H249,2)</f>
        <v>0</v>
      </c>
      <c r="BL249" s="202" t="s">
        <v>191</v>
      </c>
      <c r="BM249" s="232" t="s">
        <v>207</v>
      </c>
    </row>
    <row r="250" spans="2:65" s="224" customFormat="1">
      <c r="B250" s="228"/>
      <c r="D250" s="221" t="s">
        <v>175</v>
      </c>
      <c r="E250" s="225" t="s">
        <v>105</v>
      </c>
      <c r="F250" s="231" t="s">
        <v>206</v>
      </c>
      <c r="H250" s="230">
        <v>0.75</v>
      </c>
      <c r="I250" s="229"/>
      <c r="L250" s="228"/>
      <c r="M250" s="227"/>
      <c r="T250" s="226"/>
      <c r="AT250" s="225" t="s">
        <v>175</v>
      </c>
      <c r="AU250" s="225" t="s">
        <v>179</v>
      </c>
      <c r="AV250" s="224" t="s">
        <v>179</v>
      </c>
      <c r="AW250" s="224" t="s">
        <v>154</v>
      </c>
      <c r="AX250" s="224" t="s">
        <v>92</v>
      </c>
      <c r="AY250" s="225" t="s">
        <v>174</v>
      </c>
    </row>
    <row r="251" spans="2:65" s="224" customFormat="1">
      <c r="B251" s="228"/>
      <c r="D251" s="221" t="s">
        <v>175</v>
      </c>
      <c r="E251" s="225" t="s">
        <v>105</v>
      </c>
      <c r="F251" s="231" t="s">
        <v>205</v>
      </c>
      <c r="H251" s="230">
        <v>1.64</v>
      </c>
      <c r="I251" s="229"/>
      <c r="L251" s="228"/>
      <c r="M251" s="227"/>
      <c r="T251" s="226"/>
      <c r="AT251" s="225" t="s">
        <v>175</v>
      </c>
      <c r="AU251" s="225" t="s">
        <v>179</v>
      </c>
      <c r="AV251" s="224" t="s">
        <v>179</v>
      </c>
      <c r="AW251" s="224" t="s">
        <v>154</v>
      </c>
      <c r="AX251" s="224" t="s">
        <v>92</v>
      </c>
      <c r="AY251" s="225" t="s">
        <v>174</v>
      </c>
    </row>
    <row r="252" spans="2:65" s="224" customFormat="1">
      <c r="B252" s="228"/>
      <c r="D252" s="221" t="s">
        <v>175</v>
      </c>
      <c r="E252" s="225" t="s">
        <v>105</v>
      </c>
      <c r="F252" s="231" t="s">
        <v>204</v>
      </c>
      <c r="H252" s="230">
        <v>1.74</v>
      </c>
      <c r="I252" s="229"/>
      <c r="L252" s="228"/>
      <c r="M252" s="227"/>
      <c r="T252" s="226"/>
      <c r="AT252" s="225" t="s">
        <v>175</v>
      </c>
      <c r="AU252" s="225" t="s">
        <v>179</v>
      </c>
      <c r="AV252" s="224" t="s">
        <v>179</v>
      </c>
      <c r="AW252" s="224" t="s">
        <v>154</v>
      </c>
      <c r="AX252" s="224" t="s">
        <v>92</v>
      </c>
      <c r="AY252" s="225" t="s">
        <v>174</v>
      </c>
    </row>
    <row r="253" spans="2:65" s="224" customFormat="1">
      <c r="B253" s="228"/>
      <c r="D253" s="221" t="s">
        <v>175</v>
      </c>
      <c r="E253" s="225" t="s">
        <v>105</v>
      </c>
      <c r="F253" s="231" t="s">
        <v>203</v>
      </c>
      <c r="H253" s="230">
        <v>9.3000000000000007</v>
      </c>
      <c r="I253" s="229"/>
      <c r="L253" s="228"/>
      <c r="M253" s="227"/>
      <c r="T253" s="226"/>
      <c r="AT253" s="225" t="s">
        <v>175</v>
      </c>
      <c r="AU253" s="225" t="s">
        <v>179</v>
      </c>
      <c r="AV253" s="224" t="s">
        <v>179</v>
      </c>
      <c r="AW253" s="224" t="s">
        <v>154</v>
      </c>
      <c r="AX253" s="224" t="s">
        <v>92</v>
      </c>
      <c r="AY253" s="225" t="s">
        <v>174</v>
      </c>
    </row>
    <row r="254" spans="2:65" s="258" customFormat="1">
      <c r="B254" s="262"/>
      <c r="D254" s="221" t="s">
        <v>175</v>
      </c>
      <c r="E254" s="259" t="s">
        <v>105</v>
      </c>
      <c r="F254" s="265" t="s">
        <v>202</v>
      </c>
      <c r="H254" s="264">
        <v>13.43</v>
      </c>
      <c r="I254" s="263"/>
      <c r="L254" s="262"/>
      <c r="M254" s="261"/>
      <c r="T254" s="260"/>
      <c r="AT254" s="259" t="s">
        <v>175</v>
      </c>
      <c r="AU254" s="259" t="s">
        <v>179</v>
      </c>
      <c r="AV254" s="258" t="s">
        <v>191</v>
      </c>
      <c r="AW254" s="258" t="s">
        <v>154</v>
      </c>
      <c r="AX254" s="258" t="s">
        <v>97</v>
      </c>
      <c r="AY254" s="259" t="s">
        <v>174</v>
      </c>
    </row>
    <row r="255" spans="2:65" s="136" customFormat="1" ht="24.2" customHeight="1">
      <c r="B255" s="137"/>
      <c r="C255" s="244" t="s">
        <v>201</v>
      </c>
      <c r="D255" s="244" t="s">
        <v>183</v>
      </c>
      <c r="E255" s="243" t="s">
        <v>200</v>
      </c>
      <c r="F255" s="242" t="s">
        <v>199</v>
      </c>
      <c r="G255" s="241" t="s">
        <v>192</v>
      </c>
      <c r="H255" s="239">
        <v>4.95</v>
      </c>
      <c r="I255" s="240"/>
      <c r="J255" s="239">
        <f>ROUND(I255*H255,2)</f>
        <v>0</v>
      </c>
      <c r="K255" s="238"/>
      <c r="L255" s="137"/>
      <c r="M255" s="237" t="s">
        <v>105</v>
      </c>
      <c r="N255" s="236" t="s">
        <v>146</v>
      </c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4">
        <f>S255*H255</f>
        <v>0</v>
      </c>
      <c r="AR255" s="232" t="s">
        <v>191</v>
      </c>
      <c r="AT255" s="232" t="s">
        <v>183</v>
      </c>
      <c r="AU255" s="232" t="s">
        <v>179</v>
      </c>
      <c r="AY255" s="202" t="s">
        <v>174</v>
      </c>
      <c r="BE255" s="233">
        <f>IF(N255="základná",J255,0)</f>
        <v>0</v>
      </c>
      <c r="BF255" s="233">
        <f>IF(N255="znížená",J255,0)</f>
        <v>0</v>
      </c>
      <c r="BG255" s="233">
        <f>IF(N255="zákl. prenesená",J255,0)</f>
        <v>0</v>
      </c>
      <c r="BH255" s="233">
        <f>IF(N255="zníž. prenesená",J255,0)</f>
        <v>0</v>
      </c>
      <c r="BI255" s="233">
        <f>IF(N255="nulová",J255,0)</f>
        <v>0</v>
      </c>
      <c r="BJ255" s="202" t="s">
        <v>179</v>
      </c>
      <c r="BK255" s="233">
        <f>ROUND(I255*H255,2)</f>
        <v>0</v>
      </c>
      <c r="BL255" s="202" t="s">
        <v>191</v>
      </c>
      <c r="BM255" s="232" t="s">
        <v>198</v>
      </c>
    </row>
    <row r="256" spans="2:65" s="224" customFormat="1">
      <c r="B256" s="228"/>
      <c r="D256" s="221" t="s">
        <v>175</v>
      </c>
      <c r="E256" s="225" t="s">
        <v>105</v>
      </c>
      <c r="F256" s="231" t="s">
        <v>197</v>
      </c>
      <c r="H256" s="230">
        <v>4.95</v>
      </c>
      <c r="I256" s="229"/>
      <c r="L256" s="228"/>
      <c r="M256" s="227"/>
      <c r="T256" s="226"/>
      <c r="AT256" s="225" t="s">
        <v>175</v>
      </c>
      <c r="AU256" s="225" t="s">
        <v>179</v>
      </c>
      <c r="AV256" s="224" t="s">
        <v>179</v>
      </c>
      <c r="AW256" s="224" t="s">
        <v>154</v>
      </c>
      <c r="AX256" s="224" t="s">
        <v>97</v>
      </c>
      <c r="AY256" s="225" t="s">
        <v>174</v>
      </c>
      <c r="BK256" s="233"/>
    </row>
    <row r="257" spans="2:65" s="224" customFormat="1" ht="24">
      <c r="B257" s="228"/>
      <c r="C257" s="244">
        <v>59</v>
      </c>
      <c r="D257" s="244" t="s">
        <v>183</v>
      </c>
      <c r="E257" s="319" t="s">
        <v>532</v>
      </c>
      <c r="F257" s="242" t="s">
        <v>531</v>
      </c>
      <c r="G257" s="241" t="s">
        <v>322</v>
      </c>
      <c r="H257" s="239">
        <v>35</v>
      </c>
      <c r="I257" s="240"/>
      <c r="J257" s="239">
        <f>ROUND(I257*H257,2)</f>
        <v>0</v>
      </c>
      <c r="L257" s="228"/>
      <c r="M257" s="227"/>
      <c r="T257" s="226"/>
      <c r="AT257" s="225"/>
      <c r="AU257" s="225"/>
      <c r="AY257" s="225"/>
      <c r="BE257" s="233">
        <f>IF(N257="základná",J257,0)</f>
        <v>0</v>
      </c>
      <c r="BF257" s="233">
        <f>IF(N257="znížená",J257,0)</f>
        <v>0</v>
      </c>
      <c r="BG257" s="233">
        <f>IF(N257="zákl. prenesená",J257,0)</f>
        <v>0</v>
      </c>
      <c r="BH257" s="233">
        <f>IF(N257="zníž. prenesená",J257,0)</f>
        <v>0</v>
      </c>
      <c r="BI257" s="233">
        <f>IF(N257="nulová",J257,0)</f>
        <v>0</v>
      </c>
      <c r="BJ257" s="202" t="s">
        <v>179</v>
      </c>
      <c r="BK257" s="233">
        <f>ROUND(I257*H257,2)</f>
        <v>0</v>
      </c>
      <c r="BL257" s="202" t="s">
        <v>191</v>
      </c>
      <c r="BM257" s="232" t="s">
        <v>198</v>
      </c>
    </row>
    <row r="258" spans="2:65" s="224" customFormat="1" ht="24">
      <c r="B258" s="228"/>
      <c r="C258" s="244">
        <v>60</v>
      </c>
      <c r="D258" s="244" t="s">
        <v>183</v>
      </c>
      <c r="E258" s="243" t="s">
        <v>529</v>
      </c>
      <c r="F258" s="242" t="s">
        <v>530</v>
      </c>
      <c r="G258" s="241" t="s">
        <v>225</v>
      </c>
      <c r="H258" s="239">
        <v>1</v>
      </c>
      <c r="I258" s="240"/>
      <c r="J258" s="239">
        <f>ROUND(I258*H258,2)</f>
        <v>0</v>
      </c>
      <c r="L258" s="228"/>
      <c r="M258" s="227"/>
      <c r="T258" s="226"/>
      <c r="AT258" s="225"/>
      <c r="AU258" s="225"/>
      <c r="AY258" s="225"/>
      <c r="BE258" s="233">
        <f>IF(N258="základná",J258,0)</f>
        <v>0</v>
      </c>
      <c r="BF258" s="233">
        <f>IF(N258="znížená",J258,0)</f>
        <v>0</v>
      </c>
      <c r="BG258" s="233">
        <f>IF(N258="zákl. prenesená",J258,0)</f>
        <v>0</v>
      </c>
      <c r="BH258" s="233">
        <f>IF(N258="zníž. prenesená",J258,0)</f>
        <v>0</v>
      </c>
      <c r="BI258" s="233">
        <f>IF(N258="nulová",J258,0)</f>
        <v>0</v>
      </c>
      <c r="BJ258" s="202" t="s">
        <v>179</v>
      </c>
      <c r="BK258" s="233">
        <f>ROUND(I258*H258,2)</f>
        <v>0</v>
      </c>
      <c r="BL258" s="202" t="s">
        <v>191</v>
      </c>
      <c r="BM258" s="232" t="s">
        <v>198</v>
      </c>
    </row>
    <row r="259" spans="2:65" s="224" customFormat="1" ht="24">
      <c r="B259" s="228"/>
      <c r="C259" s="244">
        <v>60</v>
      </c>
      <c r="D259" s="244" t="s">
        <v>183</v>
      </c>
      <c r="E259" s="243" t="s">
        <v>529</v>
      </c>
      <c r="F259" s="242" t="s">
        <v>528</v>
      </c>
      <c r="G259" s="241" t="s">
        <v>225</v>
      </c>
      <c r="H259" s="239">
        <v>1</v>
      </c>
      <c r="I259" s="318"/>
      <c r="J259" s="239">
        <f>ROUND(I259*H259,2)</f>
        <v>0</v>
      </c>
      <c r="L259" s="228"/>
      <c r="M259" s="227"/>
      <c r="T259" s="226"/>
      <c r="AT259" s="225"/>
      <c r="AU259" s="225"/>
      <c r="AY259" s="225"/>
      <c r="BE259" s="233">
        <f>IF(N259="základná",J259,0)</f>
        <v>0</v>
      </c>
      <c r="BF259" s="233">
        <f>IF(N259="znížená",J259,0)</f>
        <v>0</v>
      </c>
      <c r="BG259" s="233">
        <f>IF(N259="zákl. prenesená",J259,0)</f>
        <v>0</v>
      </c>
      <c r="BH259" s="233">
        <f>IF(N259="zníž. prenesená",J259,0)</f>
        <v>0</v>
      </c>
      <c r="BI259" s="233">
        <f>IF(N259="nulová",J259,0)</f>
        <v>0</v>
      </c>
      <c r="BJ259" s="202" t="s">
        <v>179</v>
      </c>
      <c r="BK259" s="233">
        <f>ROUND(I259*H259,2)</f>
        <v>0</v>
      </c>
      <c r="BL259" s="202" t="s">
        <v>191</v>
      </c>
      <c r="BM259" s="232" t="s">
        <v>198</v>
      </c>
    </row>
    <row r="260" spans="2:65" s="245" customFormat="1" ht="22.7" customHeight="1">
      <c r="B260" s="252"/>
      <c r="D260" s="247" t="s">
        <v>104</v>
      </c>
      <c r="E260" s="257" t="s">
        <v>196</v>
      </c>
      <c r="F260" s="257" t="s">
        <v>195</v>
      </c>
      <c r="I260" s="254"/>
      <c r="J260" s="256">
        <f>BK260</f>
        <v>0</v>
      </c>
      <c r="L260" s="252"/>
      <c r="M260" s="251"/>
      <c r="P260" s="250">
        <f>P261</f>
        <v>0</v>
      </c>
      <c r="R260" s="250">
        <f>R261</f>
        <v>0</v>
      </c>
      <c r="T260" s="249">
        <f>T261</f>
        <v>0</v>
      </c>
      <c r="AR260" s="247" t="s">
        <v>97</v>
      </c>
      <c r="AT260" s="248" t="s">
        <v>104</v>
      </c>
      <c r="AU260" s="248" t="s">
        <v>97</v>
      </c>
      <c r="AY260" s="247" t="s">
        <v>174</v>
      </c>
      <c r="BK260" s="246">
        <f>BK261</f>
        <v>0</v>
      </c>
    </row>
    <row r="261" spans="2:65" s="136" customFormat="1" ht="33" customHeight="1">
      <c r="B261" s="137"/>
      <c r="C261" s="244">
        <v>61</v>
      </c>
      <c r="D261" s="244" t="s">
        <v>183</v>
      </c>
      <c r="E261" s="243" t="s">
        <v>194</v>
      </c>
      <c r="F261" s="242" t="s">
        <v>193</v>
      </c>
      <c r="G261" s="241" t="s">
        <v>192</v>
      </c>
      <c r="H261" s="239">
        <v>65.97</v>
      </c>
      <c r="I261" s="240"/>
      <c r="J261" s="239">
        <f>ROUND(I261*H261,2)</f>
        <v>0</v>
      </c>
      <c r="K261" s="238"/>
      <c r="L261" s="137"/>
      <c r="M261" s="237" t="s">
        <v>105</v>
      </c>
      <c r="N261" s="236" t="s">
        <v>146</v>
      </c>
      <c r="P261" s="235">
        <f>O261*H261</f>
        <v>0</v>
      </c>
      <c r="Q261" s="235">
        <v>0</v>
      </c>
      <c r="R261" s="235">
        <f>Q261*H261</f>
        <v>0</v>
      </c>
      <c r="S261" s="235">
        <v>0</v>
      </c>
      <c r="T261" s="234">
        <f>S261*H261</f>
        <v>0</v>
      </c>
      <c r="AR261" s="232" t="s">
        <v>191</v>
      </c>
      <c r="AT261" s="232" t="s">
        <v>183</v>
      </c>
      <c r="AU261" s="232" t="s">
        <v>179</v>
      </c>
      <c r="AY261" s="202" t="s">
        <v>174</v>
      </c>
      <c r="BE261" s="233">
        <f>IF(N261="základná",J261,0)</f>
        <v>0</v>
      </c>
      <c r="BF261" s="233">
        <f>IF(N261="znížená",J261,0)</f>
        <v>0</v>
      </c>
      <c r="BG261" s="233">
        <f>IF(N261="zákl. prenesená",J261,0)</f>
        <v>0</v>
      </c>
      <c r="BH261" s="233">
        <f>IF(N261="zníž. prenesená",J261,0)</f>
        <v>0</v>
      </c>
      <c r="BI261" s="233">
        <f>IF(N261="nulová",J261,0)</f>
        <v>0</v>
      </c>
      <c r="BJ261" s="202" t="s">
        <v>179</v>
      </c>
      <c r="BK261" s="233">
        <f>ROUND(I261*H261,2)</f>
        <v>0</v>
      </c>
      <c r="BL261" s="202" t="s">
        <v>191</v>
      </c>
      <c r="BM261" s="232" t="s">
        <v>190</v>
      </c>
    </row>
    <row r="262" spans="2:65" s="245" customFormat="1" ht="25.9" customHeight="1">
      <c r="B262" s="252"/>
      <c r="D262" s="247" t="s">
        <v>104</v>
      </c>
      <c r="E262" s="255" t="s">
        <v>189</v>
      </c>
      <c r="F262" s="255" t="s">
        <v>188</v>
      </c>
      <c r="I262" s="254"/>
      <c r="J262" s="253">
        <f>BK262</f>
        <v>0</v>
      </c>
      <c r="L262" s="252"/>
      <c r="M262" s="251"/>
      <c r="P262" s="250">
        <f>SUM(P263:P267)</f>
        <v>0</v>
      </c>
      <c r="R262" s="250">
        <f>SUM(R263:R267)</f>
        <v>0</v>
      </c>
      <c r="T262" s="249">
        <f>SUM(T263:T267)</f>
        <v>0</v>
      </c>
      <c r="AR262" s="247" t="s">
        <v>187</v>
      </c>
      <c r="AT262" s="248" t="s">
        <v>104</v>
      </c>
      <c r="AU262" s="248" t="s">
        <v>92</v>
      </c>
      <c r="AY262" s="247" t="s">
        <v>174</v>
      </c>
      <c r="BK262" s="246">
        <f>SUM(BK263:BK267)</f>
        <v>0</v>
      </c>
    </row>
    <row r="263" spans="2:65" s="136" customFormat="1" ht="16.5" customHeight="1">
      <c r="B263" s="137"/>
      <c r="C263" s="244">
        <v>62</v>
      </c>
      <c r="D263" s="244" t="s">
        <v>183</v>
      </c>
      <c r="E263" s="243" t="s">
        <v>186</v>
      </c>
      <c r="F263" s="242" t="s">
        <v>185</v>
      </c>
      <c r="G263" s="241" t="s">
        <v>184</v>
      </c>
      <c r="H263" s="239">
        <v>1</v>
      </c>
      <c r="I263" s="240"/>
      <c r="J263" s="239">
        <f>ROUND(I263*H263,2)</f>
        <v>0</v>
      </c>
      <c r="K263" s="238"/>
      <c r="L263" s="137"/>
      <c r="M263" s="237" t="s">
        <v>105</v>
      </c>
      <c r="N263" s="236" t="s">
        <v>146</v>
      </c>
      <c r="P263" s="235">
        <f>O263*H263</f>
        <v>0</v>
      </c>
      <c r="Q263" s="235">
        <v>0</v>
      </c>
      <c r="R263" s="235">
        <f>Q263*H263</f>
        <v>0</v>
      </c>
      <c r="S263" s="235">
        <v>0</v>
      </c>
      <c r="T263" s="234">
        <f>S263*H263</f>
        <v>0</v>
      </c>
      <c r="AR263" s="232" t="s">
        <v>182</v>
      </c>
      <c r="AT263" s="232" t="s">
        <v>183</v>
      </c>
      <c r="AU263" s="232" t="s">
        <v>97</v>
      </c>
      <c r="AY263" s="202" t="s">
        <v>174</v>
      </c>
      <c r="BE263" s="233">
        <f>IF(N263="základná",J263,0)</f>
        <v>0</v>
      </c>
      <c r="BF263" s="233">
        <f>IF(N263="znížená",J263,0)</f>
        <v>0</v>
      </c>
      <c r="BG263" s="233">
        <f>IF(N263="zákl. prenesená",J263,0)</f>
        <v>0</v>
      </c>
      <c r="BH263" s="233">
        <f>IF(N263="zníž. prenesená",J263,0)</f>
        <v>0</v>
      </c>
      <c r="BI263" s="233">
        <f>IF(N263="nulová",J263,0)</f>
        <v>0</v>
      </c>
      <c r="BJ263" s="202" t="s">
        <v>179</v>
      </c>
      <c r="BK263" s="233">
        <f>ROUND(I263*H263,2)</f>
        <v>0</v>
      </c>
      <c r="BL263" s="202" t="s">
        <v>182</v>
      </c>
      <c r="BM263" s="232" t="s">
        <v>181</v>
      </c>
    </row>
    <row r="264" spans="2:65" s="224" customFormat="1">
      <c r="B264" s="228"/>
      <c r="D264" s="221" t="s">
        <v>175</v>
      </c>
      <c r="E264" s="225" t="s">
        <v>105</v>
      </c>
      <c r="F264" s="231" t="s">
        <v>180</v>
      </c>
      <c r="H264" s="230">
        <v>1</v>
      </c>
      <c r="I264" s="229"/>
      <c r="L264" s="228"/>
      <c r="M264" s="227"/>
      <c r="T264" s="226"/>
      <c r="AT264" s="225" t="s">
        <v>175</v>
      </c>
      <c r="AU264" s="225" t="s">
        <v>97</v>
      </c>
      <c r="AV264" s="224" t="s">
        <v>179</v>
      </c>
      <c r="AW264" s="224" t="s">
        <v>154</v>
      </c>
      <c r="AX264" s="224" t="s">
        <v>97</v>
      </c>
      <c r="AY264" s="225" t="s">
        <v>174</v>
      </c>
    </row>
    <row r="265" spans="2:65" s="213" customFormat="1">
      <c r="B265" s="218"/>
      <c r="D265" s="221" t="s">
        <v>175</v>
      </c>
      <c r="E265" s="214" t="s">
        <v>105</v>
      </c>
      <c r="F265" s="220" t="s">
        <v>178</v>
      </c>
      <c r="H265" s="214" t="s">
        <v>105</v>
      </c>
      <c r="I265" s="219"/>
      <c r="L265" s="218"/>
      <c r="M265" s="223"/>
      <c r="T265" s="222"/>
      <c r="AT265" s="214" t="s">
        <v>175</v>
      </c>
      <c r="AU265" s="214" t="s">
        <v>97</v>
      </c>
      <c r="AV265" s="213" t="s">
        <v>97</v>
      </c>
      <c r="AW265" s="213" t="s">
        <v>154</v>
      </c>
      <c r="AX265" s="213" t="s">
        <v>92</v>
      </c>
      <c r="AY265" s="214" t="s">
        <v>174</v>
      </c>
    </row>
    <row r="266" spans="2:65" s="213" customFormat="1">
      <c r="B266" s="218"/>
      <c r="D266" s="221" t="s">
        <v>175</v>
      </c>
      <c r="E266" s="214" t="s">
        <v>105</v>
      </c>
      <c r="F266" s="220" t="s">
        <v>177</v>
      </c>
      <c r="H266" s="214" t="s">
        <v>105</v>
      </c>
      <c r="I266" s="219"/>
      <c r="L266" s="218"/>
      <c r="M266" s="223"/>
      <c r="T266" s="222"/>
      <c r="AT266" s="214" t="s">
        <v>175</v>
      </c>
      <c r="AU266" s="214" t="s">
        <v>97</v>
      </c>
      <c r="AV266" s="213" t="s">
        <v>97</v>
      </c>
      <c r="AW266" s="213" t="s">
        <v>154</v>
      </c>
      <c r="AX266" s="213" t="s">
        <v>92</v>
      </c>
      <c r="AY266" s="214" t="s">
        <v>174</v>
      </c>
    </row>
    <row r="267" spans="2:65" s="213" customFormat="1">
      <c r="B267" s="218"/>
      <c r="D267" s="221" t="s">
        <v>175</v>
      </c>
      <c r="E267" s="214" t="s">
        <v>105</v>
      </c>
      <c r="F267" s="220" t="s">
        <v>176</v>
      </c>
      <c r="H267" s="214" t="s">
        <v>105</v>
      </c>
      <c r="I267" s="219"/>
      <c r="L267" s="218"/>
      <c r="M267" s="217"/>
      <c r="N267" s="216"/>
      <c r="O267" s="216"/>
      <c r="P267" s="216"/>
      <c r="Q267" s="216"/>
      <c r="R267" s="216"/>
      <c r="S267" s="216"/>
      <c r="T267" s="215"/>
      <c r="AT267" s="214" t="s">
        <v>175</v>
      </c>
      <c r="AU267" s="214" t="s">
        <v>97</v>
      </c>
      <c r="AV267" s="213" t="s">
        <v>97</v>
      </c>
      <c r="AW267" s="213" t="s">
        <v>154</v>
      </c>
      <c r="AX267" s="213" t="s">
        <v>92</v>
      </c>
      <c r="AY267" s="214" t="s">
        <v>174</v>
      </c>
    </row>
    <row r="268" spans="2:65" s="136" customFormat="1" ht="6.95" customHeight="1">
      <c r="B268" s="139"/>
      <c r="C268" s="138"/>
      <c r="D268" s="138"/>
      <c r="E268" s="138"/>
      <c r="F268" s="138"/>
      <c r="G268" s="138"/>
      <c r="H268" s="138"/>
      <c r="I268" s="138"/>
      <c r="J268" s="138"/>
      <c r="K268" s="138"/>
      <c r="L268" s="137"/>
    </row>
  </sheetData>
  <sheetProtection algorithmName="SHA-512" hashValue="ZJ9Vc5XrEminoA5zz6hOoUIezfmbbetztEUyaHDRcV3cyEmKI+RnBNnr9iMFIp6XLRMv6WE/Y+5GUwsgnxK6Yg==" saltValue="a1/SZln7920watrS5yF5EA==" spinCount="100000" sheet="1" formatColumns="0" formatRows="0" autoFilter="0"/>
  <autoFilter ref="C121:K267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topLeftCell="A33" workbookViewId="0">
      <selection activeCell="I15" sqref="I15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3" t="s">
        <v>84</v>
      </c>
    </row>
    <row r="3" spans="2:2">
      <c r="B3" s="4"/>
    </row>
    <row r="4" spans="2:2">
      <c r="B4" s="5" t="s">
        <v>54</v>
      </c>
    </row>
    <row r="5" spans="2:2">
      <c r="B5" s="6"/>
    </row>
    <row r="6" spans="2:2">
      <c r="B6" s="7" t="s">
        <v>55</v>
      </c>
    </row>
    <row r="7" spans="2:2">
      <c r="B7" s="5"/>
    </row>
    <row r="8" spans="2:2">
      <c r="B8" s="133" t="s">
        <v>85</v>
      </c>
    </row>
    <row r="9" spans="2:2">
      <c r="B9" s="133"/>
    </row>
    <row r="10" spans="2:2">
      <c r="B10" s="134" t="s">
        <v>87</v>
      </c>
    </row>
    <row r="11" spans="2:2">
      <c r="B11" s="134" t="s">
        <v>88</v>
      </c>
    </row>
    <row r="12" spans="2:2">
      <c r="B12" s="134" t="s">
        <v>89</v>
      </c>
    </row>
    <row r="13" spans="2:2">
      <c r="B13" s="134" t="s">
        <v>90</v>
      </c>
    </row>
    <row r="14" spans="2:2" ht="16.5" customHeight="1">
      <c r="B14" s="5"/>
    </row>
    <row r="15" spans="2:2" ht="30">
      <c r="B15" s="133" t="s">
        <v>86</v>
      </c>
    </row>
    <row r="16" spans="2:2">
      <c r="B16" s="8"/>
    </row>
    <row r="17" spans="2:2" ht="30">
      <c r="B17" s="5" t="s">
        <v>91</v>
      </c>
    </row>
    <row r="18" spans="2:2" ht="15.7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7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B12" workbookViewId="0">
      <selection activeCell="E6" sqref="E6"/>
    </sheetView>
  </sheetViews>
  <sheetFormatPr defaultRowHeight="15"/>
  <cols>
    <col min="1" max="1" width="3.7109375" customWidth="1"/>
    <col min="2" max="2" width="98.5703125" customWidth="1"/>
  </cols>
  <sheetData>
    <row r="1" spans="2:2" ht="15.75" thickBot="1"/>
    <row r="2" spans="2:2" ht="42.75" customHeight="1">
      <c r="B2" s="3" t="s">
        <v>53</v>
      </c>
    </row>
    <row r="3" spans="2:2">
      <c r="B3" s="4"/>
    </row>
    <row r="4" spans="2:2">
      <c r="B4" s="10" t="s">
        <v>54</v>
      </c>
    </row>
    <row r="5" spans="2:2">
      <c r="B5" s="4"/>
    </row>
    <row r="6" spans="2:2">
      <c r="B6" s="11" t="s">
        <v>55</v>
      </c>
    </row>
    <row r="7" spans="2:2">
      <c r="B7" s="12"/>
    </row>
    <row r="8" spans="2:2" ht="60.75" customHeight="1">
      <c r="B8" s="5" t="s">
        <v>56</v>
      </c>
    </row>
    <row r="9" spans="2:2">
      <c r="B9" s="5"/>
    </row>
    <row r="10" spans="2:2">
      <c r="B10" s="5" t="s">
        <v>57</v>
      </c>
    </row>
    <row r="11" spans="2:2">
      <c r="B11" s="5" t="s">
        <v>58</v>
      </c>
    </row>
    <row r="12" spans="2:2">
      <c r="B12" s="5" t="s">
        <v>59</v>
      </c>
    </row>
    <row r="13" spans="2:2">
      <c r="B13" s="5" t="s">
        <v>60</v>
      </c>
    </row>
    <row r="14" spans="2:2">
      <c r="B14" s="5" t="s">
        <v>61</v>
      </c>
    </row>
    <row r="15" spans="2:2">
      <c r="B15" s="5" t="s">
        <v>62</v>
      </c>
    </row>
    <row r="16" spans="2:2">
      <c r="B16" s="5" t="s">
        <v>63</v>
      </c>
    </row>
    <row r="17" spans="2:2" ht="30">
      <c r="B17" s="5" t="s">
        <v>64</v>
      </c>
    </row>
    <row r="18" spans="2:2">
      <c r="B18" s="5" t="s">
        <v>65</v>
      </c>
    </row>
    <row r="19" spans="2:2">
      <c r="B19" s="5" t="s">
        <v>66</v>
      </c>
    </row>
    <row r="20" spans="2:2">
      <c r="B20" s="5" t="s">
        <v>67</v>
      </c>
    </row>
    <row r="21" spans="2:2" ht="30">
      <c r="B21" s="5" t="s">
        <v>68</v>
      </c>
    </row>
    <row r="22" spans="2:2">
      <c r="B22" s="5" t="s">
        <v>69</v>
      </c>
    </row>
    <row r="23" spans="2:2">
      <c r="B23" s="6"/>
    </row>
    <row r="24" spans="2:2" ht="60">
      <c r="B24" s="5" t="s">
        <v>70</v>
      </c>
    </row>
    <row r="25" spans="2:2" ht="13.5" customHeight="1">
      <c r="B25" s="5"/>
    </row>
    <row r="26" spans="2:2" ht="30">
      <c r="B26" s="5" t="s">
        <v>71</v>
      </c>
    </row>
    <row r="27" spans="2:2" ht="15.75" thickBot="1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3" t="s">
        <v>72</v>
      </c>
    </row>
    <row r="3" spans="2:2">
      <c r="B3" s="4"/>
    </row>
    <row r="4" spans="2:2">
      <c r="B4" s="5" t="s">
        <v>54</v>
      </c>
    </row>
    <row r="5" spans="2:2">
      <c r="B5" s="6"/>
    </row>
    <row r="6" spans="2:2">
      <c r="B6" s="7" t="s">
        <v>55</v>
      </c>
    </row>
    <row r="7" spans="2:2">
      <c r="B7" s="5"/>
    </row>
    <row r="8" spans="2:2" ht="60.75" customHeight="1">
      <c r="B8" s="5" t="s">
        <v>73</v>
      </c>
    </row>
    <row r="9" spans="2:2">
      <c r="B9" s="5" t="s">
        <v>74</v>
      </c>
    </row>
    <row r="10" spans="2:2">
      <c r="B10" s="8"/>
    </row>
    <row r="11" spans="2:2" ht="30">
      <c r="B11" s="5" t="s">
        <v>75</v>
      </c>
    </row>
    <row r="12" spans="2:2">
      <c r="B12" s="5"/>
    </row>
    <row r="13" spans="2:2" ht="45">
      <c r="B13" s="5" t="s">
        <v>76</v>
      </c>
    </row>
    <row r="14" spans="2:2">
      <c r="B14" s="5"/>
    </row>
    <row r="15" spans="2:2" ht="45">
      <c r="B15" s="5" t="s">
        <v>77</v>
      </c>
    </row>
    <row r="16" spans="2:2">
      <c r="B16" s="5"/>
    </row>
    <row r="17" spans="2:2" ht="60">
      <c r="B17" s="5" t="s">
        <v>78</v>
      </c>
    </row>
    <row r="18" spans="2:2">
      <c r="B18" s="5"/>
    </row>
    <row r="19" spans="2:2" ht="75">
      <c r="B19" s="5" t="s">
        <v>79</v>
      </c>
    </row>
    <row r="20" spans="2:2" ht="15.7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7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8</vt:i4>
      </vt:variant>
    </vt:vector>
  </HeadingPairs>
  <TitlesOfParts>
    <vt:vector size="15" baseType="lpstr">
      <vt:lpstr>Zákl. nastavenie</vt:lpstr>
      <vt:lpstr>Ponuka</vt:lpstr>
      <vt:lpstr>Rekapitulácia stavby</vt:lpstr>
      <vt:lpstr>101-00 - Chodník pre chodcov</vt:lpstr>
      <vt:lpstr>Osobné postavenie</vt:lpstr>
      <vt:lpstr>Koneční užívatelia výhod</vt:lpstr>
      <vt:lpstr>Medzinárodné sankcie</vt:lpstr>
      <vt:lpstr>'101-00 - Chodník pre chodcov'!Názvy_tlače</vt:lpstr>
      <vt:lpstr>'Rekapitulácia stavby'!Názvy_tlače</vt:lpstr>
      <vt:lpstr>'101-00 - Chodník pre chodcov'!Oblasť_tlače</vt:lpstr>
      <vt:lpstr>'Koneční užívatelia výhod'!Oblasť_tlače</vt:lpstr>
      <vt:lpstr>'Medzinárodné sankcie'!Oblasť_tlače</vt:lpstr>
      <vt:lpstr>'Osobné postavenie'!Oblasť_tlače</vt:lpstr>
      <vt:lpstr>Ponuka!Oblasť_tlače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Vyšná Miroslava, Ing.</cp:lastModifiedBy>
  <cp:revision/>
  <dcterms:created xsi:type="dcterms:W3CDTF">2022-09-22T09:41:16Z</dcterms:created>
  <dcterms:modified xsi:type="dcterms:W3CDTF">2026-08-11T08:14:33Z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