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/>
  <mc:AlternateContent xmlns:mc="http://schemas.openxmlformats.org/markup-compatibility/2006">
    <mc:Choice Requires="x15">
      <x15ac:absPath xmlns:x15ac="http://schemas.microsoft.com/office/spreadsheetml/2010/11/ac" url="\\SynologyDS1821\300_WATSONOVA\PROJEKT RP\00_RPD_WATSONOVA POLYFUNKCNY SUBOR\TLACIARNE_DOPRAVA MESTO\DRS\TLACIARNE_2026.03.13_REV 06_TITL\Z_VV + ROZPOCET\"/>
    </mc:Choice>
  </mc:AlternateContent>
  <xr:revisionPtr revIDLastSave="12" documentId="13_ncr:1_{07DCE9E9-ECA4-48F5-9EFB-DF364BCDC5D4}" xr6:coauthVersionLast="47" xr6:coauthVersionMax="47" xr10:uidLastSave="{F6EE6360-01FE-4AAF-B547-272C94587A8A}"/>
  <bookViews>
    <workbookView xWindow="-38510" yWindow="-110" windowWidth="38620" windowHeight="21820" firstSheet="1" activeTab="24" xr2:uid="{00000000-000D-0000-FFFF-FFFF00000000}"/>
  </bookViews>
  <sheets>
    <sheet name="Rekapitulácia stavby" sheetId="1" r:id="rId1"/>
    <sheet name="SO000 - INVESTIČNÉ NÁKLAD..." sheetId="2" r:id="rId2"/>
    <sheet name="SO011 - DOPRAVNÉ ZNAČENIE" sheetId="3" r:id="rId3"/>
    <sheet name="SO101 - WATSONOVA ULICA –..." sheetId="4" r:id="rId4"/>
    <sheet name="SO102 - LETNÁ ULICA – STA..." sheetId="5" r:id="rId5"/>
    <sheet name="SO103 - FESTIVALOVÉ NÁMES..." sheetId="6" r:id="rId6"/>
    <sheet name="SO104 - ZASTÁVKA AMFITEÁT..." sheetId="7" r:id="rId7"/>
    <sheet name="SO105 - STARÁ SPIŚSKÁ CES..." sheetId="8" r:id="rId8"/>
    <sheet name="SO106 - PRESTAVBA ZASTÁVK..." sheetId="9" r:id="rId9"/>
    <sheet name="SO107 - PRIECHOD PRE CHOD..." sheetId="10" r:id="rId10"/>
    <sheet name="SO 401.11 - VEREJNÉ OSVET..." sheetId="11" r:id="rId11"/>
    <sheet name="SO 401.12 - VEREJNÉ OSVET..." sheetId="12" r:id="rId12"/>
    <sheet name="SO402.1 - PRÍPOJKY CESTNE..." sheetId="13" r:id="rId13"/>
    <sheet name="SO403.1.1 - PRELOŽKY A OC..." sheetId="14" r:id="rId14"/>
    <sheet name="SO403.1.2 - PRELOŽKY A OC..." sheetId="15" r:id="rId15"/>
    <sheet name="SO403.1.3 - PRELOŽKY A OC..." sheetId="16" r:id="rId16"/>
    <sheet name="SO403.1.4 - PRELOŽKY A OC..." sheetId="17" r:id="rId17"/>
    <sheet name="SO404.1 - TERENNÉ A SADOV..." sheetId="18" r:id="rId18"/>
    <sheet name="SO405.1.1 - PRELOŽKY TRAK..." sheetId="19" r:id="rId19"/>
    <sheet name="SO405.1.2 - PRELOŽKY TRAK..." sheetId="20" r:id="rId20"/>
    <sheet name="SO406.1 - CESTNÁ SVETELNÁ..." sheetId="21" r:id="rId21"/>
    <sheet name="SO407.1 - PRÍPOJKA NN – CSS" sheetId="22" r:id="rId22"/>
    <sheet name="SO408.1 - PRÍSTREŠKY MHD" sheetId="23" r:id="rId23"/>
    <sheet name="SO409.1 - PRÍPOJKA NN – P..." sheetId="24" r:id="rId24"/>
    <sheet name="SO410.1 - INFORMAČNÝ A KA..." sheetId="25" r:id="rId25"/>
  </sheets>
  <definedNames>
    <definedName name="_xlnm._FilterDatabase" localSheetId="10" hidden="1">'SO 401.11 - VEREJNÉ OSVET...'!$C$132:$K$187</definedName>
    <definedName name="_xlnm._FilterDatabase" localSheetId="11" hidden="1">'SO 401.12 - VEREJNÉ OSVET...'!$C$132:$K$173</definedName>
    <definedName name="_xlnm._FilterDatabase" localSheetId="1" hidden="1">'SO000 - INVESTIČNÉ NÁKLAD...'!$C$126:$K$131</definedName>
    <definedName name="_xlnm._FilterDatabase" localSheetId="2" hidden="1">'SO011 - DOPRAVNÉ ZNAČENIE'!$C$129:$K$155</definedName>
    <definedName name="_xlnm._FilterDatabase" localSheetId="3" hidden="1">'SO101 - WATSONOVA ULICA –...'!$C$132:$K$200</definedName>
    <definedName name="_xlnm._FilterDatabase" localSheetId="4" hidden="1">'SO102 - LETNÁ ULICA – STA...'!$C$135:$K$193</definedName>
    <definedName name="_xlnm._FilterDatabase" localSheetId="5" hidden="1">'SO103 - FESTIVALOVÉ NÁMES...'!$C$137:$K$218</definedName>
    <definedName name="_xlnm._FilterDatabase" localSheetId="6" hidden="1">'SO104 - ZASTÁVKA AMFITEÁT...'!$C$138:$K$213</definedName>
    <definedName name="_xlnm._FilterDatabase" localSheetId="7" hidden="1">'SO105 - STARÁ SPIŚSKÁ CES...'!$C$135:$K$205</definedName>
    <definedName name="_xlnm._FilterDatabase" localSheetId="8" hidden="1">'SO106 - PRESTAVBA ZASTÁVK...'!$C$135:$K$197</definedName>
    <definedName name="_xlnm._FilterDatabase" localSheetId="9" hidden="1">'SO107 - PRIECHOD PRE CHOD...'!$C$135:$K$203</definedName>
    <definedName name="_xlnm._FilterDatabase" localSheetId="12" hidden="1">'SO402.1 - PRÍPOJKY CESTNE...'!$C$131:$K$181</definedName>
    <definedName name="_xlnm._FilterDatabase" localSheetId="13" hidden="1">'SO403.1.1 - PRELOŽKY A OC...'!$C$134:$K$155</definedName>
    <definedName name="_xlnm._FilterDatabase" localSheetId="14" hidden="1">'SO403.1.2 - PRELOŽKY A OC...'!$C$136:$K$182</definedName>
    <definedName name="_xlnm._FilterDatabase" localSheetId="15" hidden="1">'SO403.1.3 - PRELOŽKY A OC...'!$C$133:$K$161</definedName>
    <definedName name="_xlnm._FilterDatabase" localSheetId="16" hidden="1">'SO403.1.4 - PRELOŽKY A OC...'!$C$133:$K$168</definedName>
    <definedName name="_xlnm._FilterDatabase" localSheetId="17" hidden="1">'SO404.1 - TERENNÉ A SADOV...'!$C$137:$K$234</definedName>
    <definedName name="_xlnm._FilterDatabase" localSheetId="18" hidden="1">'SO405.1.1 - PRELOŽKY TRAK...'!$C$134:$K$174</definedName>
    <definedName name="_xlnm._FilterDatabase" localSheetId="19" hidden="1">'SO405.1.2 - PRELOŽKY TRAK...'!$C$132:$K$170</definedName>
    <definedName name="_xlnm._FilterDatabase" localSheetId="20" hidden="1">'SO406.1 - CESTNÁ SVETELNÁ...'!$C$139:$K$297</definedName>
    <definedName name="_xlnm._FilterDatabase" localSheetId="21" hidden="1">'SO407.1 - PRÍPOJKA NN – CSS'!$C$128:$K$147</definedName>
    <definedName name="_xlnm._FilterDatabase" localSheetId="22" hidden="1">'SO408.1 - PRÍSTREŠKY MHD'!$C$127:$K$131</definedName>
    <definedName name="_xlnm._FilterDatabase" localSheetId="23" hidden="1">'SO409.1 - PRÍPOJKA NN – P...'!$C$128:$K$153</definedName>
    <definedName name="_xlnm._FilterDatabase" localSheetId="24" hidden="1">'SO410.1 - INFORMAČNÝ A KA...'!$C$128:$K$157</definedName>
    <definedName name="_xlnm.Print_Titles" localSheetId="0">'Rekapitulácia stavby'!$92:$92</definedName>
    <definedName name="_xlnm.Print_Titles" localSheetId="10">'SO 401.11 - VEREJNÉ OSVET...'!$132:$132</definedName>
    <definedName name="_xlnm.Print_Titles" localSheetId="11">'SO 401.12 - VEREJNÉ OSVET...'!$132:$132</definedName>
    <definedName name="_xlnm.Print_Titles" localSheetId="1">'SO000 - INVESTIČNÉ NÁKLAD...'!$126:$126</definedName>
    <definedName name="_xlnm.Print_Titles" localSheetId="2">'SO011 - DOPRAVNÉ ZNAČENIE'!$129:$129</definedName>
    <definedName name="_xlnm.Print_Titles" localSheetId="3">'SO101 - WATSONOVA ULICA –...'!$132:$132</definedName>
    <definedName name="_xlnm.Print_Titles" localSheetId="4">'SO102 - LETNÁ ULICA – STA...'!$135:$135</definedName>
    <definedName name="_xlnm.Print_Titles" localSheetId="5">'SO103 - FESTIVALOVÉ NÁMES...'!$137:$137</definedName>
    <definedName name="_xlnm.Print_Titles" localSheetId="6">'SO104 - ZASTÁVKA AMFITEÁT...'!$138:$138</definedName>
    <definedName name="_xlnm.Print_Titles" localSheetId="7">'SO105 - STARÁ SPIŚSKÁ CES...'!$135:$135</definedName>
    <definedName name="_xlnm.Print_Titles" localSheetId="8">'SO106 - PRESTAVBA ZASTÁVK...'!$135:$135</definedName>
    <definedName name="_xlnm.Print_Titles" localSheetId="9">'SO107 - PRIECHOD PRE CHOD...'!$135:$135</definedName>
    <definedName name="_xlnm.Print_Titles" localSheetId="12">'SO402.1 - PRÍPOJKY CESTNE...'!$131:$131</definedName>
    <definedName name="_xlnm.Print_Titles" localSheetId="13">'SO403.1.1 - PRELOŽKY A OC...'!$134:$134</definedName>
    <definedName name="_xlnm.Print_Titles" localSheetId="14">'SO403.1.2 - PRELOŽKY A OC...'!$136:$136</definedName>
    <definedName name="_xlnm.Print_Titles" localSheetId="15">'SO403.1.3 - PRELOŽKY A OC...'!$133:$133</definedName>
    <definedName name="_xlnm.Print_Titles" localSheetId="16">'SO403.1.4 - PRELOŽKY A OC...'!$133:$133</definedName>
    <definedName name="_xlnm.Print_Titles" localSheetId="17">'SO404.1 - TERENNÉ A SADOV...'!$137:$137</definedName>
    <definedName name="_xlnm.Print_Titles" localSheetId="18">'SO405.1.1 - PRELOŽKY TRAK...'!$134:$134</definedName>
    <definedName name="_xlnm.Print_Titles" localSheetId="19">'SO405.1.2 - PRELOŽKY TRAK...'!$132:$132</definedName>
    <definedName name="_xlnm.Print_Titles" localSheetId="20">'SO406.1 - CESTNÁ SVETELNÁ...'!$139:$139</definedName>
    <definedName name="_xlnm.Print_Titles" localSheetId="21">'SO407.1 - PRÍPOJKA NN – CSS'!$128:$128</definedName>
    <definedName name="_xlnm.Print_Titles" localSheetId="22">'SO408.1 - PRÍSTREŠKY MHD'!$127:$127</definedName>
    <definedName name="_xlnm.Print_Titles" localSheetId="23">'SO409.1 - PRÍPOJKA NN – P...'!$128:$128</definedName>
    <definedName name="_xlnm.Print_Titles" localSheetId="24">'SO410.1 - INFORMAČNÝ A KA...'!$128:$128</definedName>
    <definedName name="_xlnm.Print_Area" localSheetId="0">'Rekapitulácia stavby'!$D$4:$AO$76,'Rekapitulácia stavby'!$C$82:$AQ$122</definedName>
    <definedName name="_xlnm.Print_Area" localSheetId="10">'SO 401.11 - VEREJNÉ OSVET...'!$C$4:$J$76,'SO 401.11 - VEREJNÉ OSVET...'!$C$118:$J$187</definedName>
    <definedName name="_xlnm.Print_Area" localSheetId="11">'SO 401.12 - VEREJNÉ OSVET...'!$C$4:$J$76,'SO 401.12 - VEREJNÉ OSVET...'!$C$118:$J$173</definedName>
    <definedName name="_xlnm.Print_Area" localSheetId="1">'SO000 - INVESTIČNÉ NÁKLAD...'!$C$4:$J$76,'SO000 - INVESTIČNÉ NÁKLAD...'!$C$114:$J$131</definedName>
    <definedName name="_xlnm.Print_Area" localSheetId="2">'SO011 - DOPRAVNÉ ZNAČENIE'!$C$4:$J$76,'SO011 - DOPRAVNÉ ZNAČENIE'!$C$117:$J$155</definedName>
    <definedName name="_xlnm.Print_Area" localSheetId="3">'SO101 - WATSONOVA ULICA –...'!$C$4:$J$76,'SO101 - WATSONOVA ULICA –...'!$C$120:$J$200</definedName>
    <definedName name="_xlnm.Print_Area" localSheetId="4">'SO102 - LETNÁ ULICA – STA...'!$C$4:$J$76,'SO102 - LETNÁ ULICA – STA...'!$C$123:$J$193</definedName>
    <definedName name="_xlnm.Print_Area" localSheetId="5">'SO103 - FESTIVALOVÉ NÁMES...'!$C$4:$J$76,'SO103 - FESTIVALOVÉ NÁMES...'!$C$125:$J$218</definedName>
    <definedName name="_xlnm.Print_Area" localSheetId="6">'SO104 - ZASTÁVKA AMFITEÁT...'!$C$4:$J$76,'SO104 - ZASTÁVKA AMFITEÁT...'!$C$126:$J$213</definedName>
    <definedName name="_xlnm.Print_Area" localSheetId="7">'SO105 - STARÁ SPIŚSKÁ CES...'!$C$4:$J$76,'SO105 - STARÁ SPIŚSKÁ CES...'!$C$123:$J$205</definedName>
    <definedName name="_xlnm.Print_Area" localSheetId="8">'SO106 - PRESTAVBA ZASTÁVK...'!$C$4:$J$76,'SO106 - PRESTAVBA ZASTÁVK...'!$C$123:$J$197</definedName>
    <definedName name="_xlnm.Print_Area" localSheetId="9">'SO107 - PRIECHOD PRE CHOD...'!$C$4:$J$76,'SO107 - PRIECHOD PRE CHOD...'!$C$123:$J$203</definedName>
    <definedName name="_xlnm.Print_Area" localSheetId="12">'SO402.1 - PRÍPOJKY CESTNE...'!$C$4:$J$76,'SO402.1 - PRÍPOJKY CESTNE...'!$C$119:$J$181</definedName>
    <definedName name="_xlnm.Print_Area" localSheetId="13">'SO403.1.1 - PRELOŽKY A OC...'!$C$4:$J$76,'SO403.1.1 - PRELOŽKY A OC...'!$C$120:$J$155</definedName>
    <definedName name="_xlnm.Print_Area" localSheetId="14">'SO403.1.2 - PRELOŽKY A OC...'!$C$4:$J$76,'SO403.1.2 - PRELOŽKY A OC...'!$C$122:$J$182</definedName>
    <definedName name="_xlnm.Print_Area" localSheetId="15">'SO403.1.3 - PRELOŽKY A OC...'!$C$4:$J$76,'SO403.1.3 - PRELOŽKY A OC...'!$C$119:$J$161</definedName>
    <definedName name="_xlnm.Print_Area" localSheetId="16">'SO403.1.4 - PRELOŽKY A OC...'!$C$4:$J$76,'SO403.1.4 - PRELOŽKY A OC...'!$C$119:$J$168</definedName>
    <definedName name="_xlnm.Print_Area" localSheetId="17">'SO404.1 - TERENNÉ A SADOV...'!$C$4:$J$76,'SO404.1 - TERENNÉ A SADOV...'!$C$125:$J$234</definedName>
    <definedName name="_xlnm.Print_Area" localSheetId="18">'SO405.1.1 - PRELOŽKY TRAK...'!$C$4:$J$76,'SO405.1.1 - PRELOŽKY TRAK...'!$C$120:$J$174</definedName>
    <definedName name="_xlnm.Print_Area" localSheetId="19">'SO405.1.2 - PRELOŽKY TRAK...'!$C$4:$J$76,'SO405.1.2 - PRELOŽKY TRAK...'!$C$118:$J$170</definedName>
    <definedName name="_xlnm.Print_Area" localSheetId="20">'SO406.1 - CESTNÁ SVETELNÁ...'!$C$4:$J$76,'SO406.1 - CESTNÁ SVETELNÁ...'!$C$127:$J$297</definedName>
    <definedName name="_xlnm.Print_Area" localSheetId="21">'SO407.1 - PRÍPOJKA NN – CSS'!$C$4:$J$76,'SO407.1 - PRÍPOJKA NN – CSS'!$C$116:$J$147</definedName>
    <definedName name="_xlnm.Print_Area" localSheetId="22">'SO408.1 - PRÍSTREŠKY MHD'!$C$4:$J$76,'SO408.1 - PRÍSTREŠKY MHD'!$C$115:$J$131</definedName>
    <definedName name="_xlnm.Print_Area" localSheetId="23">'SO409.1 - PRÍPOJKA NN – P...'!$C$4:$J$76,'SO409.1 - PRÍPOJKA NN – P...'!$C$116:$J$153</definedName>
    <definedName name="_xlnm.Print_Area" localSheetId="24">'SO410.1 - INFORMAČNÝ A KA...'!$C$4:$J$76,'SO410.1 - INFORMAČNÝ A KA...'!$C$116:$J$157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25" l="1"/>
  <c r="J38" i="25"/>
  <c r="AY121" i="1"/>
  <c r="J37" i="25"/>
  <c r="AX121" i="1" s="1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BI132" i="25"/>
  <c r="BH132" i="25"/>
  <c r="BG132" i="25"/>
  <c r="BE132" i="25"/>
  <c r="T132" i="25"/>
  <c r="R132" i="25"/>
  <c r="P132" i="25"/>
  <c r="J125" i="25"/>
  <c r="F125" i="25"/>
  <c r="F123" i="25"/>
  <c r="E121" i="25"/>
  <c r="BI108" i="25"/>
  <c r="BH108" i="25"/>
  <c r="BG108" i="25"/>
  <c r="BE108" i="25"/>
  <c r="BI107" i="25"/>
  <c r="BH107" i="25"/>
  <c r="BG107" i="25"/>
  <c r="BF107" i="25"/>
  <c r="BE107" i="25"/>
  <c r="BI106" i="25"/>
  <c r="BH106" i="25"/>
  <c r="BG106" i="25"/>
  <c r="BF106" i="25"/>
  <c r="BE106" i="25"/>
  <c r="BI105" i="25"/>
  <c r="BH105" i="25"/>
  <c r="BG105" i="25"/>
  <c r="BF105" i="25"/>
  <c r="BE105" i="25"/>
  <c r="BI104" i="25"/>
  <c r="BH104" i="25"/>
  <c r="BG104" i="25"/>
  <c r="BF104" i="25"/>
  <c r="BE104" i="25"/>
  <c r="BI103" i="25"/>
  <c r="BH103" i="25"/>
  <c r="BG103" i="25"/>
  <c r="BF103" i="25"/>
  <c r="BE103" i="25"/>
  <c r="J91" i="25"/>
  <c r="F91" i="25"/>
  <c r="F89" i="25"/>
  <c r="E87" i="25"/>
  <c r="J24" i="25"/>
  <c r="E24" i="25"/>
  <c r="J92" i="25"/>
  <c r="J23" i="25"/>
  <c r="J18" i="25"/>
  <c r="E18" i="25"/>
  <c r="F126" i="25" s="1"/>
  <c r="J17" i="25"/>
  <c r="J12" i="25"/>
  <c r="J123" i="25" s="1"/>
  <c r="E7" i="25"/>
  <c r="E119" i="25" s="1"/>
  <c r="J39" i="24"/>
  <c r="J38" i="24"/>
  <c r="AY120" i="1" s="1"/>
  <c r="J37" i="24"/>
  <c r="AX120" i="1" s="1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3" i="24"/>
  <c r="BH133" i="24"/>
  <c r="BG133" i="24"/>
  <c r="BE133" i="24"/>
  <c r="T133" i="24"/>
  <c r="R133" i="24"/>
  <c r="P133" i="24"/>
  <c r="BI132" i="24"/>
  <c r="BH132" i="24"/>
  <c r="BG132" i="24"/>
  <c r="BE132" i="24"/>
  <c r="T132" i="24"/>
  <c r="R132" i="24"/>
  <c r="P132" i="24"/>
  <c r="J125" i="24"/>
  <c r="F125" i="24"/>
  <c r="F123" i="24"/>
  <c r="E121" i="24"/>
  <c r="BI108" i="24"/>
  <c r="BH108" i="24"/>
  <c r="BG108" i="24"/>
  <c r="BE108" i="24"/>
  <c r="BI107" i="24"/>
  <c r="BH107" i="24"/>
  <c r="BG107" i="24"/>
  <c r="BF107" i="24"/>
  <c r="BE107" i="24"/>
  <c r="BI106" i="24"/>
  <c r="BH106" i="24"/>
  <c r="BG106" i="24"/>
  <c r="BF106" i="24"/>
  <c r="BE106" i="24"/>
  <c r="BI105" i="24"/>
  <c r="BH105" i="24"/>
  <c r="BG105" i="24"/>
  <c r="BF105" i="24"/>
  <c r="BE105" i="24"/>
  <c r="BI104" i="24"/>
  <c r="BH104" i="24"/>
  <c r="BG104" i="24"/>
  <c r="BF104" i="24"/>
  <c r="BE104" i="24"/>
  <c r="BI103" i="24"/>
  <c r="BH103" i="24"/>
  <c r="BG103" i="24"/>
  <c r="BF103" i="24"/>
  <c r="BE103" i="24"/>
  <c r="J91" i="24"/>
  <c r="F91" i="24"/>
  <c r="F89" i="24"/>
  <c r="E87" i="24"/>
  <c r="J24" i="24"/>
  <c r="E24" i="24"/>
  <c r="J126" i="24" s="1"/>
  <c r="J23" i="24"/>
  <c r="J18" i="24"/>
  <c r="E18" i="24"/>
  <c r="F126" i="24"/>
  <c r="J17" i="24"/>
  <c r="J12" i="24"/>
  <c r="J123" i="24"/>
  <c r="E7" i="24"/>
  <c r="E85" i="24"/>
  <c r="J39" i="23"/>
  <c r="J38" i="23"/>
  <c r="AY119" i="1" s="1"/>
  <c r="J37" i="23"/>
  <c r="AX119" i="1"/>
  <c r="BI131" i="23"/>
  <c r="BH131" i="23"/>
  <c r="BG131" i="23"/>
  <c r="BE131" i="23"/>
  <c r="T131" i="23"/>
  <c r="T130" i="23"/>
  <c r="T129" i="23"/>
  <c r="T128" i="23" s="1"/>
  <c r="R131" i="23"/>
  <c r="R130" i="23" s="1"/>
  <c r="R129" i="23" s="1"/>
  <c r="R128" i="23" s="1"/>
  <c r="P131" i="23"/>
  <c r="P130" i="23"/>
  <c r="P129" i="23" s="1"/>
  <c r="P128" i="23" s="1"/>
  <c r="AU119" i="1" s="1"/>
  <c r="J124" i="23"/>
  <c r="F124" i="23"/>
  <c r="F122" i="23"/>
  <c r="E120" i="23"/>
  <c r="BI107" i="23"/>
  <c r="BH107" i="23"/>
  <c r="BG107" i="23"/>
  <c r="BE107" i="23"/>
  <c r="BI106" i="23"/>
  <c r="BH106" i="23"/>
  <c r="BG106" i="23"/>
  <c r="BF106" i="23"/>
  <c r="BE106" i="23"/>
  <c r="BI105" i="23"/>
  <c r="BH105" i="23"/>
  <c r="BG105" i="23"/>
  <c r="BF105" i="23"/>
  <c r="BE105" i="23"/>
  <c r="BI104" i="23"/>
  <c r="BH104" i="23"/>
  <c r="BG104" i="23"/>
  <c r="BF104" i="23"/>
  <c r="BE104" i="23"/>
  <c r="BI103" i="23"/>
  <c r="BH103" i="23"/>
  <c r="BG103" i="23"/>
  <c r="BF103" i="23"/>
  <c r="BE103" i="23"/>
  <c r="BI102" i="23"/>
  <c r="BH102" i="23"/>
  <c r="BG102" i="23"/>
  <c r="BF102" i="23"/>
  <c r="BE102" i="23"/>
  <c r="J91" i="23"/>
  <c r="F91" i="23"/>
  <c r="F89" i="23"/>
  <c r="E87" i="23"/>
  <c r="J24" i="23"/>
  <c r="E24" i="23"/>
  <c r="J125" i="23"/>
  <c r="J23" i="23"/>
  <c r="J18" i="23"/>
  <c r="E18" i="23"/>
  <c r="F92" i="23" s="1"/>
  <c r="J17" i="23"/>
  <c r="J12" i="23"/>
  <c r="J122" i="23"/>
  <c r="E7" i="23"/>
  <c r="E85" i="23"/>
  <c r="J39" i="22"/>
  <c r="J38" i="22"/>
  <c r="AY118" i="1" s="1"/>
  <c r="J37" i="22"/>
  <c r="AX118" i="1" s="1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J125" i="22"/>
  <c r="F125" i="22"/>
  <c r="F123" i="22"/>
  <c r="E121" i="22"/>
  <c r="BI108" i="22"/>
  <c r="BH108" i="22"/>
  <c r="BG108" i="22"/>
  <c r="BE108" i="22"/>
  <c r="BI107" i="22"/>
  <c r="BH107" i="22"/>
  <c r="BG107" i="22"/>
  <c r="BF107" i="22"/>
  <c r="BE107" i="22"/>
  <c r="BI106" i="22"/>
  <c r="BH106" i="22"/>
  <c r="BG106" i="22"/>
  <c r="BF106" i="22"/>
  <c r="BE106" i="22"/>
  <c r="BI105" i="22"/>
  <c r="BH105" i="22"/>
  <c r="BG105" i="22"/>
  <c r="BF105" i="22"/>
  <c r="BE105" i="22"/>
  <c r="BI104" i="22"/>
  <c r="BH104" i="22"/>
  <c r="BG104" i="22"/>
  <c r="BF104" i="22"/>
  <c r="BE104" i="22"/>
  <c r="BI103" i="22"/>
  <c r="BH103" i="22"/>
  <c r="BG103" i="22"/>
  <c r="BF103" i="22"/>
  <c r="BE103" i="22"/>
  <c r="J91" i="22"/>
  <c r="F91" i="22"/>
  <c r="F89" i="22"/>
  <c r="E87" i="22"/>
  <c r="J24" i="22"/>
  <c r="E24" i="22"/>
  <c r="J92" i="22"/>
  <c r="J23" i="22"/>
  <c r="J18" i="22"/>
  <c r="E18" i="22"/>
  <c r="F126" i="22"/>
  <c r="J17" i="22"/>
  <c r="J12" i="22"/>
  <c r="J123" i="22"/>
  <c r="E7" i="22"/>
  <c r="E119" i="22"/>
  <c r="J164" i="21"/>
  <c r="J150" i="21"/>
  <c r="J99" i="21" s="1"/>
  <c r="J39" i="21"/>
  <c r="J38" i="21"/>
  <c r="AY117" i="1"/>
  <c r="J37" i="21"/>
  <c r="AX117" i="1"/>
  <c r="BI297" i="21"/>
  <c r="BH297" i="21"/>
  <c r="BG297" i="21"/>
  <c r="BE297" i="21"/>
  <c r="T297" i="21"/>
  <c r="R297" i="21"/>
  <c r="P297" i="21"/>
  <c r="BI296" i="21"/>
  <c r="BH296" i="21"/>
  <c r="BG296" i="21"/>
  <c r="BE296" i="21"/>
  <c r="T296" i="21"/>
  <c r="R296" i="21"/>
  <c r="P296" i="21"/>
  <c r="BI295" i="21"/>
  <c r="BH295" i="21"/>
  <c r="BG295" i="21"/>
  <c r="BE295" i="21"/>
  <c r="T295" i="21"/>
  <c r="R295" i="21"/>
  <c r="P295" i="21"/>
  <c r="BI293" i="21"/>
  <c r="BH293" i="21"/>
  <c r="BG293" i="21"/>
  <c r="BE293" i="21"/>
  <c r="T293" i="21"/>
  <c r="R293" i="21"/>
  <c r="P293" i="21"/>
  <c r="BI292" i="21"/>
  <c r="BH292" i="21"/>
  <c r="BG292" i="21"/>
  <c r="BE292" i="21"/>
  <c r="T292" i="21"/>
  <c r="R292" i="21"/>
  <c r="P292" i="21"/>
  <c r="BI291" i="21"/>
  <c r="BH291" i="21"/>
  <c r="BG291" i="21"/>
  <c r="BE291" i="21"/>
  <c r="T291" i="21"/>
  <c r="R291" i="21"/>
  <c r="P291" i="21"/>
  <c r="BI290" i="21"/>
  <c r="BH290" i="21"/>
  <c r="BG290" i="21"/>
  <c r="BE290" i="21"/>
  <c r="T290" i="21"/>
  <c r="R290" i="21"/>
  <c r="P290" i="2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7" i="21"/>
  <c r="BH287" i="21"/>
  <c r="BG287" i="21"/>
  <c r="BE287" i="21"/>
  <c r="T287" i="21"/>
  <c r="R287" i="21"/>
  <c r="P287" i="21"/>
  <c r="BI286" i="21"/>
  <c r="BH286" i="21"/>
  <c r="BG286" i="21"/>
  <c r="BE286" i="21"/>
  <c r="T286" i="21"/>
  <c r="R286" i="21"/>
  <c r="P286" i="21"/>
  <c r="BI285" i="21"/>
  <c r="BH285" i="21"/>
  <c r="BG285" i="21"/>
  <c r="BE285" i="21"/>
  <c r="T285" i="21"/>
  <c r="R285" i="21"/>
  <c r="P285" i="21"/>
  <c r="BI284" i="21"/>
  <c r="BH284" i="21"/>
  <c r="BG284" i="21"/>
  <c r="BE284" i="21"/>
  <c r="T284" i="21"/>
  <c r="R284" i="21"/>
  <c r="P284" i="21"/>
  <c r="BI283" i="21"/>
  <c r="BH283" i="21"/>
  <c r="BG283" i="21"/>
  <c r="BE283" i="21"/>
  <c r="T283" i="21"/>
  <c r="R283" i="21"/>
  <c r="P283" i="21"/>
  <c r="BI282" i="21"/>
  <c r="BH282" i="21"/>
  <c r="BG282" i="21"/>
  <c r="BE282" i="21"/>
  <c r="T282" i="21"/>
  <c r="R282" i="21"/>
  <c r="P282" i="21"/>
  <c r="BI281" i="21"/>
  <c r="BH281" i="21"/>
  <c r="BG281" i="21"/>
  <c r="BE281" i="21"/>
  <c r="T281" i="21"/>
  <c r="R281" i="21"/>
  <c r="P281" i="21"/>
  <c r="BI280" i="21"/>
  <c r="BH280" i="21"/>
  <c r="BG280" i="21"/>
  <c r="BE280" i="21"/>
  <c r="T280" i="21"/>
  <c r="R280" i="21"/>
  <c r="P280" i="21"/>
  <c r="BI279" i="21"/>
  <c r="BH279" i="21"/>
  <c r="BG279" i="21"/>
  <c r="BE279" i="21"/>
  <c r="T279" i="21"/>
  <c r="R279" i="21"/>
  <c r="P279" i="21"/>
  <c r="BI278" i="21"/>
  <c r="BH278" i="21"/>
  <c r="BG278" i="21"/>
  <c r="BE278" i="21"/>
  <c r="T278" i="21"/>
  <c r="R278" i="21"/>
  <c r="P278" i="21"/>
  <c r="BI277" i="21"/>
  <c r="BH277" i="21"/>
  <c r="BG277" i="21"/>
  <c r="BE277" i="21"/>
  <c r="T277" i="21"/>
  <c r="R277" i="21"/>
  <c r="P277" i="21"/>
  <c r="BI276" i="21"/>
  <c r="BH276" i="21"/>
  <c r="BG276" i="21"/>
  <c r="BE276" i="21"/>
  <c r="T276" i="21"/>
  <c r="R276" i="21"/>
  <c r="P276" i="21"/>
  <c r="BI275" i="21"/>
  <c r="BH275" i="21"/>
  <c r="BG275" i="21"/>
  <c r="BE275" i="21"/>
  <c r="T275" i="21"/>
  <c r="R275" i="21"/>
  <c r="P275" i="21"/>
  <c r="BI274" i="21"/>
  <c r="BH274" i="21"/>
  <c r="BG274" i="21"/>
  <c r="BE274" i="21"/>
  <c r="T274" i="21"/>
  <c r="R274" i="21"/>
  <c r="P274" i="21"/>
  <c r="BI273" i="21"/>
  <c r="BH273" i="21"/>
  <c r="BG273" i="21"/>
  <c r="BE273" i="21"/>
  <c r="T273" i="21"/>
  <c r="R273" i="21"/>
  <c r="P273" i="21"/>
  <c r="BI272" i="21"/>
  <c r="BH272" i="21"/>
  <c r="BG272" i="21"/>
  <c r="BE272" i="21"/>
  <c r="T272" i="21"/>
  <c r="R272" i="21"/>
  <c r="P272" i="21"/>
  <c r="BI271" i="21"/>
  <c r="BH271" i="21"/>
  <c r="BG271" i="21"/>
  <c r="BE271" i="21"/>
  <c r="T271" i="21"/>
  <c r="R271" i="21"/>
  <c r="P271" i="21"/>
  <c r="BI270" i="21"/>
  <c r="BH270" i="21"/>
  <c r="BG270" i="21"/>
  <c r="BE270" i="21"/>
  <c r="T270" i="21"/>
  <c r="R270" i="21"/>
  <c r="P270" i="21"/>
  <c r="BI269" i="21"/>
  <c r="BH269" i="21"/>
  <c r="BG269" i="21"/>
  <c r="BE269" i="21"/>
  <c r="T269" i="21"/>
  <c r="R269" i="21"/>
  <c r="P269" i="21"/>
  <c r="BI268" i="21"/>
  <c r="BH268" i="21"/>
  <c r="BG268" i="21"/>
  <c r="BE268" i="21"/>
  <c r="T268" i="21"/>
  <c r="R268" i="21"/>
  <c r="P268" i="21"/>
  <c r="BI267" i="21"/>
  <c r="BH267" i="21"/>
  <c r="BG267" i="21"/>
  <c r="BE267" i="21"/>
  <c r="T267" i="21"/>
  <c r="R267" i="21"/>
  <c r="P267" i="21"/>
  <c r="BI266" i="21"/>
  <c r="BH266" i="21"/>
  <c r="BG266" i="21"/>
  <c r="BE266" i="21"/>
  <c r="T266" i="21"/>
  <c r="R266" i="21"/>
  <c r="P266" i="21"/>
  <c r="BI265" i="21"/>
  <c r="BH265" i="21"/>
  <c r="BG265" i="21"/>
  <c r="BE265" i="21"/>
  <c r="T265" i="21"/>
  <c r="R265" i="21"/>
  <c r="P265" i="21"/>
  <c r="BI264" i="21"/>
  <c r="BH264" i="21"/>
  <c r="BG264" i="21"/>
  <c r="BE264" i="21"/>
  <c r="T264" i="21"/>
  <c r="R264" i="21"/>
  <c r="P264" i="21"/>
  <c r="BI263" i="21"/>
  <c r="BH263" i="21"/>
  <c r="BG263" i="21"/>
  <c r="BE263" i="21"/>
  <c r="T263" i="21"/>
  <c r="R263" i="21"/>
  <c r="P263" i="21"/>
  <c r="BI262" i="21"/>
  <c r="BH262" i="21"/>
  <c r="BG262" i="21"/>
  <c r="BE262" i="21"/>
  <c r="T262" i="21"/>
  <c r="R262" i="21"/>
  <c r="P262" i="21"/>
  <c r="BI261" i="21"/>
  <c r="BH261" i="21"/>
  <c r="BG261" i="21"/>
  <c r="BE261" i="21"/>
  <c r="T261" i="21"/>
  <c r="R261" i="21"/>
  <c r="P261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6" i="21"/>
  <c r="BH256" i="21"/>
  <c r="BG256" i="21"/>
  <c r="BE256" i="21"/>
  <c r="T256" i="21"/>
  <c r="R256" i="21"/>
  <c r="P256" i="21"/>
  <c r="BI255" i="21"/>
  <c r="BH255" i="21"/>
  <c r="BG255" i="21"/>
  <c r="BE255" i="21"/>
  <c r="T255" i="21"/>
  <c r="R255" i="21"/>
  <c r="P255" i="21"/>
  <c r="BI254" i="21"/>
  <c r="BH254" i="21"/>
  <c r="BG254" i="21"/>
  <c r="BE254" i="21"/>
  <c r="T254" i="21"/>
  <c r="R254" i="21"/>
  <c r="P254" i="21"/>
  <c r="BI253" i="21"/>
  <c r="BH253" i="21"/>
  <c r="BG253" i="21"/>
  <c r="BE253" i="21"/>
  <c r="T253" i="21"/>
  <c r="R253" i="21"/>
  <c r="P253" i="21"/>
  <c r="BI252" i="21"/>
  <c r="BH252" i="21"/>
  <c r="BG252" i="21"/>
  <c r="BE252" i="21"/>
  <c r="T252" i="21"/>
  <c r="R252" i="21"/>
  <c r="P252" i="21"/>
  <c r="BI251" i="21"/>
  <c r="BH251" i="21"/>
  <c r="BG251" i="21"/>
  <c r="BE251" i="21"/>
  <c r="T251" i="21"/>
  <c r="R251" i="21"/>
  <c r="P251" i="21"/>
  <c r="BI250" i="21"/>
  <c r="BH250" i="21"/>
  <c r="BG250" i="21"/>
  <c r="BE250" i="21"/>
  <c r="T250" i="21"/>
  <c r="R250" i="21"/>
  <c r="P250" i="21"/>
  <c r="BI249" i="21"/>
  <c r="BH249" i="21"/>
  <c r="BG249" i="21"/>
  <c r="BE249" i="21"/>
  <c r="T249" i="21"/>
  <c r="R249" i="21"/>
  <c r="P249" i="21"/>
  <c r="BI248" i="21"/>
  <c r="BH248" i="21"/>
  <c r="BG248" i="21"/>
  <c r="BE248" i="21"/>
  <c r="T248" i="21"/>
  <c r="R248" i="21"/>
  <c r="P248" i="21"/>
  <c r="BI247" i="21"/>
  <c r="BH247" i="21"/>
  <c r="BG247" i="21"/>
  <c r="BE247" i="21"/>
  <c r="T247" i="21"/>
  <c r="R247" i="21"/>
  <c r="P247" i="21"/>
  <c r="BI246" i="21"/>
  <c r="BH246" i="21"/>
  <c r="BG246" i="21"/>
  <c r="BE246" i="21"/>
  <c r="T246" i="21"/>
  <c r="R246" i="21"/>
  <c r="P246" i="21"/>
  <c r="BI245" i="21"/>
  <c r="BH245" i="21"/>
  <c r="BG245" i="21"/>
  <c r="BE245" i="21"/>
  <c r="T245" i="21"/>
  <c r="R245" i="21"/>
  <c r="P245" i="21"/>
  <c r="BI244" i="21"/>
  <c r="BH244" i="21"/>
  <c r="BG244" i="21"/>
  <c r="BE244" i="21"/>
  <c r="T244" i="21"/>
  <c r="R244" i="21"/>
  <c r="P244" i="21"/>
  <c r="BI243" i="21"/>
  <c r="BH243" i="21"/>
  <c r="BG243" i="21"/>
  <c r="BE243" i="21"/>
  <c r="T243" i="21"/>
  <c r="R243" i="21"/>
  <c r="P243" i="21"/>
  <c r="BI242" i="21"/>
  <c r="BH242" i="21"/>
  <c r="BG242" i="21"/>
  <c r="BE242" i="21"/>
  <c r="T242" i="21"/>
  <c r="R242" i="21"/>
  <c r="P242" i="21"/>
  <c r="BI241" i="21"/>
  <c r="BH241" i="21"/>
  <c r="BG241" i="21"/>
  <c r="BE241" i="21"/>
  <c r="T241" i="21"/>
  <c r="R241" i="21"/>
  <c r="P241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7" i="21"/>
  <c r="BH237" i="21"/>
  <c r="BG237" i="21"/>
  <c r="BE237" i="21"/>
  <c r="T237" i="21"/>
  <c r="R237" i="21"/>
  <c r="P237" i="21"/>
  <c r="BI236" i="21"/>
  <c r="BH236" i="21"/>
  <c r="BG236" i="21"/>
  <c r="BE236" i="21"/>
  <c r="T236" i="21"/>
  <c r="R236" i="21"/>
  <c r="P236" i="21"/>
  <c r="BI235" i="21"/>
  <c r="BH235" i="21"/>
  <c r="BG235" i="21"/>
  <c r="BE235" i="21"/>
  <c r="T235" i="21"/>
  <c r="R235" i="21"/>
  <c r="P235" i="21"/>
  <c r="BI234" i="21"/>
  <c r="BH234" i="21"/>
  <c r="BG234" i="21"/>
  <c r="BE234" i="21"/>
  <c r="T234" i="21"/>
  <c r="R234" i="21"/>
  <c r="P234" i="21"/>
  <c r="BI233" i="21"/>
  <c r="BH233" i="21"/>
  <c r="BG233" i="21"/>
  <c r="BE233" i="21"/>
  <c r="T233" i="21"/>
  <c r="R233" i="21"/>
  <c r="P233" i="21"/>
  <c r="BI232" i="21"/>
  <c r="BH232" i="21"/>
  <c r="BG232" i="21"/>
  <c r="BE232" i="21"/>
  <c r="T232" i="21"/>
  <c r="R232" i="21"/>
  <c r="P232" i="21"/>
  <c r="BI231" i="21"/>
  <c r="BH231" i="21"/>
  <c r="BG231" i="21"/>
  <c r="BE231" i="21"/>
  <c r="T231" i="21"/>
  <c r="R231" i="21"/>
  <c r="P231" i="21"/>
  <c r="BI230" i="21"/>
  <c r="BH230" i="21"/>
  <c r="BG230" i="21"/>
  <c r="BE230" i="21"/>
  <c r="T230" i="21"/>
  <c r="R230" i="21"/>
  <c r="P230" i="21"/>
  <c r="BI229" i="21"/>
  <c r="BH229" i="21"/>
  <c r="BG229" i="21"/>
  <c r="BE229" i="21"/>
  <c r="T229" i="21"/>
  <c r="R229" i="21"/>
  <c r="P229" i="21"/>
  <c r="BI228" i="21"/>
  <c r="BH228" i="21"/>
  <c r="BG228" i="21"/>
  <c r="BE228" i="21"/>
  <c r="T228" i="21"/>
  <c r="R228" i="21"/>
  <c r="P228" i="21"/>
  <c r="BI227" i="21"/>
  <c r="BH227" i="21"/>
  <c r="BG227" i="21"/>
  <c r="BE227" i="21"/>
  <c r="T227" i="21"/>
  <c r="R227" i="21"/>
  <c r="P227" i="21"/>
  <c r="BI226" i="21"/>
  <c r="BH226" i="21"/>
  <c r="BG226" i="21"/>
  <c r="BE226" i="21"/>
  <c r="T226" i="21"/>
  <c r="R226" i="21"/>
  <c r="P226" i="21"/>
  <c r="BI225" i="21"/>
  <c r="BH225" i="21"/>
  <c r="BG225" i="21"/>
  <c r="BE225" i="21"/>
  <c r="T225" i="21"/>
  <c r="R225" i="21"/>
  <c r="P225" i="21"/>
  <c r="BI224" i="21"/>
  <c r="BH224" i="21"/>
  <c r="BG224" i="21"/>
  <c r="BE224" i="21"/>
  <c r="T224" i="21"/>
  <c r="R224" i="21"/>
  <c r="P224" i="21"/>
  <c r="BI223" i="21"/>
  <c r="BH223" i="21"/>
  <c r="BG223" i="21"/>
  <c r="BE223" i="21"/>
  <c r="T223" i="21"/>
  <c r="R223" i="21"/>
  <c r="P223" i="21"/>
  <c r="BI222" i="21"/>
  <c r="BH222" i="21"/>
  <c r="BG222" i="21"/>
  <c r="BE222" i="21"/>
  <c r="T222" i="21"/>
  <c r="R222" i="21"/>
  <c r="P222" i="21"/>
  <c r="BI221" i="21"/>
  <c r="BH221" i="21"/>
  <c r="BG221" i="21"/>
  <c r="BE221" i="21"/>
  <c r="T221" i="21"/>
  <c r="R221" i="21"/>
  <c r="P221" i="21"/>
  <c r="BI220" i="21"/>
  <c r="BH220" i="21"/>
  <c r="BG220" i="21"/>
  <c r="BE220" i="21"/>
  <c r="T220" i="21"/>
  <c r="R220" i="21"/>
  <c r="P220" i="21"/>
  <c r="BI219" i="21"/>
  <c r="BH219" i="21"/>
  <c r="BG219" i="21"/>
  <c r="BE219" i="21"/>
  <c r="T219" i="21"/>
  <c r="R219" i="21"/>
  <c r="P219" i="21"/>
  <c r="BI218" i="21"/>
  <c r="BH218" i="21"/>
  <c r="BG218" i="21"/>
  <c r="BE218" i="21"/>
  <c r="T218" i="21"/>
  <c r="R218" i="21"/>
  <c r="P218" i="21"/>
  <c r="BI217" i="21"/>
  <c r="BH217" i="21"/>
  <c r="BG217" i="21"/>
  <c r="BE217" i="21"/>
  <c r="T217" i="21"/>
  <c r="R217" i="21"/>
  <c r="P217" i="21"/>
  <c r="BI216" i="21"/>
  <c r="BH216" i="21"/>
  <c r="BG216" i="21"/>
  <c r="BE216" i="21"/>
  <c r="T216" i="21"/>
  <c r="R216" i="21"/>
  <c r="P216" i="21"/>
  <c r="BI215" i="21"/>
  <c r="BH215" i="21"/>
  <c r="BG215" i="21"/>
  <c r="BE215" i="21"/>
  <c r="T215" i="21"/>
  <c r="R215" i="21"/>
  <c r="P215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2" i="21"/>
  <c r="BH212" i="21"/>
  <c r="BG212" i="21"/>
  <c r="BE212" i="21"/>
  <c r="T212" i="21"/>
  <c r="R212" i="21"/>
  <c r="P212" i="21"/>
  <c r="BI211" i="21"/>
  <c r="BH211" i="21"/>
  <c r="BG211" i="21"/>
  <c r="BE211" i="21"/>
  <c r="T211" i="21"/>
  <c r="R211" i="21"/>
  <c r="P211" i="21"/>
  <c r="BI210" i="21"/>
  <c r="BH210" i="21"/>
  <c r="BG210" i="21"/>
  <c r="BE210" i="21"/>
  <c r="T210" i="21"/>
  <c r="R210" i="21"/>
  <c r="P210" i="21"/>
  <c r="BI208" i="21"/>
  <c r="BH208" i="21"/>
  <c r="BG208" i="21"/>
  <c r="BE208" i="21"/>
  <c r="T208" i="21"/>
  <c r="R208" i="21"/>
  <c r="P208" i="21"/>
  <c r="BI207" i="21"/>
  <c r="BH207" i="21"/>
  <c r="BG207" i="21"/>
  <c r="BE207" i="21"/>
  <c r="T207" i="21"/>
  <c r="R207" i="21"/>
  <c r="P207" i="21"/>
  <c r="BI206" i="21"/>
  <c r="BH206" i="21"/>
  <c r="BG206" i="21"/>
  <c r="BE206" i="21"/>
  <c r="T206" i="21"/>
  <c r="R206" i="21"/>
  <c r="P206" i="21"/>
  <c r="BI205" i="21"/>
  <c r="BH205" i="21"/>
  <c r="BG205" i="21"/>
  <c r="BE205" i="21"/>
  <c r="T205" i="21"/>
  <c r="R205" i="21"/>
  <c r="P205" i="21"/>
  <c r="BI204" i="21"/>
  <c r="BH204" i="21"/>
  <c r="BG204" i="21"/>
  <c r="BE204" i="21"/>
  <c r="T204" i="21"/>
  <c r="R204" i="21"/>
  <c r="P204" i="21"/>
  <c r="BI203" i="21"/>
  <c r="BH203" i="21"/>
  <c r="BG203" i="21"/>
  <c r="BE203" i="21"/>
  <c r="T203" i="21"/>
  <c r="R203" i="21"/>
  <c r="P203" i="21"/>
  <c r="BI202" i="21"/>
  <c r="BH202" i="21"/>
  <c r="BG202" i="21"/>
  <c r="BE202" i="21"/>
  <c r="T202" i="21"/>
  <c r="R202" i="21"/>
  <c r="P202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8" i="21"/>
  <c r="BH198" i="21"/>
  <c r="BG198" i="21"/>
  <c r="BE198" i="21"/>
  <c r="T198" i="21"/>
  <c r="R198" i="21"/>
  <c r="P198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4" i="21"/>
  <c r="BH194" i="21"/>
  <c r="BG194" i="21"/>
  <c r="BE194" i="21"/>
  <c r="T194" i="21"/>
  <c r="R194" i="21"/>
  <c r="P194" i="21"/>
  <c r="BI193" i="21"/>
  <c r="BH193" i="21"/>
  <c r="BG193" i="21"/>
  <c r="BE193" i="21"/>
  <c r="T193" i="21"/>
  <c r="R193" i="21"/>
  <c r="P193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90" i="21"/>
  <c r="BH190" i="21"/>
  <c r="BG190" i="21"/>
  <c r="BE190" i="21"/>
  <c r="T190" i="21"/>
  <c r="R190" i="21"/>
  <c r="P190" i="21"/>
  <c r="BI189" i="21"/>
  <c r="BH189" i="21"/>
  <c r="BG189" i="21"/>
  <c r="BE189" i="21"/>
  <c r="T189" i="21"/>
  <c r="R189" i="21"/>
  <c r="P189" i="21"/>
  <c r="BI188" i="21"/>
  <c r="BH188" i="21"/>
  <c r="BG188" i="21"/>
  <c r="BE188" i="21"/>
  <c r="T188" i="21"/>
  <c r="R188" i="21"/>
  <c r="P188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3" i="21"/>
  <c r="BH183" i="21"/>
  <c r="BG183" i="21"/>
  <c r="BE183" i="21"/>
  <c r="T183" i="21"/>
  <c r="R183" i="21"/>
  <c r="P183" i="21"/>
  <c r="BI182" i="21"/>
  <c r="BH182" i="21"/>
  <c r="BG182" i="21"/>
  <c r="BE182" i="21"/>
  <c r="T182" i="21"/>
  <c r="R182" i="21"/>
  <c r="P182" i="21"/>
  <c r="BI181" i="21"/>
  <c r="BH181" i="21"/>
  <c r="BG181" i="21"/>
  <c r="BE181" i="21"/>
  <c r="T181" i="21"/>
  <c r="R181" i="21"/>
  <c r="P181" i="21"/>
  <c r="BI180" i="21"/>
  <c r="BH180" i="21"/>
  <c r="BG180" i="21"/>
  <c r="BE180" i="21"/>
  <c r="T180" i="21"/>
  <c r="R180" i="21"/>
  <c r="P180" i="21"/>
  <c r="BI179" i="21"/>
  <c r="BH179" i="21"/>
  <c r="BG179" i="21"/>
  <c r="BE179" i="21"/>
  <c r="T179" i="21"/>
  <c r="R179" i="21"/>
  <c r="P179" i="21"/>
  <c r="BI178" i="21"/>
  <c r="BH178" i="21"/>
  <c r="BG178" i="21"/>
  <c r="BE178" i="21"/>
  <c r="T178" i="21"/>
  <c r="R178" i="21"/>
  <c r="P178" i="21"/>
  <c r="BI177" i="21"/>
  <c r="BH177" i="21"/>
  <c r="BG177" i="21"/>
  <c r="BE177" i="21"/>
  <c r="T177" i="21"/>
  <c r="R177" i="21"/>
  <c r="P177" i="21"/>
  <c r="BI176" i="21"/>
  <c r="BH176" i="21"/>
  <c r="BG176" i="21"/>
  <c r="BE176" i="21"/>
  <c r="T176" i="21"/>
  <c r="R176" i="21"/>
  <c r="P176" i="2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71" i="21"/>
  <c r="BH171" i="21"/>
  <c r="BG171" i="21"/>
  <c r="BE171" i="21"/>
  <c r="T171" i="21"/>
  <c r="R171" i="21"/>
  <c r="P171" i="21"/>
  <c r="BI170" i="21"/>
  <c r="BH170" i="21"/>
  <c r="BG170" i="21"/>
  <c r="BE170" i="21"/>
  <c r="T170" i="21"/>
  <c r="R170" i="21"/>
  <c r="P170" i="21"/>
  <c r="BI167" i="21"/>
  <c r="BH167" i="21"/>
  <c r="BG167" i="21"/>
  <c r="BE167" i="21"/>
  <c r="T167" i="21"/>
  <c r="R167" i="21"/>
  <c r="P167" i="21"/>
  <c r="BI166" i="21"/>
  <c r="BH166" i="21"/>
  <c r="BG166" i="21"/>
  <c r="BE166" i="21"/>
  <c r="T166" i="21"/>
  <c r="R166" i="21"/>
  <c r="P166" i="21"/>
  <c r="J102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J136" i="21"/>
  <c r="F136" i="21"/>
  <c r="F134" i="21"/>
  <c r="E132" i="21"/>
  <c r="BI119" i="21"/>
  <c r="BH119" i="21"/>
  <c r="BG119" i="21"/>
  <c r="BE119" i="21"/>
  <c r="BI118" i="21"/>
  <c r="BH118" i="21"/>
  <c r="BG118" i="21"/>
  <c r="BF118" i="21"/>
  <c r="BE118" i="21"/>
  <c r="BI117" i="21"/>
  <c r="BH117" i="21"/>
  <c r="BG117" i="21"/>
  <c r="BF117" i="21"/>
  <c r="BE117" i="21"/>
  <c r="BI116" i="21"/>
  <c r="BH116" i="21"/>
  <c r="BG116" i="21"/>
  <c r="BF116" i="21"/>
  <c r="BE116" i="21"/>
  <c r="BI115" i="21"/>
  <c r="BH115" i="21"/>
  <c r="BG115" i="21"/>
  <c r="BF115" i="21"/>
  <c r="BE115" i="21"/>
  <c r="BI114" i="21"/>
  <c r="BH114" i="21"/>
  <c r="BG114" i="21"/>
  <c r="BF114" i="21"/>
  <c r="BE114" i="21"/>
  <c r="J91" i="21"/>
  <c r="F91" i="21"/>
  <c r="F89" i="21"/>
  <c r="E87" i="21"/>
  <c r="J24" i="21"/>
  <c r="E24" i="21"/>
  <c r="J137" i="21"/>
  <c r="J23" i="21"/>
  <c r="J18" i="21"/>
  <c r="E18" i="21"/>
  <c r="F92" i="21"/>
  <c r="J17" i="21"/>
  <c r="J12" i="21"/>
  <c r="J134" i="21" s="1"/>
  <c r="E7" i="21"/>
  <c r="E130" i="21"/>
  <c r="J41" i="20"/>
  <c r="J40" i="20"/>
  <c r="AY116" i="1" s="1"/>
  <c r="J39" i="20"/>
  <c r="AX116" i="1"/>
  <c r="BI170" i="20"/>
  <c r="BH170" i="20"/>
  <c r="BG170" i="20"/>
  <c r="BE170" i="20"/>
  <c r="T170" i="20"/>
  <c r="T169" i="20"/>
  <c r="R170" i="20"/>
  <c r="R169" i="20"/>
  <c r="P170" i="20"/>
  <c r="P169" i="20"/>
  <c r="BI168" i="20"/>
  <c r="BH168" i="20"/>
  <c r="BG168" i="20"/>
  <c r="BE168" i="20"/>
  <c r="T168" i="20"/>
  <c r="R168" i="20"/>
  <c r="P168" i="20"/>
  <c r="BI167" i="20"/>
  <c r="BH167" i="20"/>
  <c r="BG167" i="20"/>
  <c r="BE167" i="20"/>
  <c r="T167" i="20"/>
  <c r="R167" i="20"/>
  <c r="P167" i="20"/>
  <c r="BI166" i="20"/>
  <c r="BH166" i="20"/>
  <c r="BG166" i="20"/>
  <c r="BE166" i="20"/>
  <c r="T166" i="20"/>
  <c r="R166" i="20"/>
  <c r="P166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50" i="20"/>
  <c r="BH150" i="20"/>
  <c r="BG150" i="20"/>
  <c r="BE150" i="20"/>
  <c r="T150" i="20"/>
  <c r="R150" i="20"/>
  <c r="P150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5" i="20"/>
  <c r="BH145" i="20"/>
  <c r="BG145" i="20"/>
  <c r="BE145" i="20"/>
  <c r="T145" i="20"/>
  <c r="R145" i="20"/>
  <c r="P145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BI136" i="20"/>
  <c r="BH136" i="20"/>
  <c r="BG136" i="20"/>
  <c r="BE136" i="20"/>
  <c r="T136" i="20"/>
  <c r="R136" i="20"/>
  <c r="P136" i="20"/>
  <c r="BI135" i="20"/>
  <c r="BH135" i="20"/>
  <c r="BG135" i="20"/>
  <c r="BE135" i="20"/>
  <c r="T135" i="20"/>
  <c r="R135" i="20"/>
  <c r="P135" i="20"/>
  <c r="BI134" i="20"/>
  <c r="BH134" i="20"/>
  <c r="BG134" i="20"/>
  <c r="BE134" i="20"/>
  <c r="T134" i="20"/>
  <c r="R134" i="20"/>
  <c r="P134" i="20"/>
  <c r="J129" i="20"/>
  <c r="F129" i="20"/>
  <c r="F127" i="20"/>
  <c r="E125" i="20"/>
  <c r="BI110" i="20"/>
  <c r="BH110" i="20"/>
  <c r="BG110" i="20"/>
  <c r="BE110" i="20"/>
  <c r="BI109" i="20"/>
  <c r="BH109" i="20"/>
  <c r="BG109" i="20"/>
  <c r="BF109" i="20"/>
  <c r="BE109" i="20"/>
  <c r="BI108" i="20"/>
  <c r="BH108" i="20"/>
  <c r="BG108" i="20"/>
  <c r="BF108" i="20"/>
  <c r="BE108" i="20"/>
  <c r="BI107" i="20"/>
  <c r="BH107" i="20"/>
  <c r="BG107" i="20"/>
  <c r="BF107" i="20"/>
  <c r="BE107" i="20"/>
  <c r="BI106" i="20"/>
  <c r="BH106" i="20"/>
  <c r="BG106" i="20"/>
  <c r="BF106" i="20"/>
  <c r="BE106" i="20"/>
  <c r="BI105" i="20"/>
  <c r="BH105" i="20"/>
  <c r="BG105" i="20"/>
  <c r="BF105" i="20"/>
  <c r="BE105" i="20"/>
  <c r="J93" i="20"/>
  <c r="F93" i="20"/>
  <c r="F91" i="20"/>
  <c r="E89" i="20"/>
  <c r="J26" i="20"/>
  <c r="E26" i="20"/>
  <c r="J130" i="20" s="1"/>
  <c r="J25" i="20"/>
  <c r="J20" i="20"/>
  <c r="E20" i="20"/>
  <c r="F130" i="20"/>
  <c r="J19" i="20"/>
  <c r="J14" i="20"/>
  <c r="J91" i="20"/>
  <c r="E7" i="20"/>
  <c r="E121" i="20"/>
  <c r="J41" i="19"/>
  <c r="J40" i="19"/>
  <c r="AY115" i="1" s="1"/>
  <c r="J39" i="19"/>
  <c r="AX115" i="1"/>
  <c r="BI174" i="19"/>
  <c r="BH174" i="19"/>
  <c r="BG174" i="19"/>
  <c r="BE174" i="19"/>
  <c r="T174" i="19"/>
  <c r="R174" i="19"/>
  <c r="P174" i="19"/>
  <c r="BI173" i="19"/>
  <c r="BH173" i="19"/>
  <c r="BG173" i="19"/>
  <c r="BE173" i="19"/>
  <c r="T173" i="19"/>
  <c r="R173" i="19"/>
  <c r="P173" i="19"/>
  <c r="BI171" i="19"/>
  <c r="BH171" i="19"/>
  <c r="BG171" i="19"/>
  <c r="BE171" i="19"/>
  <c r="T171" i="19"/>
  <c r="R171" i="19"/>
  <c r="P171" i="19"/>
  <c r="BI170" i="19"/>
  <c r="BH170" i="19"/>
  <c r="BG170" i="19"/>
  <c r="BE170" i="19"/>
  <c r="T170" i="19"/>
  <c r="R170" i="19"/>
  <c r="P170" i="19"/>
  <c r="BI168" i="19"/>
  <c r="BH168" i="19"/>
  <c r="BG168" i="19"/>
  <c r="BE168" i="19"/>
  <c r="T168" i="19"/>
  <c r="R168" i="19"/>
  <c r="P168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5" i="19"/>
  <c r="BH165" i="19"/>
  <c r="BG165" i="19"/>
  <c r="BE165" i="19"/>
  <c r="T165" i="19"/>
  <c r="R165" i="19"/>
  <c r="P165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1" i="19"/>
  <c r="BH161" i="19"/>
  <c r="BG161" i="19"/>
  <c r="BE161" i="19"/>
  <c r="T161" i="19"/>
  <c r="R161" i="19"/>
  <c r="P161" i="19"/>
  <c r="BI160" i="19"/>
  <c r="BH160" i="19"/>
  <c r="BG160" i="19"/>
  <c r="BE160" i="19"/>
  <c r="T160" i="19"/>
  <c r="R160" i="19"/>
  <c r="P160" i="19"/>
  <c r="BI159" i="19"/>
  <c r="BH159" i="19"/>
  <c r="BG159" i="19"/>
  <c r="BE159" i="19"/>
  <c r="T159" i="19"/>
  <c r="R159" i="19"/>
  <c r="P159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6" i="19"/>
  <c r="BH156" i="19"/>
  <c r="BG156" i="19"/>
  <c r="BE156" i="19"/>
  <c r="T156" i="19"/>
  <c r="R156" i="19"/>
  <c r="P156" i="19"/>
  <c r="BI155" i="19"/>
  <c r="BH155" i="19"/>
  <c r="BG155" i="19"/>
  <c r="BE155" i="19"/>
  <c r="T155" i="19"/>
  <c r="R155" i="19"/>
  <c r="P155" i="19"/>
  <c r="BI154" i="19"/>
  <c r="BH154" i="19"/>
  <c r="BG154" i="19"/>
  <c r="BE154" i="19"/>
  <c r="T154" i="19"/>
  <c r="R154" i="19"/>
  <c r="P154" i="19"/>
  <c r="BI153" i="19"/>
  <c r="BH153" i="19"/>
  <c r="BG153" i="19"/>
  <c r="BE153" i="19"/>
  <c r="T153" i="19"/>
  <c r="R153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2" i="19"/>
  <c r="BH142" i="19"/>
  <c r="BG142" i="19"/>
  <c r="BE142" i="19"/>
  <c r="T142" i="19"/>
  <c r="R142" i="19"/>
  <c r="P142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9" i="19"/>
  <c r="BH139" i="19"/>
  <c r="BG139" i="19"/>
  <c r="BE139" i="19"/>
  <c r="T139" i="19"/>
  <c r="R139" i="19"/>
  <c r="P139" i="19"/>
  <c r="BI138" i="19"/>
  <c r="BH138" i="19"/>
  <c r="BG138" i="19"/>
  <c r="BE138" i="19"/>
  <c r="T138" i="19"/>
  <c r="R138" i="19"/>
  <c r="P138" i="19"/>
  <c r="J131" i="19"/>
  <c r="F131" i="19"/>
  <c r="F129" i="19"/>
  <c r="E127" i="19"/>
  <c r="BI112" i="19"/>
  <c r="BH112" i="19"/>
  <c r="BG112" i="19"/>
  <c r="BE112" i="19"/>
  <c r="BI111" i="19"/>
  <c r="BH111" i="19"/>
  <c r="BG111" i="19"/>
  <c r="BF111" i="19"/>
  <c r="BE111" i="19"/>
  <c r="BI110" i="19"/>
  <c r="BH110" i="19"/>
  <c r="BG110" i="19"/>
  <c r="BF110" i="19"/>
  <c r="BE110" i="19"/>
  <c r="BI109" i="19"/>
  <c r="BH109" i="19"/>
  <c r="BG109" i="19"/>
  <c r="BF109" i="19"/>
  <c r="BE109" i="19"/>
  <c r="BI108" i="19"/>
  <c r="BH108" i="19"/>
  <c r="BG108" i="19"/>
  <c r="BF108" i="19"/>
  <c r="BE108" i="19"/>
  <c r="BI107" i="19"/>
  <c r="BH107" i="19"/>
  <c r="BG107" i="19"/>
  <c r="BF107" i="19"/>
  <c r="BE107" i="19"/>
  <c r="J93" i="19"/>
  <c r="F93" i="19"/>
  <c r="F91" i="19"/>
  <c r="E89" i="19"/>
  <c r="J26" i="19"/>
  <c r="E26" i="19"/>
  <c r="J132" i="19"/>
  <c r="J25" i="19"/>
  <c r="J20" i="19"/>
  <c r="E20" i="19"/>
  <c r="F132" i="19"/>
  <c r="J19" i="19"/>
  <c r="J14" i="19"/>
  <c r="J129" i="19" s="1"/>
  <c r="E7" i="19"/>
  <c r="E85" i="19" s="1"/>
  <c r="J39" i="18"/>
  <c r="J38" i="18"/>
  <c r="AY113" i="1" s="1"/>
  <c r="J37" i="18"/>
  <c r="AX113" i="1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1" i="18"/>
  <c r="BH211" i="18"/>
  <c r="BG211" i="18"/>
  <c r="BE211" i="18"/>
  <c r="T211" i="18"/>
  <c r="R211" i="18"/>
  <c r="P211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2" i="18"/>
  <c r="BH202" i="18"/>
  <c r="BG202" i="18"/>
  <c r="BE202" i="18"/>
  <c r="T202" i="18"/>
  <c r="R202" i="18"/>
  <c r="P202" i="18"/>
  <c r="BI201" i="18"/>
  <c r="BH201" i="18"/>
  <c r="BG201" i="18"/>
  <c r="BE201" i="18"/>
  <c r="T201" i="18"/>
  <c r="R201" i="18"/>
  <c r="P201" i="18"/>
  <c r="BI199" i="18"/>
  <c r="BH199" i="18"/>
  <c r="BG199" i="18"/>
  <c r="BE199" i="18"/>
  <c r="T199" i="18"/>
  <c r="R199" i="18"/>
  <c r="P199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3" i="18"/>
  <c r="BH193" i="18"/>
  <c r="BG193" i="18"/>
  <c r="BE193" i="18"/>
  <c r="T193" i="18"/>
  <c r="R193" i="18"/>
  <c r="P193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9" i="18"/>
  <c r="BH189" i="18"/>
  <c r="BG189" i="18"/>
  <c r="BE189" i="18"/>
  <c r="T189" i="18"/>
  <c r="R189" i="18"/>
  <c r="P189" i="18"/>
  <c r="BI188" i="18"/>
  <c r="BH188" i="18"/>
  <c r="BG188" i="18"/>
  <c r="BE188" i="18"/>
  <c r="T188" i="18"/>
  <c r="R188" i="18"/>
  <c r="P188" i="18"/>
  <c r="BI187" i="18"/>
  <c r="BH187" i="18"/>
  <c r="BG187" i="18"/>
  <c r="BE187" i="18"/>
  <c r="T187" i="18"/>
  <c r="R187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4" i="18"/>
  <c r="BH174" i="18"/>
  <c r="BG174" i="18"/>
  <c r="BE174" i="18"/>
  <c r="T174" i="18"/>
  <c r="R174" i="18"/>
  <c r="P174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J134" i="18"/>
  <c r="F134" i="18"/>
  <c r="F132" i="18"/>
  <c r="E130" i="18"/>
  <c r="BI117" i="18"/>
  <c r="BH117" i="18"/>
  <c r="BG117" i="18"/>
  <c r="BE117" i="18"/>
  <c r="BI116" i="18"/>
  <c r="BH116" i="18"/>
  <c r="BG116" i="18"/>
  <c r="BF116" i="18"/>
  <c r="BE116" i="18"/>
  <c r="BI115" i="18"/>
  <c r="BH115" i="18"/>
  <c r="BG115" i="18"/>
  <c r="BF115" i="18"/>
  <c r="BE115" i="18"/>
  <c r="BI114" i="18"/>
  <c r="BH114" i="18"/>
  <c r="BG114" i="18"/>
  <c r="BF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J91" i="18"/>
  <c r="F91" i="18"/>
  <c r="F89" i="18"/>
  <c r="E87" i="18"/>
  <c r="J24" i="18"/>
  <c r="E24" i="18"/>
  <c r="J92" i="18" s="1"/>
  <c r="J23" i="18"/>
  <c r="J18" i="18"/>
  <c r="E18" i="18"/>
  <c r="F92" i="18"/>
  <c r="J17" i="18"/>
  <c r="J12" i="18"/>
  <c r="J132" i="18" s="1"/>
  <c r="E7" i="18"/>
  <c r="E128" i="18"/>
  <c r="J41" i="17"/>
  <c r="J40" i="17"/>
  <c r="AY112" i="1"/>
  <c r="J39" i="17"/>
  <c r="AX112" i="1" s="1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3" i="17"/>
  <c r="BH163" i="17"/>
  <c r="BG163" i="17"/>
  <c r="BE163" i="17"/>
  <c r="T163" i="17"/>
  <c r="R163" i="17"/>
  <c r="P163" i="17"/>
  <c r="BI162" i="17"/>
  <c r="BH162" i="17"/>
  <c r="BG162" i="17"/>
  <c r="BE162" i="17"/>
  <c r="T162" i="17"/>
  <c r="R162" i="17"/>
  <c r="P162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J130" i="17"/>
  <c r="F130" i="17"/>
  <c r="F128" i="17"/>
  <c r="E126" i="17"/>
  <c r="BI111" i="17"/>
  <c r="BH111" i="17"/>
  <c r="BG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BI108" i="17"/>
  <c r="BH108" i="17"/>
  <c r="BG108" i="17"/>
  <c r="BF108" i="17"/>
  <c r="BE108" i="17"/>
  <c r="BI107" i="17"/>
  <c r="BH107" i="17"/>
  <c r="BG107" i="17"/>
  <c r="BF107" i="17"/>
  <c r="BE107" i="17"/>
  <c r="BI106" i="17"/>
  <c r="BH106" i="17"/>
  <c r="BG106" i="17"/>
  <c r="BF106" i="17"/>
  <c r="BE106" i="17"/>
  <c r="J93" i="17"/>
  <c r="F93" i="17"/>
  <c r="F91" i="17"/>
  <c r="E89" i="17"/>
  <c r="J26" i="17"/>
  <c r="E26" i="17"/>
  <c r="J131" i="17" s="1"/>
  <c r="J25" i="17"/>
  <c r="J20" i="17"/>
  <c r="E20" i="17"/>
  <c r="F94" i="17"/>
  <c r="J19" i="17"/>
  <c r="J14" i="17"/>
  <c r="J91" i="17" s="1"/>
  <c r="E7" i="17"/>
  <c r="E85" i="17"/>
  <c r="J41" i="16"/>
  <c r="J40" i="16"/>
  <c r="AY111" i="1"/>
  <c r="J39" i="16"/>
  <c r="AX111" i="1" s="1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J130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3" i="16"/>
  <c r="F93" i="16"/>
  <c r="F91" i="16"/>
  <c r="E89" i="16"/>
  <c r="J26" i="16"/>
  <c r="E26" i="16"/>
  <c r="J131" i="16"/>
  <c r="J25" i="16"/>
  <c r="J20" i="16"/>
  <c r="E20" i="16"/>
  <c r="F131" i="16"/>
  <c r="J19" i="16"/>
  <c r="J14" i="16"/>
  <c r="J128" i="16"/>
  <c r="E7" i="16"/>
  <c r="E122" i="16" s="1"/>
  <c r="J41" i="15"/>
  <c r="J40" i="15"/>
  <c r="AY110" i="1"/>
  <c r="J39" i="15"/>
  <c r="AX110" i="1" s="1"/>
  <c r="BI182" i="15"/>
  <c r="BH182" i="15"/>
  <c r="BG182" i="15"/>
  <c r="BE182" i="15"/>
  <c r="T182" i="15"/>
  <c r="T181" i="15"/>
  <c r="R182" i="15"/>
  <c r="R181" i="15" s="1"/>
  <c r="P182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J133" i="15"/>
  <c r="F133" i="15"/>
  <c r="F131" i="15"/>
  <c r="E129" i="15"/>
  <c r="BI114" i="15"/>
  <c r="BH114" i="15"/>
  <c r="BG114" i="15"/>
  <c r="BE114" i="15"/>
  <c r="BI113" i="15"/>
  <c r="BH113" i="15"/>
  <c r="BG113" i="15"/>
  <c r="BF113" i="15"/>
  <c r="BE113" i="15"/>
  <c r="BI112" i="15"/>
  <c r="BH112" i="15"/>
  <c r="BG112" i="15"/>
  <c r="BF112" i="15"/>
  <c r="BE112" i="15"/>
  <c r="BI111" i="15"/>
  <c r="BH111" i="15"/>
  <c r="BG111" i="15"/>
  <c r="BF111" i="15"/>
  <c r="BE111" i="15"/>
  <c r="BI110" i="15"/>
  <c r="BH110" i="15"/>
  <c r="BG110" i="15"/>
  <c r="BF110" i="15"/>
  <c r="BE110" i="15"/>
  <c r="BI109" i="15"/>
  <c r="BH109" i="15"/>
  <c r="BG109" i="15"/>
  <c r="BF109" i="15"/>
  <c r="BE109" i="15"/>
  <c r="J93" i="15"/>
  <c r="F93" i="15"/>
  <c r="F91" i="15"/>
  <c r="E89" i="15"/>
  <c r="J26" i="15"/>
  <c r="E26" i="15"/>
  <c r="J134" i="15"/>
  <c r="J25" i="15"/>
  <c r="J20" i="15"/>
  <c r="E20" i="15"/>
  <c r="F134" i="15" s="1"/>
  <c r="J19" i="15"/>
  <c r="J14" i="15"/>
  <c r="J91" i="15" s="1"/>
  <c r="E7" i="15"/>
  <c r="E125" i="15"/>
  <c r="J41" i="14"/>
  <c r="J40" i="14"/>
  <c r="AY109" i="1"/>
  <c r="J39" i="14"/>
  <c r="AX109" i="1" s="1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5" i="14"/>
  <c r="BH145" i="14"/>
  <c r="BG145" i="14"/>
  <c r="BE145" i="14"/>
  <c r="T145" i="14"/>
  <c r="T144" i="14" s="1"/>
  <c r="R145" i="14"/>
  <c r="R144" i="14"/>
  <c r="P145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J131" i="14"/>
  <c r="F131" i="14"/>
  <c r="F129" i="14"/>
  <c r="E127" i="14"/>
  <c r="BI112" i="14"/>
  <c r="BH112" i="14"/>
  <c r="BG112" i="14"/>
  <c r="BE112" i="14"/>
  <c r="BI111" i="14"/>
  <c r="BH111" i="14"/>
  <c r="BG111" i="14"/>
  <c r="BF111" i="14"/>
  <c r="BE111" i="14"/>
  <c r="BI110" i="14"/>
  <c r="BH110" i="14"/>
  <c r="BG110" i="14"/>
  <c r="BF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J93" i="14"/>
  <c r="F93" i="14"/>
  <c r="F91" i="14"/>
  <c r="E89" i="14"/>
  <c r="J26" i="14"/>
  <c r="E26" i="14"/>
  <c r="J94" i="14"/>
  <c r="J25" i="14"/>
  <c r="J20" i="14"/>
  <c r="E20" i="14"/>
  <c r="F94" i="14" s="1"/>
  <c r="J19" i="14"/>
  <c r="J14" i="14"/>
  <c r="J129" i="14" s="1"/>
  <c r="E7" i="14"/>
  <c r="E85" i="14" s="1"/>
  <c r="J39" i="13"/>
  <c r="J38" i="13"/>
  <c r="AY107" i="1"/>
  <c r="J37" i="13"/>
  <c r="AX107" i="1"/>
  <c r="BI181" i="13"/>
  <c r="BH181" i="13"/>
  <c r="BG181" i="13"/>
  <c r="BE181" i="13"/>
  <c r="T181" i="13"/>
  <c r="T180" i="13" s="1"/>
  <c r="R181" i="13"/>
  <c r="R180" i="13" s="1"/>
  <c r="P181" i="13"/>
  <c r="P180" i="13" s="1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1" i="13"/>
  <c r="BH151" i="13"/>
  <c r="BG151" i="13"/>
  <c r="BE151" i="13"/>
  <c r="T151" i="13"/>
  <c r="T150" i="13" s="1"/>
  <c r="R151" i="13"/>
  <c r="R150" i="13" s="1"/>
  <c r="P151" i="13"/>
  <c r="P150" i="13" s="1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28" i="13"/>
  <c r="F128" i="13"/>
  <c r="F126" i="13"/>
  <c r="E124" i="13"/>
  <c r="BI111" i="13"/>
  <c r="BH111" i="13"/>
  <c r="BG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J91" i="13"/>
  <c r="F91" i="13"/>
  <c r="F89" i="13"/>
  <c r="E87" i="13"/>
  <c r="J24" i="13"/>
  <c r="E24" i="13"/>
  <c r="J129" i="13" s="1"/>
  <c r="J23" i="13"/>
  <c r="J18" i="13"/>
  <c r="E18" i="13"/>
  <c r="F92" i="13"/>
  <c r="J17" i="13"/>
  <c r="J12" i="13"/>
  <c r="J89" i="13"/>
  <c r="E7" i="13"/>
  <c r="E85" i="13" s="1"/>
  <c r="J41" i="12"/>
  <c r="J40" i="12"/>
  <c r="AY106" i="1" s="1"/>
  <c r="J39" i="12"/>
  <c r="AX106" i="1" s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J129" i="12"/>
  <c r="F129" i="12"/>
  <c r="F127" i="12"/>
  <c r="E125" i="12"/>
  <c r="BI110" i="12"/>
  <c r="BH110" i="12"/>
  <c r="BG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BI106" i="12"/>
  <c r="BH106" i="12"/>
  <c r="BG106" i="12"/>
  <c r="BF106" i="12"/>
  <c r="BE106" i="12"/>
  <c r="BI105" i="12"/>
  <c r="BH105" i="12"/>
  <c r="BG105" i="12"/>
  <c r="BF105" i="12"/>
  <c r="BE105" i="12"/>
  <c r="J93" i="12"/>
  <c r="F93" i="12"/>
  <c r="F91" i="12"/>
  <c r="E89" i="12"/>
  <c r="J26" i="12"/>
  <c r="E26" i="12"/>
  <c r="J94" i="12"/>
  <c r="J25" i="12"/>
  <c r="J20" i="12"/>
  <c r="E20" i="12"/>
  <c r="F130" i="12"/>
  <c r="J19" i="12"/>
  <c r="J14" i="12"/>
  <c r="J91" i="12" s="1"/>
  <c r="E7" i="12"/>
  <c r="E85" i="12"/>
  <c r="J41" i="11"/>
  <c r="J40" i="11"/>
  <c r="AY105" i="1"/>
  <c r="J39" i="11"/>
  <c r="AX105" i="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J129" i="11"/>
  <c r="F129" i="11"/>
  <c r="F127" i="11"/>
  <c r="E125" i="11"/>
  <c r="BI110" i="11"/>
  <c r="BH110" i="11"/>
  <c r="BG110" i="11"/>
  <c r="BE110" i="11"/>
  <c r="BI109" i="11"/>
  <c r="BH109" i="11"/>
  <c r="BG109" i="11"/>
  <c r="BF109" i="11"/>
  <c r="BE109" i="11"/>
  <c r="BI108" i="11"/>
  <c r="BH108" i="11"/>
  <c r="BG108" i="11"/>
  <c r="BF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J93" i="11"/>
  <c r="F93" i="11"/>
  <c r="F91" i="11"/>
  <c r="E89" i="11"/>
  <c r="J26" i="11"/>
  <c r="E26" i="11"/>
  <c r="J130" i="11"/>
  <c r="J25" i="11"/>
  <c r="J20" i="11"/>
  <c r="E20" i="11"/>
  <c r="F94" i="11" s="1"/>
  <c r="J19" i="11"/>
  <c r="J14" i="11"/>
  <c r="J91" i="11"/>
  <c r="E7" i="11"/>
  <c r="E121" i="11"/>
  <c r="J39" i="10"/>
  <c r="J38" i="10"/>
  <c r="AY103" i="1" s="1"/>
  <c r="J37" i="10"/>
  <c r="AX103" i="1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199" i="10"/>
  <c r="BH199" i="10"/>
  <c r="BG199" i="10"/>
  <c r="BE199" i="10"/>
  <c r="T199" i="10"/>
  <c r="T198" i="10" s="1"/>
  <c r="R199" i="10"/>
  <c r="R198" i="10" s="1"/>
  <c r="P199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J132" i="10"/>
  <c r="F132" i="10"/>
  <c r="F130" i="10"/>
  <c r="E128" i="10"/>
  <c r="BI115" i="10"/>
  <c r="BH115" i="10"/>
  <c r="BG115" i="10"/>
  <c r="BE115" i="10"/>
  <c r="BI114" i="10"/>
  <c r="BH114" i="10"/>
  <c r="BG114" i="10"/>
  <c r="BF114" i="10"/>
  <c r="BE114" i="10"/>
  <c r="BI113" i="10"/>
  <c r="BH113" i="10"/>
  <c r="BG113" i="10"/>
  <c r="BF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J91" i="10"/>
  <c r="F91" i="10"/>
  <c r="F89" i="10"/>
  <c r="E87" i="10"/>
  <c r="J24" i="10"/>
  <c r="E24" i="10"/>
  <c r="J92" i="10" s="1"/>
  <c r="J23" i="10"/>
  <c r="J18" i="10"/>
  <c r="E18" i="10"/>
  <c r="F133" i="10"/>
  <c r="J17" i="10"/>
  <c r="J12" i="10"/>
  <c r="J130" i="10"/>
  <c r="E7" i="10"/>
  <c r="E85" i="10" s="1"/>
  <c r="J39" i="9"/>
  <c r="J38" i="9"/>
  <c r="AY102" i="1" s="1"/>
  <c r="J37" i="9"/>
  <c r="AX102" i="1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3" i="9"/>
  <c r="BH193" i="9"/>
  <c r="BG193" i="9"/>
  <c r="BE193" i="9"/>
  <c r="T193" i="9"/>
  <c r="T192" i="9"/>
  <c r="R193" i="9"/>
  <c r="R192" i="9" s="1"/>
  <c r="P193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T158" i="9" s="1"/>
  <c r="R159" i="9"/>
  <c r="R158" i="9" s="1"/>
  <c r="P159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132" i="9"/>
  <c r="F132" i="9"/>
  <c r="F130" i="9"/>
  <c r="E128" i="9"/>
  <c r="BI115" i="9"/>
  <c r="BH115" i="9"/>
  <c r="BG115" i="9"/>
  <c r="BE115" i="9"/>
  <c r="BI114" i="9"/>
  <c r="BH114" i="9"/>
  <c r="BG114" i="9"/>
  <c r="BF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J91" i="9"/>
  <c r="F91" i="9"/>
  <c r="F89" i="9"/>
  <c r="E87" i="9"/>
  <c r="J24" i="9"/>
  <c r="E24" i="9"/>
  <c r="J92" i="9" s="1"/>
  <c r="J23" i="9"/>
  <c r="J18" i="9"/>
  <c r="E18" i="9"/>
  <c r="F133" i="9" s="1"/>
  <c r="J17" i="9"/>
  <c r="J12" i="9"/>
  <c r="J130" i="9" s="1"/>
  <c r="E7" i="9"/>
  <c r="E126" i="9" s="1"/>
  <c r="J39" i="8"/>
  <c r="J38" i="8"/>
  <c r="AY101" i="1"/>
  <c r="J37" i="8"/>
  <c r="AX101" i="1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1" i="8"/>
  <c r="BH201" i="8"/>
  <c r="BG201" i="8"/>
  <c r="BE201" i="8"/>
  <c r="T201" i="8"/>
  <c r="T200" i="8" s="1"/>
  <c r="R201" i="8"/>
  <c r="R200" i="8"/>
  <c r="P201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J132" i="8"/>
  <c r="F132" i="8"/>
  <c r="F130" i="8"/>
  <c r="E128" i="8"/>
  <c r="BI115" i="8"/>
  <c r="BH115" i="8"/>
  <c r="BG115" i="8"/>
  <c r="BE115" i="8"/>
  <c r="BI114" i="8"/>
  <c r="BH114" i="8"/>
  <c r="BG114" i="8"/>
  <c r="BF114" i="8"/>
  <c r="BE114" i="8"/>
  <c r="BI113" i="8"/>
  <c r="BH113" i="8"/>
  <c r="BG113" i="8"/>
  <c r="BF113" i="8"/>
  <c r="BE113" i="8"/>
  <c r="BI112" i="8"/>
  <c r="BH112" i="8"/>
  <c r="BG112" i="8"/>
  <c r="BF112" i="8"/>
  <c r="BE112" i="8"/>
  <c r="BI111" i="8"/>
  <c r="BH111" i="8"/>
  <c r="BG111" i="8"/>
  <c r="BF111" i="8"/>
  <c r="BE111" i="8"/>
  <c r="BI110" i="8"/>
  <c r="BH110" i="8"/>
  <c r="BG110" i="8"/>
  <c r="BF110" i="8"/>
  <c r="BE110" i="8"/>
  <c r="J91" i="8"/>
  <c r="F91" i="8"/>
  <c r="F89" i="8"/>
  <c r="E87" i="8"/>
  <c r="J24" i="8"/>
  <c r="E24" i="8"/>
  <c r="J92" i="8" s="1"/>
  <c r="J23" i="8"/>
  <c r="J18" i="8"/>
  <c r="E18" i="8"/>
  <c r="F133" i="8"/>
  <c r="J17" i="8"/>
  <c r="J12" i="8"/>
  <c r="J89" i="8"/>
  <c r="E7" i="8"/>
  <c r="E85" i="8"/>
  <c r="J184" i="7"/>
  <c r="J39" i="7"/>
  <c r="J38" i="7"/>
  <c r="AY100" i="1" s="1"/>
  <c r="J37" i="7"/>
  <c r="AX100" i="1" s="1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09" i="7"/>
  <c r="BH209" i="7"/>
  <c r="BG209" i="7"/>
  <c r="BE209" i="7"/>
  <c r="T209" i="7"/>
  <c r="T208" i="7"/>
  <c r="T207" i="7"/>
  <c r="R209" i="7"/>
  <c r="R208" i="7"/>
  <c r="R207" i="7" s="1"/>
  <c r="P209" i="7"/>
  <c r="P208" i="7" s="1"/>
  <c r="P207" i="7" s="1"/>
  <c r="BI206" i="7"/>
  <c r="BH206" i="7"/>
  <c r="BG206" i="7"/>
  <c r="BE206" i="7"/>
  <c r="T206" i="7"/>
  <c r="T205" i="7" s="1"/>
  <c r="R206" i="7"/>
  <c r="R205" i="7" s="1"/>
  <c r="P206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J103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J135" i="7"/>
  <c r="F135" i="7"/>
  <c r="F133" i="7"/>
  <c r="E131" i="7"/>
  <c r="BI118" i="7"/>
  <c r="BH118" i="7"/>
  <c r="BG118" i="7"/>
  <c r="BE118" i="7"/>
  <c r="BI117" i="7"/>
  <c r="BH117" i="7"/>
  <c r="BG117" i="7"/>
  <c r="BF117" i="7"/>
  <c r="BE117" i="7"/>
  <c r="BI116" i="7"/>
  <c r="BH116" i="7"/>
  <c r="BG116" i="7"/>
  <c r="BF116" i="7"/>
  <c r="BE116" i="7"/>
  <c r="BI115" i="7"/>
  <c r="BH115" i="7"/>
  <c r="BG115" i="7"/>
  <c r="BF115" i="7"/>
  <c r="BE115" i="7"/>
  <c r="BI114" i="7"/>
  <c r="BH114" i="7"/>
  <c r="BG114" i="7"/>
  <c r="BF114" i="7"/>
  <c r="BE114" i="7"/>
  <c r="BI113" i="7"/>
  <c r="BH113" i="7"/>
  <c r="BG113" i="7"/>
  <c r="BF113" i="7"/>
  <c r="BE113" i="7"/>
  <c r="J91" i="7"/>
  <c r="F91" i="7"/>
  <c r="F89" i="7"/>
  <c r="E87" i="7"/>
  <c r="J24" i="7"/>
  <c r="E24" i="7"/>
  <c r="J136" i="7"/>
  <c r="J23" i="7"/>
  <c r="J18" i="7"/>
  <c r="E18" i="7"/>
  <c r="F136" i="7"/>
  <c r="J17" i="7"/>
  <c r="J12" i="7"/>
  <c r="J133" i="7"/>
  <c r="E7" i="7"/>
  <c r="E129" i="7"/>
  <c r="J39" i="6"/>
  <c r="J38" i="6"/>
  <c r="AY99" i="1" s="1"/>
  <c r="J37" i="6"/>
  <c r="AX99" i="1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4" i="6"/>
  <c r="BH214" i="6"/>
  <c r="BG214" i="6"/>
  <c r="BE214" i="6"/>
  <c r="T214" i="6"/>
  <c r="T213" i="6" s="1"/>
  <c r="T212" i="6" s="1"/>
  <c r="R214" i="6"/>
  <c r="R213" i="6" s="1"/>
  <c r="R212" i="6" s="1"/>
  <c r="P214" i="6"/>
  <c r="P213" i="6" s="1"/>
  <c r="P212" i="6" s="1"/>
  <c r="BI211" i="6"/>
  <c r="BH211" i="6"/>
  <c r="BG211" i="6"/>
  <c r="BE211" i="6"/>
  <c r="T211" i="6"/>
  <c r="T210" i="6"/>
  <c r="R211" i="6"/>
  <c r="R210" i="6" s="1"/>
  <c r="P211" i="6"/>
  <c r="P210" i="6" s="1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J134" i="6"/>
  <c r="F134" i="6"/>
  <c r="F132" i="6"/>
  <c r="E130" i="6"/>
  <c r="BI117" i="6"/>
  <c r="BH117" i="6"/>
  <c r="BG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BI112" i="6"/>
  <c r="BH112" i="6"/>
  <c r="BG112" i="6"/>
  <c r="BF112" i="6"/>
  <c r="BE112" i="6"/>
  <c r="J91" i="6"/>
  <c r="F91" i="6"/>
  <c r="F89" i="6"/>
  <c r="E87" i="6"/>
  <c r="J24" i="6"/>
  <c r="E24" i="6"/>
  <c r="J92" i="6"/>
  <c r="J23" i="6"/>
  <c r="J18" i="6"/>
  <c r="E18" i="6"/>
  <c r="F135" i="6" s="1"/>
  <c r="J17" i="6"/>
  <c r="J12" i="6"/>
  <c r="J89" i="6"/>
  <c r="E7" i="6"/>
  <c r="E85" i="6" s="1"/>
  <c r="J39" i="5"/>
  <c r="J38" i="5"/>
  <c r="AY98" i="1" s="1"/>
  <c r="J37" i="5"/>
  <c r="AX98" i="1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T188" i="5"/>
  <c r="R189" i="5"/>
  <c r="R188" i="5"/>
  <c r="P189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J132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J91" i="5"/>
  <c r="F91" i="5"/>
  <c r="F89" i="5"/>
  <c r="E87" i="5"/>
  <c r="J24" i="5"/>
  <c r="E24" i="5"/>
  <c r="J133" i="5"/>
  <c r="J23" i="5"/>
  <c r="J18" i="5"/>
  <c r="E18" i="5"/>
  <c r="F92" i="5" s="1"/>
  <c r="J17" i="5"/>
  <c r="J12" i="5"/>
  <c r="J89" i="5" s="1"/>
  <c r="E7" i="5"/>
  <c r="E126" i="5"/>
  <c r="J39" i="4"/>
  <c r="J38" i="4"/>
  <c r="AY97" i="1"/>
  <c r="J37" i="4"/>
  <c r="AX97" i="1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29" i="4"/>
  <c r="F129" i="4"/>
  <c r="F127" i="4"/>
  <c r="E125" i="4"/>
  <c r="BI112" i="4"/>
  <c r="BH112" i="4"/>
  <c r="BG112" i="4"/>
  <c r="BE112" i="4"/>
  <c r="BI111" i="4"/>
  <c r="BH111" i="4"/>
  <c r="BG111" i="4"/>
  <c r="BF111" i="4"/>
  <c r="BE111" i="4"/>
  <c r="BI110" i="4"/>
  <c r="BH110" i="4"/>
  <c r="BG110" i="4"/>
  <c r="BF110" i="4"/>
  <c r="BE110" i="4"/>
  <c r="BI109" i="4"/>
  <c r="BH109" i="4"/>
  <c r="BG109" i="4"/>
  <c r="BF109" i="4"/>
  <c r="BE109" i="4"/>
  <c r="BI108" i="4"/>
  <c r="BH108" i="4"/>
  <c r="BG108" i="4"/>
  <c r="BF108" i="4"/>
  <c r="BE108" i="4"/>
  <c r="BI107" i="4"/>
  <c r="BH107" i="4"/>
  <c r="BG107" i="4"/>
  <c r="BF107" i="4"/>
  <c r="BE107" i="4"/>
  <c r="J91" i="4"/>
  <c r="F91" i="4"/>
  <c r="F89" i="4"/>
  <c r="E87" i="4"/>
  <c r="J24" i="4"/>
  <c r="E24" i="4"/>
  <c r="J130" i="4"/>
  <c r="J23" i="4"/>
  <c r="J18" i="4"/>
  <c r="E18" i="4"/>
  <c r="F130" i="4"/>
  <c r="J17" i="4"/>
  <c r="J12" i="4"/>
  <c r="J89" i="4"/>
  <c r="E7" i="4"/>
  <c r="E123" i="4"/>
  <c r="J39" i="3"/>
  <c r="J38" i="3"/>
  <c r="AY96" i="1" s="1"/>
  <c r="J37" i="3"/>
  <c r="AX96" i="1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J126" i="3"/>
  <c r="F126" i="3"/>
  <c r="F124" i="3"/>
  <c r="E122" i="3"/>
  <c r="BI109" i="3"/>
  <c r="BH109" i="3"/>
  <c r="BG109" i="3"/>
  <c r="BE109" i="3"/>
  <c r="BI108" i="3"/>
  <c r="BH108" i="3"/>
  <c r="BG108" i="3"/>
  <c r="BF108" i="3"/>
  <c r="BE108" i="3"/>
  <c r="BI107" i="3"/>
  <c r="BH107" i="3"/>
  <c r="BG107" i="3"/>
  <c r="BF107" i="3"/>
  <c r="BE107" i="3"/>
  <c r="BI106" i="3"/>
  <c r="BH106" i="3"/>
  <c r="BG106" i="3"/>
  <c r="BF106" i="3"/>
  <c r="BE106" i="3"/>
  <c r="BI105" i="3"/>
  <c r="BH105" i="3"/>
  <c r="BG105" i="3"/>
  <c r="BF105" i="3"/>
  <c r="BE105" i="3"/>
  <c r="BI104" i="3"/>
  <c r="BH104" i="3"/>
  <c r="BG104" i="3"/>
  <c r="BF104" i="3"/>
  <c r="BE104" i="3"/>
  <c r="J91" i="3"/>
  <c r="F91" i="3"/>
  <c r="F89" i="3"/>
  <c r="E87" i="3"/>
  <c r="J24" i="3"/>
  <c r="E24" i="3"/>
  <c r="J127" i="3"/>
  <c r="J23" i="3"/>
  <c r="J18" i="3"/>
  <c r="E18" i="3"/>
  <c r="F92" i="3" s="1"/>
  <c r="J17" i="3"/>
  <c r="J12" i="3"/>
  <c r="J89" i="3" s="1"/>
  <c r="E7" i="3"/>
  <c r="E120" i="3"/>
  <c r="J39" i="2"/>
  <c r="J38" i="2"/>
  <c r="AY95" i="1" s="1"/>
  <c r="J37" i="2"/>
  <c r="AX95" i="1" s="1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J123" i="2"/>
  <c r="F123" i="2"/>
  <c r="F121" i="2"/>
  <c r="E119" i="2"/>
  <c r="BI106" i="2"/>
  <c r="BH106" i="2"/>
  <c r="BG106" i="2"/>
  <c r="BE106" i="2"/>
  <c r="BI105" i="2"/>
  <c r="BH105" i="2"/>
  <c r="BG105" i="2"/>
  <c r="BF105" i="2"/>
  <c r="BE105" i="2"/>
  <c r="BI104" i="2"/>
  <c r="BH104" i="2"/>
  <c r="BG104" i="2"/>
  <c r="BF104" i="2"/>
  <c r="BE104" i="2"/>
  <c r="BI103" i="2"/>
  <c r="F39" i="2" s="1"/>
  <c r="BH103" i="2"/>
  <c r="BG103" i="2"/>
  <c r="F37" i="2" s="1"/>
  <c r="BF103" i="2"/>
  <c r="BE103" i="2"/>
  <c r="J35" i="2" s="1"/>
  <c r="BI102" i="2"/>
  <c r="BH102" i="2"/>
  <c r="BG102" i="2"/>
  <c r="BF102" i="2"/>
  <c r="BE102" i="2"/>
  <c r="BI101" i="2"/>
  <c r="BH101" i="2"/>
  <c r="BG101" i="2"/>
  <c r="BF101" i="2"/>
  <c r="BE101" i="2"/>
  <c r="J91" i="2"/>
  <c r="F91" i="2"/>
  <c r="F89" i="2"/>
  <c r="E87" i="2"/>
  <c r="J24" i="2"/>
  <c r="E24" i="2"/>
  <c r="J124" i="2" s="1"/>
  <c r="J23" i="2"/>
  <c r="J18" i="2"/>
  <c r="E18" i="2"/>
  <c r="F124" i="2"/>
  <c r="J17" i="2"/>
  <c r="J12" i="2"/>
  <c r="J121" i="2"/>
  <c r="E7" i="2"/>
  <c r="E117" i="2" s="1"/>
  <c r="L90" i="1"/>
  <c r="AM90" i="1"/>
  <c r="AM89" i="1"/>
  <c r="L89" i="1"/>
  <c r="AM87" i="1"/>
  <c r="L87" i="1"/>
  <c r="L85" i="1"/>
  <c r="L84" i="1"/>
  <c r="J131" i="2"/>
  <c r="J154" i="3"/>
  <c r="BK149" i="3"/>
  <c r="BK152" i="3"/>
  <c r="BK138" i="3"/>
  <c r="J151" i="3"/>
  <c r="J143" i="3"/>
  <c r="BK134" i="3"/>
  <c r="BK144" i="3"/>
  <c r="BK193" i="4"/>
  <c r="BK187" i="4"/>
  <c r="J180" i="4"/>
  <c r="BK166" i="4"/>
  <c r="J142" i="4"/>
  <c r="BK197" i="4"/>
  <c r="J189" i="4"/>
  <c r="J179" i="4"/>
  <c r="J172" i="4"/>
  <c r="J155" i="4"/>
  <c r="J143" i="4"/>
  <c r="BK194" i="4"/>
  <c r="J171" i="4"/>
  <c r="BK156" i="4"/>
  <c r="J138" i="4"/>
  <c r="J153" i="4"/>
  <c r="BK146" i="4"/>
  <c r="BK141" i="4"/>
  <c r="J188" i="4"/>
  <c r="BK182" i="4"/>
  <c r="BK164" i="4"/>
  <c r="BK155" i="4"/>
  <c r="J148" i="4"/>
  <c r="J141" i="4"/>
  <c r="BK179" i="5"/>
  <c r="BK193" i="5"/>
  <c r="J164" i="5"/>
  <c r="J192" i="5"/>
  <c r="BK174" i="5"/>
  <c r="BK154" i="5"/>
  <c r="BK161" i="5"/>
  <c r="J193" i="5"/>
  <c r="J153" i="5"/>
  <c r="BK181" i="5"/>
  <c r="J168" i="5"/>
  <c r="BK152" i="5"/>
  <c r="BK162" i="5"/>
  <c r="BK168" i="5"/>
  <c r="J145" i="5"/>
  <c r="BK157" i="5"/>
  <c r="BK167" i="5"/>
  <c r="BK142" i="5"/>
  <c r="J143" i="5"/>
  <c r="BK211" i="6"/>
  <c r="J194" i="6"/>
  <c r="J184" i="6"/>
  <c r="J153" i="6"/>
  <c r="J206" i="6"/>
  <c r="BK214" i="6"/>
  <c r="BK192" i="6"/>
  <c r="J178" i="6"/>
  <c r="BK209" i="6"/>
  <c r="BK205" i="6"/>
  <c r="BK206" i="6"/>
  <c r="BK195" i="6"/>
  <c r="BK166" i="6"/>
  <c r="J152" i="6"/>
  <c r="BK158" i="6"/>
  <c r="BK181" i="6"/>
  <c r="BK143" i="6"/>
  <c r="J154" i="6"/>
  <c r="J190" i="6"/>
  <c r="J180" i="6"/>
  <c r="J187" i="6"/>
  <c r="J176" i="6"/>
  <c r="BK153" i="6"/>
  <c r="J183" i="6"/>
  <c r="J165" i="6"/>
  <c r="J204" i="7"/>
  <c r="BK192" i="7"/>
  <c r="J142" i="7"/>
  <c r="BK197" i="7"/>
  <c r="BK183" i="7"/>
  <c r="BK161" i="7"/>
  <c r="J213" i="7"/>
  <c r="J150" i="7"/>
  <c r="J189" i="7"/>
  <c r="J203" i="7"/>
  <c r="J186" i="7"/>
  <c r="BK156" i="7"/>
  <c r="J148" i="7"/>
  <c r="J165" i="7"/>
  <c r="BK172" i="7"/>
  <c r="J163" i="7"/>
  <c r="BK157" i="7"/>
  <c r="J152" i="7"/>
  <c r="BK142" i="7"/>
  <c r="BK189" i="8"/>
  <c r="J144" i="8"/>
  <c r="BK192" i="8"/>
  <c r="BK176" i="8"/>
  <c r="BK204" i="8"/>
  <c r="J163" i="8"/>
  <c r="BK193" i="8"/>
  <c r="BK187" i="8"/>
  <c r="BK177" i="8"/>
  <c r="BK167" i="8"/>
  <c r="J189" i="8"/>
  <c r="BK179" i="8"/>
  <c r="BK173" i="8"/>
  <c r="J143" i="8"/>
  <c r="BK140" i="8"/>
  <c r="BK149" i="8"/>
  <c r="BK169" i="8"/>
  <c r="J150" i="8"/>
  <c r="J154" i="8"/>
  <c r="J184" i="9"/>
  <c r="J170" i="9"/>
  <c r="J193" i="9"/>
  <c r="BK184" i="9"/>
  <c r="BK193" i="9"/>
  <c r="BK168" i="9"/>
  <c r="BK169" i="9"/>
  <c r="BK166" i="9"/>
  <c r="J147" i="9"/>
  <c r="J143" i="9"/>
  <c r="J150" i="9"/>
  <c r="J144" i="9"/>
  <c r="J157" i="9"/>
  <c r="J139" i="9"/>
  <c r="BK161" i="9"/>
  <c r="J152" i="9"/>
  <c r="BK146" i="9"/>
  <c r="BK157" i="9"/>
  <c r="BK196" i="10"/>
  <c r="J186" i="10"/>
  <c r="BK184" i="10"/>
  <c r="BK147" i="10"/>
  <c r="J147" i="10"/>
  <c r="BK195" i="10"/>
  <c r="BK170" i="10"/>
  <c r="J153" i="10"/>
  <c r="BK189" i="10"/>
  <c r="J176" i="10"/>
  <c r="BK153" i="10"/>
  <c r="BK164" i="10"/>
  <c r="J148" i="10"/>
  <c r="J167" i="10"/>
  <c r="J184" i="10"/>
  <c r="BK179" i="10"/>
  <c r="J142" i="10"/>
  <c r="J169" i="10"/>
  <c r="J184" i="11"/>
  <c r="BK178" i="11"/>
  <c r="J165" i="11"/>
  <c r="J183" i="11"/>
  <c r="BK170" i="11"/>
  <c r="BK163" i="11"/>
  <c r="BK160" i="11"/>
  <c r="BK151" i="11"/>
  <c r="BK175" i="11"/>
  <c r="J157" i="11"/>
  <c r="J137" i="11"/>
  <c r="BK180" i="11"/>
  <c r="J171" i="11"/>
  <c r="BK171" i="11"/>
  <c r="J162" i="11"/>
  <c r="J156" i="11"/>
  <c r="J145" i="11"/>
  <c r="BK159" i="11"/>
  <c r="J152" i="11"/>
  <c r="BK143" i="11"/>
  <c r="BK144" i="11"/>
  <c r="BK138" i="11"/>
  <c r="J170" i="12"/>
  <c r="BK160" i="12"/>
  <c r="J171" i="12"/>
  <c r="J151" i="12"/>
  <c r="BK169" i="12"/>
  <c r="J153" i="12"/>
  <c r="J169" i="12"/>
  <c r="BK157" i="12"/>
  <c r="J156" i="12"/>
  <c r="BK137" i="12"/>
  <c r="BK141" i="12"/>
  <c r="J138" i="12"/>
  <c r="J176" i="13"/>
  <c r="J178" i="13"/>
  <c r="BK160" i="13"/>
  <c r="BK174" i="13"/>
  <c r="BK159" i="13"/>
  <c r="BK144" i="13"/>
  <c r="J170" i="13"/>
  <c r="BK164" i="13"/>
  <c r="BK155" i="13"/>
  <c r="BK142" i="13"/>
  <c r="BK172" i="13"/>
  <c r="J153" i="13"/>
  <c r="J142" i="13"/>
  <c r="BK162" i="13"/>
  <c r="BK136" i="13"/>
  <c r="J148" i="13"/>
  <c r="BK143" i="13"/>
  <c r="BK153" i="14"/>
  <c r="BK151" i="14"/>
  <c r="J138" i="14"/>
  <c r="J149" i="14"/>
  <c r="J178" i="15"/>
  <c r="J160" i="15"/>
  <c r="BK178" i="15"/>
  <c r="BK180" i="15"/>
  <c r="J158" i="15"/>
  <c r="BK161" i="15"/>
  <c r="J141" i="15"/>
  <c r="J173" i="15"/>
  <c r="BK156" i="15"/>
  <c r="J170" i="15"/>
  <c r="BK160" i="15"/>
  <c r="BK143" i="15"/>
  <c r="BK147" i="15"/>
  <c r="J149" i="16"/>
  <c r="J158" i="16"/>
  <c r="J144" i="16"/>
  <c r="BK150" i="16"/>
  <c r="J151" i="16"/>
  <c r="J159" i="16"/>
  <c r="BK147" i="16"/>
  <c r="J160" i="16"/>
  <c r="J142" i="16"/>
  <c r="BK139" i="16"/>
  <c r="J163" i="17"/>
  <c r="BK153" i="17"/>
  <c r="BK148" i="17"/>
  <c r="J156" i="17"/>
  <c r="J162" i="17"/>
  <c r="BK152" i="17"/>
  <c r="BK165" i="17"/>
  <c r="J155" i="17"/>
  <c r="J144" i="17"/>
  <c r="BK160" i="17"/>
  <c r="J140" i="17"/>
  <c r="BK140" i="17"/>
  <c r="J137" i="17"/>
  <c r="J233" i="18"/>
  <c r="BK213" i="18"/>
  <c r="J197" i="18"/>
  <c r="J163" i="18"/>
  <c r="BK146" i="18"/>
  <c r="J225" i="18"/>
  <c r="BK218" i="18"/>
  <c r="BK205" i="18"/>
  <c r="BK189" i="18"/>
  <c r="J170" i="18"/>
  <c r="J162" i="18"/>
  <c r="J143" i="18"/>
  <c r="BK150" i="18"/>
  <c r="J217" i="18"/>
  <c r="BK225" i="18"/>
  <c r="J209" i="18"/>
  <c r="BK192" i="18"/>
  <c r="BK175" i="18"/>
  <c r="BK151" i="18"/>
  <c r="J189" i="18"/>
  <c r="BK163" i="18"/>
  <c r="BK143" i="18"/>
  <c r="J168" i="18"/>
  <c r="J146" i="18"/>
  <c r="J174" i="19"/>
  <c r="J157" i="19"/>
  <c r="BK145" i="19"/>
  <c r="BK174" i="19"/>
  <c r="BK157" i="19"/>
  <c r="BK138" i="19"/>
  <c r="J159" i="19"/>
  <c r="J162" i="19"/>
  <c r="BK143" i="19"/>
  <c r="BK167" i="19"/>
  <c r="BK147" i="19"/>
  <c r="BK166" i="19"/>
  <c r="BK160" i="19"/>
  <c r="J149" i="19"/>
  <c r="BK141" i="19"/>
  <c r="J150" i="20"/>
  <c r="J157" i="20"/>
  <c r="BK143" i="20"/>
  <c r="BK170" i="20"/>
  <c r="BK168" i="20"/>
  <c r="J158" i="20"/>
  <c r="BK139" i="20"/>
  <c r="BK161" i="20"/>
  <c r="BK157" i="20"/>
  <c r="J141" i="20"/>
  <c r="J137" i="20"/>
  <c r="BK293" i="21"/>
  <c r="J279" i="21"/>
  <c r="BK272" i="21"/>
  <c r="BK211" i="21"/>
  <c r="BK297" i="21"/>
  <c r="J282" i="21"/>
  <c r="BK269" i="21"/>
  <c r="J226" i="21"/>
  <c r="J159" i="21"/>
  <c r="J147" i="21"/>
  <c r="J290" i="21"/>
  <c r="BK283" i="21"/>
  <c r="BK291" i="21"/>
  <c r="BK275" i="21"/>
  <c r="BK261" i="21"/>
  <c r="J241" i="21"/>
  <c r="BK201" i="21"/>
  <c r="BK249" i="21"/>
  <c r="BK185" i="21"/>
  <c r="BK170" i="21"/>
  <c r="BK271" i="21"/>
  <c r="J172" i="21"/>
  <c r="J288" i="21"/>
  <c r="J205" i="21"/>
  <c r="BK193" i="21"/>
  <c r="BK280" i="21"/>
  <c r="J268" i="21"/>
  <c r="BK258" i="21"/>
  <c r="J252" i="21"/>
  <c r="J221" i="21"/>
  <c r="BK207" i="21"/>
  <c r="BK276" i="21"/>
  <c r="BK253" i="21"/>
  <c r="BK230" i="21"/>
  <c r="J214" i="21"/>
  <c r="BK189" i="21"/>
  <c r="BK167" i="21"/>
  <c r="BK149" i="21"/>
  <c r="J206" i="21"/>
  <c r="J251" i="21"/>
  <c r="BK245" i="21"/>
  <c r="BK191" i="21"/>
  <c r="BK183" i="21"/>
  <c r="BK176" i="21"/>
  <c r="J144" i="21"/>
  <c r="J152" i="21"/>
  <c r="J240" i="21"/>
  <c r="BK226" i="21"/>
  <c r="J212" i="21"/>
  <c r="BK241" i="21"/>
  <c r="BK177" i="21"/>
  <c r="BK231" i="21"/>
  <c r="BK210" i="21"/>
  <c r="BK184" i="21"/>
  <c r="BK140" i="22"/>
  <c r="J137" i="22"/>
  <c r="J142" i="22"/>
  <c r="BK133" i="22"/>
  <c r="BK131" i="23"/>
  <c r="J136" i="24"/>
  <c r="J145" i="24"/>
  <c r="BK145" i="24"/>
  <c r="J135" i="24"/>
  <c r="BK153" i="24"/>
  <c r="BK139" i="24"/>
  <c r="J151" i="24"/>
  <c r="J139" i="24"/>
  <c r="J147" i="25"/>
  <c r="BK156" i="25"/>
  <c r="J151" i="25"/>
  <c r="BK138" i="25"/>
  <c r="BK132" i="25"/>
  <c r="BK146" i="25"/>
  <c r="AS104" i="1"/>
  <c r="BK131" i="2"/>
  <c r="BK153" i="3"/>
  <c r="J134" i="3"/>
  <c r="J146" i="3"/>
  <c r="J133" i="3"/>
  <c r="BK142" i="3"/>
  <c r="J137" i="3"/>
  <c r="BK151" i="3"/>
  <c r="J135" i="3"/>
  <c r="J190" i="4"/>
  <c r="BK177" i="4"/>
  <c r="BK152" i="4"/>
  <c r="J139" i="4"/>
  <c r="J187" i="4"/>
  <c r="J177" i="4"/>
  <c r="J164" i="4"/>
  <c r="BK150" i="4"/>
  <c r="J196" i="4"/>
  <c r="BK172" i="4"/>
  <c r="BK154" i="4"/>
  <c r="BK137" i="4"/>
  <c r="J169" i="4"/>
  <c r="J149" i="4"/>
  <c r="BK145" i="4"/>
  <c r="J199" i="4"/>
  <c r="J193" i="4"/>
  <c r="J176" i="4"/>
  <c r="BK170" i="4"/>
  <c r="BK157" i="4"/>
  <c r="BK149" i="4"/>
  <c r="BK187" i="5"/>
  <c r="BK180" i="5"/>
  <c r="BK144" i="5"/>
  <c r="BK182" i="5"/>
  <c r="J148" i="5"/>
  <c r="BK176" i="5"/>
  <c r="BK164" i="5"/>
  <c r="J208" i="6"/>
  <c r="BK180" i="6"/>
  <c r="BK207" i="6"/>
  <c r="J209" i="6"/>
  <c r="J202" i="6"/>
  <c r="J174" i="6"/>
  <c r="BK141" i="6"/>
  <c r="BK162" i="6"/>
  <c r="BK142" i="6"/>
  <c r="BK172" i="6"/>
  <c r="J155" i="6"/>
  <c r="J189" i="6"/>
  <c r="BK187" i="6"/>
  <c r="BK177" i="6"/>
  <c r="J151" i="6"/>
  <c r="J175" i="6"/>
  <c r="J150" i="6"/>
  <c r="BK176" i="6"/>
  <c r="BK169" i="6"/>
  <c r="BK157" i="6"/>
  <c r="J175" i="7"/>
  <c r="BK177" i="7"/>
  <c r="BK168" i="7"/>
  <c r="BK144" i="7"/>
  <c r="BK147" i="7"/>
  <c r="J194" i="8"/>
  <c r="J201" i="8"/>
  <c r="J190" i="8"/>
  <c r="BK148" i="8"/>
  <c r="BK144" i="8"/>
  <c r="J187" i="9"/>
  <c r="J171" i="9"/>
  <c r="J190" i="9"/>
  <c r="BK191" i="9"/>
  <c r="J181" i="9"/>
  <c r="J191" i="9"/>
  <c r="BK196" i="9"/>
  <c r="BK140" i="9"/>
  <c r="J140" i="9"/>
  <c r="BK181" i="9"/>
  <c r="BK151" i="9"/>
  <c r="BK170" i="9"/>
  <c r="J165" i="9"/>
  <c r="J148" i="9"/>
  <c r="J145" i="9"/>
  <c r="J151" i="9"/>
  <c r="BK141" i="9"/>
  <c r="BK156" i="9"/>
  <c r="J149" i="9"/>
  <c r="BK152" i="9"/>
  <c r="BK202" i="10"/>
  <c r="J179" i="10"/>
  <c r="BK188" i="10"/>
  <c r="BK144" i="10"/>
  <c r="BK197" i="10"/>
  <c r="BK193" i="10"/>
  <c r="BK151" i="10"/>
  <c r="J194" i="10"/>
  <c r="J177" i="10"/>
  <c r="J149" i="10"/>
  <c r="BK139" i="10"/>
  <c r="BK156" i="10"/>
  <c r="J151" i="10"/>
  <c r="BK177" i="10"/>
  <c r="BK176" i="10"/>
  <c r="BK143" i="10"/>
  <c r="BK146" i="10"/>
  <c r="J139" i="10"/>
  <c r="BK155" i="10"/>
  <c r="J179" i="11"/>
  <c r="J174" i="11"/>
  <c r="J160" i="11"/>
  <c r="J175" i="11"/>
  <c r="J166" i="11"/>
  <c r="BK156" i="11"/>
  <c r="J153" i="11"/>
  <c r="BK184" i="11"/>
  <c r="J173" i="11"/>
  <c r="J143" i="11"/>
  <c r="J139" i="11"/>
  <c r="J178" i="11"/>
  <c r="BK185" i="11"/>
  <c r="J168" i="11"/>
  <c r="BK155" i="11"/>
  <c r="BK147" i="11"/>
  <c r="J169" i="11"/>
  <c r="J155" i="11"/>
  <c r="BK145" i="11"/>
  <c r="J147" i="11"/>
  <c r="J136" i="11"/>
  <c r="BK139" i="11"/>
  <c r="BK167" i="12"/>
  <c r="BK151" i="12"/>
  <c r="J167" i="12"/>
  <c r="J172" i="12"/>
  <c r="J152" i="12"/>
  <c r="BK170" i="12"/>
  <c r="J160" i="12"/>
  <c r="BK139" i="12"/>
  <c r="BK142" i="12"/>
  <c r="BK154" i="12"/>
  <c r="J136" i="12"/>
  <c r="J143" i="12"/>
  <c r="BK179" i="13"/>
  <c r="BK171" i="13"/>
  <c r="J174" i="13"/>
  <c r="BK137" i="13"/>
  <c r="BK165" i="13"/>
  <c r="BK151" i="13"/>
  <c r="J171" i="13"/>
  <c r="BK166" i="13"/>
  <c r="J179" i="13"/>
  <c r="BK168" i="13"/>
  <c r="BK156" i="13"/>
  <c r="J145" i="13"/>
  <c r="J164" i="13"/>
  <c r="J141" i="13"/>
  <c r="J162" i="13"/>
  <c r="J145" i="14"/>
  <c r="BK155" i="14"/>
  <c r="J155" i="14"/>
  <c r="J153" i="14"/>
  <c r="J139" i="14"/>
  <c r="BK170" i="15"/>
  <c r="J169" i="15"/>
  <c r="J153" i="15"/>
  <c r="BK142" i="15"/>
  <c r="BK182" i="15"/>
  <c r="BK152" i="15"/>
  <c r="J144" i="15"/>
  <c r="BK165" i="15"/>
  <c r="BK148" i="15"/>
  <c r="BK153" i="15"/>
  <c r="BK155" i="15"/>
  <c r="J142" i="15"/>
  <c r="J150" i="15"/>
  <c r="BK156" i="16"/>
  <c r="J140" i="16"/>
  <c r="BK159" i="16"/>
  <c r="J152" i="16"/>
  <c r="BK140" i="16"/>
  <c r="J148" i="16"/>
  <c r="J146" i="16"/>
  <c r="BK154" i="16"/>
  <c r="BK146" i="16"/>
  <c r="J150" i="16"/>
  <c r="J138" i="16"/>
  <c r="J137" i="16"/>
  <c r="J166" i="17"/>
  <c r="BK158" i="17"/>
  <c r="BK149" i="17"/>
  <c r="BK141" i="17"/>
  <c r="J165" i="17"/>
  <c r="BK150" i="17"/>
  <c r="J161" i="17"/>
  <c r="BK154" i="17"/>
  <c r="BK151" i="17"/>
  <c r="J152" i="17"/>
  <c r="BK144" i="17"/>
  <c r="BK222" i="18"/>
  <c r="J231" i="18"/>
  <c r="J214" i="18"/>
  <c r="BK208" i="18"/>
  <c r="BK202" i="18"/>
  <c r="J179" i="18"/>
  <c r="BK152" i="18"/>
  <c r="J230" i="18"/>
  <c r="J219" i="18"/>
  <c r="J206" i="18"/>
  <c r="J193" i="18"/>
  <c r="BK180" i="18"/>
  <c r="J171" i="18"/>
  <c r="BK156" i="18"/>
  <c r="BK148" i="18"/>
  <c r="J151" i="18"/>
  <c r="BK224" i="18"/>
  <c r="BK230" i="18"/>
  <c r="J220" i="18"/>
  <c r="J207" i="18"/>
  <c r="J191" i="18"/>
  <c r="BK171" i="18"/>
  <c r="J159" i="18"/>
  <c r="J195" i="18"/>
  <c r="BK178" i="18"/>
  <c r="BK158" i="18"/>
  <c r="BK193" i="18"/>
  <c r="BK166" i="18"/>
  <c r="BK198" i="18"/>
  <c r="BK181" i="18"/>
  <c r="BK146" i="19"/>
  <c r="J173" i="19"/>
  <c r="J161" i="19"/>
  <c r="J141" i="19"/>
  <c r="BK158" i="19"/>
  <c r="J142" i="19"/>
  <c r="J156" i="19"/>
  <c r="BK140" i="19"/>
  <c r="BK162" i="19"/>
  <c r="BK150" i="19"/>
  <c r="J143" i="19"/>
  <c r="BK152" i="20"/>
  <c r="BK153" i="20"/>
  <c r="BK147" i="20"/>
  <c r="J151" i="20"/>
  <c r="BK135" i="20"/>
  <c r="BK154" i="20"/>
  <c r="J167" i="20"/>
  <c r="J154" i="20"/>
  <c r="BK158" i="20"/>
  <c r="BK149" i="20"/>
  <c r="J146" i="20"/>
  <c r="BK134" i="20"/>
  <c r="BK288" i="21"/>
  <c r="BK277" i="21"/>
  <c r="BK214" i="21"/>
  <c r="BK198" i="21"/>
  <c r="J292" i="21"/>
  <c r="J272" i="21"/>
  <c r="J256" i="21"/>
  <c r="BK239" i="21"/>
  <c r="BK203" i="21"/>
  <c r="BK154" i="21"/>
  <c r="BK148" i="21"/>
  <c r="BK292" i="21"/>
  <c r="BK287" i="21"/>
  <c r="BK295" i="21"/>
  <c r="BK270" i="21"/>
  <c r="BK262" i="21"/>
  <c r="J249" i="21"/>
  <c r="J229" i="21"/>
  <c r="BK144" i="21"/>
  <c r="BK194" i="21"/>
  <c r="BK161" i="21"/>
  <c r="BK199" i="21"/>
  <c r="BK159" i="21"/>
  <c r="J219" i="21"/>
  <c r="BK202" i="21"/>
  <c r="J175" i="21"/>
  <c r="BK256" i="21"/>
  <c r="BK232" i="21"/>
  <c r="BK206" i="21"/>
  <c r="J182" i="21"/>
  <c r="BK251" i="21"/>
  <c r="BK229" i="21"/>
  <c r="BK205" i="21"/>
  <c r="J188" i="21"/>
  <c r="J166" i="21"/>
  <c r="J227" i="21"/>
  <c r="J261" i="21"/>
  <c r="BK247" i="21"/>
  <c r="J225" i="21"/>
  <c r="J187" i="21"/>
  <c r="J181" i="21"/>
  <c r="BK172" i="21"/>
  <c r="BK143" i="21"/>
  <c r="J154" i="21"/>
  <c r="J233" i="21"/>
  <c r="BK221" i="21"/>
  <c r="J231" i="21"/>
  <c r="J194" i="21"/>
  <c r="J243" i="21"/>
  <c r="BK179" i="21"/>
  <c r="J198" i="21"/>
  <c r="BK174" i="21"/>
  <c r="BK147" i="22"/>
  <c r="BK142" i="22"/>
  <c r="J147" i="22"/>
  <c r="BK137" i="22"/>
  <c r="J144" i="22"/>
  <c r="J140" i="22"/>
  <c r="BK132" i="22"/>
  <c r="J153" i="24"/>
  <c r="J137" i="24"/>
  <c r="BK141" i="24"/>
  <c r="BK146" i="24"/>
  <c r="J134" i="24"/>
  <c r="J148" i="24"/>
  <c r="BK135" i="24"/>
  <c r="J149" i="24"/>
  <c r="BK140" i="24"/>
  <c r="J146" i="25"/>
  <c r="BK155" i="25"/>
  <c r="BK148" i="25"/>
  <c r="BK136" i="25"/>
  <c r="J156" i="25"/>
  <c r="J136" i="25"/>
  <c r="J133" i="25"/>
  <c r="BK147" i="25"/>
  <c r="BK144" i="25"/>
  <c r="BK143" i="25"/>
  <c r="BK130" i="2"/>
  <c r="J153" i="3"/>
  <c r="J144" i="3"/>
  <c r="J152" i="3"/>
  <c r="J145" i="3"/>
  <c r="BK133" i="3"/>
  <c r="J142" i="3"/>
  <c r="J185" i="4"/>
  <c r="J175" i="4"/>
  <c r="BK163" i="4"/>
  <c r="BK144" i="4"/>
  <c r="BK199" i="4"/>
  <c r="J194" i="4"/>
  <c r="BK185" i="4"/>
  <c r="BK153" i="4"/>
  <c r="BK139" i="4"/>
  <c r="J186" i="4"/>
  <c r="BK160" i="4"/>
  <c r="J151" i="4"/>
  <c r="BK173" i="4"/>
  <c r="J150" i="4"/>
  <c r="J147" i="4"/>
  <c r="J137" i="4"/>
  <c r="BK192" i="4"/>
  <c r="J184" i="4"/>
  <c r="BK168" i="4"/>
  <c r="BK158" i="4"/>
  <c r="BK151" i="4"/>
  <c r="J145" i="4"/>
  <c r="J181" i="5"/>
  <c r="BK170" i="5"/>
  <c r="J184" i="5"/>
  <c r="J160" i="5"/>
  <c r="BK189" i="5"/>
  <c r="J169" i="5"/>
  <c r="J144" i="5"/>
  <c r="J159" i="5"/>
  <c r="BK192" i="5"/>
  <c r="J182" i="5"/>
  <c r="J154" i="5"/>
  <c r="J156" i="5"/>
  <c r="J167" i="5"/>
  <c r="J176" i="5"/>
  <c r="BK149" i="5"/>
  <c r="BK143" i="5"/>
  <c r="BK140" i="5"/>
  <c r="J214" i="6"/>
  <c r="BK200" i="6"/>
  <c r="BK191" i="6"/>
  <c r="J201" i="6"/>
  <c r="BK202" i="6"/>
  <c r="J177" i="6"/>
  <c r="BK163" i="6"/>
  <c r="J170" i="6"/>
  <c r="J197" i="6"/>
  <c r="J169" i="6"/>
  <c r="J203" i="6"/>
  <c r="BK145" i="6"/>
  <c r="J144" i="6"/>
  <c r="BK183" i="6"/>
  <c r="BK150" i="6"/>
  <c r="BK186" i="6"/>
  <c r="J192" i="6"/>
  <c r="J146" i="6"/>
  <c r="J166" i="6"/>
  <c r="J156" i="6"/>
  <c r="BK148" i="6"/>
  <c r="BK144" i="6"/>
  <c r="BK213" i="7"/>
  <c r="BK198" i="7"/>
  <c r="J182" i="7"/>
  <c r="BK148" i="7"/>
  <c r="J202" i="7"/>
  <c r="BK182" i="7"/>
  <c r="BK146" i="7"/>
  <c r="BK193" i="7"/>
  <c r="J178" i="7"/>
  <c r="BK154" i="7"/>
  <c r="J195" i="7"/>
  <c r="J187" i="7"/>
  <c r="J201" i="7"/>
  <c r="BK143" i="7"/>
  <c r="BK164" i="7"/>
  <c r="J169" i="7"/>
  <c r="BK167" i="7"/>
  <c r="J171" i="7"/>
  <c r="BK160" i="7"/>
  <c r="BK201" i="8"/>
  <c r="BK188" i="8"/>
  <c r="BK198" i="8"/>
  <c r="BK191" i="8"/>
  <c r="J178" i="8"/>
  <c r="J180" i="8"/>
  <c r="J140" i="8"/>
  <c r="BK195" i="8"/>
  <c r="J188" i="8"/>
  <c r="BK186" i="8"/>
  <c r="BK178" i="8"/>
  <c r="BK164" i="8"/>
  <c r="J168" i="8"/>
  <c r="BK172" i="8"/>
  <c r="BK170" i="8"/>
  <c r="BK154" i="8"/>
  <c r="J156" i="8"/>
  <c r="J152" i="8"/>
  <c r="BK147" i="8"/>
  <c r="J161" i="8"/>
  <c r="J139" i="8"/>
  <c r="J153" i="8"/>
  <c r="BK183" i="9"/>
  <c r="J173" i="9"/>
  <c r="J183" i="9"/>
  <c r="BK188" i="9"/>
  <c r="J176" i="9"/>
  <c r="BK190" i="9"/>
  <c r="J178" i="9"/>
  <c r="BK178" i="9"/>
  <c r="J169" i="9"/>
  <c r="BK159" i="9"/>
  <c r="BK172" i="9"/>
  <c r="BK139" i="9"/>
  <c r="J154" i="9"/>
  <c r="BK145" i="9"/>
  <c r="BK147" i="9"/>
  <c r="BK150" i="9"/>
  <c r="BK153" i="9"/>
  <c r="BK148" i="9"/>
  <c r="BK149" i="9"/>
  <c r="J199" i="10"/>
  <c r="J189" i="10"/>
  <c r="J164" i="10"/>
  <c r="BK192" i="10"/>
  <c r="J196" i="10"/>
  <c r="BK140" i="10"/>
  <c r="BK186" i="10"/>
  <c r="J173" i="10"/>
  <c r="J163" i="10"/>
  <c r="J188" i="10"/>
  <c r="J185" i="10"/>
  <c r="BK180" i="10"/>
  <c r="J180" i="10"/>
  <c r="BK154" i="10"/>
  <c r="BK175" i="10"/>
  <c r="J145" i="10"/>
  <c r="J140" i="10"/>
  <c r="BK172" i="10"/>
  <c r="J156" i="10"/>
  <c r="J161" i="10"/>
  <c r="BK186" i="11"/>
  <c r="J176" i="11"/>
  <c r="J161" i="11"/>
  <c r="J182" i="11"/>
  <c r="J187" i="11"/>
  <c r="BK174" i="11"/>
  <c r="BK161" i="11"/>
  <c r="BK140" i="11"/>
  <c r="BK182" i="11"/>
  <c r="J170" i="11"/>
  <c r="BK179" i="11"/>
  <c r="J163" i="11"/>
  <c r="J150" i="11"/>
  <c r="BK146" i="11"/>
  <c r="BK153" i="11"/>
  <c r="J148" i="11"/>
  <c r="BK141" i="11"/>
  <c r="J144" i="11"/>
  <c r="J142" i="11"/>
  <c r="BK171" i="12"/>
  <c r="BK164" i="12"/>
  <c r="J154" i="12"/>
  <c r="BK168" i="12"/>
  <c r="J148" i="12"/>
  <c r="BK153" i="12"/>
  <c r="J139" i="12"/>
  <c r="BK156" i="12"/>
  <c r="J140" i="12"/>
  <c r="J162" i="12"/>
  <c r="J158" i="12"/>
  <c r="J149" i="12"/>
  <c r="BK150" i="12"/>
  <c r="BK148" i="12"/>
  <c r="J181" i="13"/>
  <c r="BK181" i="13"/>
  <c r="J161" i="13"/>
  <c r="BK167" i="13"/>
  <c r="J155" i="13"/>
  <c r="BK145" i="13"/>
  <c r="J173" i="13"/>
  <c r="J163" i="13"/>
  <c r="J159" i="13"/>
  <c r="BK147" i="13"/>
  <c r="BK175" i="13"/>
  <c r="BK170" i="13"/>
  <c r="BK154" i="13"/>
  <c r="J146" i="13"/>
  <c r="BK139" i="13"/>
  <c r="J158" i="13"/>
  <c r="J135" i="13"/>
  <c r="J136" i="13"/>
  <c r="BK141" i="14"/>
  <c r="BK142" i="14"/>
  <c r="J151" i="14"/>
  <c r="J140" i="14"/>
  <c r="BK150" i="14"/>
  <c r="J142" i="14"/>
  <c r="BK166" i="15"/>
  <c r="BK164" i="15"/>
  <c r="J152" i="15"/>
  <c r="J175" i="15"/>
  <c r="BK168" i="15"/>
  <c r="BK154" i="15"/>
  <c r="J180" i="15"/>
  <c r="J177" i="15"/>
  <c r="J154" i="15"/>
  <c r="J157" i="15"/>
  <c r="BK145" i="15"/>
  <c r="J146" i="15"/>
  <c r="J145" i="15"/>
  <c r="BK160" i="16"/>
  <c r="BK152" i="16"/>
  <c r="BK138" i="16"/>
  <c r="BK153" i="16"/>
  <c r="J147" i="16"/>
  <c r="J154" i="16"/>
  <c r="J156" i="16"/>
  <c r="BK137" i="16"/>
  <c r="BK148" i="16"/>
  <c r="BK158" i="16"/>
  <c r="BK144" i="16"/>
  <c r="BK142" i="16"/>
  <c r="BK168" i="17"/>
  <c r="BK162" i="17"/>
  <c r="J154" i="17"/>
  <c r="J146" i="17"/>
  <c r="J168" i="17"/>
  <c r="BK163" i="17"/>
  <c r="J157" i="17"/>
  <c r="J167" i="17"/>
  <c r="J158" i="17"/>
  <c r="BK138" i="17"/>
  <c r="J143" i="17"/>
  <c r="J148" i="17"/>
  <c r="J149" i="17"/>
  <c r="J139" i="17"/>
  <c r="J148" i="18"/>
  <c r="J218" i="18"/>
  <c r="BK207" i="18"/>
  <c r="J184" i="18"/>
  <c r="BK176" i="18"/>
  <c r="J157" i="18"/>
  <c r="J234" i="18"/>
  <c r="J221" i="18"/>
  <c r="J208" i="18"/>
  <c r="BK191" i="18"/>
  <c r="J178" i="18"/>
  <c r="J167" i="18"/>
  <c r="BK153" i="18"/>
  <c r="J228" i="18"/>
  <c r="J226" i="18"/>
  <c r="BK234" i="18"/>
  <c r="BK217" i="18"/>
  <c r="BK196" i="18"/>
  <c r="J185" i="18"/>
  <c r="J169" i="18"/>
  <c r="J158" i="18"/>
  <c r="J192" i="18"/>
  <c r="BK167" i="18"/>
  <c r="J152" i="18"/>
  <c r="J172" i="18"/>
  <c r="BK161" i="18"/>
  <c r="BK197" i="18"/>
  <c r="BK186" i="18"/>
  <c r="BK142" i="18"/>
  <c r="J160" i="19"/>
  <c r="J144" i="19"/>
  <c r="BK168" i="19"/>
  <c r="BK156" i="19"/>
  <c r="J153" i="19"/>
  <c r="J140" i="19"/>
  <c r="BK152" i="19"/>
  <c r="J164" i="19"/>
  <c r="BK151" i="19"/>
  <c r="BK144" i="19"/>
  <c r="J168" i="20"/>
  <c r="J161" i="20"/>
  <c r="BK140" i="20"/>
  <c r="J143" i="20"/>
  <c r="J164" i="20"/>
  <c r="BK141" i="20"/>
  <c r="BK166" i="20"/>
  <c r="BK148" i="20"/>
  <c r="BK155" i="20"/>
  <c r="J139" i="20"/>
  <c r="BK136" i="20"/>
  <c r="J289" i="21"/>
  <c r="J265" i="21"/>
  <c r="BK146" i="21"/>
  <c r="BK284" i="21"/>
  <c r="J270" i="21"/>
  <c r="J254" i="21"/>
  <c r="BK222" i="21"/>
  <c r="BK156" i="21"/>
  <c r="J293" i="21"/>
  <c r="BK285" i="21"/>
  <c r="J278" i="21"/>
  <c r="J277" i="21"/>
  <c r="BK265" i="21"/>
  <c r="BK248" i="21"/>
  <c r="BK234" i="21"/>
  <c r="BK153" i="21"/>
  <c r="BK197" i="21"/>
  <c r="BK175" i="21"/>
  <c r="J287" i="21"/>
  <c r="J213" i="21"/>
  <c r="J167" i="21"/>
  <c r="J224" i="21"/>
  <c r="J195" i="21"/>
  <c r="J158" i="21"/>
  <c r="J271" i="21"/>
  <c r="J257" i="21"/>
  <c r="J246" i="21"/>
  <c r="J217" i="21"/>
  <c r="J238" i="21"/>
  <c r="J273" i="21"/>
  <c r="J245" i="21"/>
  <c r="BK216" i="21"/>
  <c r="J191" i="21"/>
  <c r="J179" i="21"/>
  <c r="J161" i="21"/>
  <c r="BK223" i="21"/>
  <c r="BK252" i="21"/>
  <c r="BK233" i="21"/>
  <c r="J185" i="21"/>
  <c r="J178" i="21"/>
  <c r="J258" i="21"/>
  <c r="J145" i="21"/>
  <c r="BK237" i="21"/>
  <c r="BK215" i="21"/>
  <c r="BK244" i="21"/>
  <c r="BK182" i="21"/>
  <c r="J200" i="21"/>
  <c r="BK196" i="21"/>
  <c r="J170" i="21"/>
  <c r="BK146" i="22"/>
  <c r="BK138" i="22"/>
  <c r="J141" i="22"/>
  <c r="BK134" i="22"/>
  <c r="J145" i="22"/>
  <c r="J139" i="22"/>
  <c r="J133" i="22"/>
  <c r="J152" i="24"/>
  <c r="J138" i="24"/>
  <c r="J147" i="24"/>
  <c r="BK149" i="24"/>
  <c r="J143" i="24"/>
  <c r="J133" i="24"/>
  <c r="BK138" i="24"/>
  <c r="BK132" i="24"/>
  <c r="J141" i="24"/>
  <c r="J132" i="24"/>
  <c r="J142" i="25"/>
  <c r="BK154" i="25"/>
  <c r="BK129" i="2"/>
  <c r="AS108" i="1"/>
  <c r="BK147" i="3"/>
  <c r="J149" i="3"/>
  <c r="BK137" i="3"/>
  <c r="J147" i="3"/>
  <c r="J141" i="3"/>
  <c r="J140" i="4"/>
  <c r="J162" i="4"/>
  <c r="J136" i="4"/>
  <c r="BK189" i="4"/>
  <c r="J178" i="4"/>
  <c r="BK167" i="4"/>
  <c r="J156" i="4"/>
  <c r="BK147" i="4"/>
  <c r="BK184" i="5"/>
  <c r="J178" i="5"/>
  <c r="J187" i="5"/>
  <c r="BK153" i="5"/>
  <c r="BK185" i="5"/>
  <c r="J150" i="5"/>
  <c r="BK166" i="5"/>
  <c r="BK148" i="5"/>
  <c r="J218" i="6"/>
  <c r="J157" i="6"/>
  <c r="BK208" i="6"/>
  <c r="BK178" i="6"/>
  <c r="BK154" i="6"/>
  <c r="BK204" i="6"/>
  <c r="BK156" i="6"/>
  <c r="BK171" i="6"/>
  <c r="BK161" i="6"/>
  <c r="BK182" i="6"/>
  <c r="J143" i="6"/>
  <c r="J171" i="6"/>
  <c r="J148" i="6"/>
  <c r="BK174" i="6"/>
  <c r="J141" i="6"/>
  <c r="BK202" i="7"/>
  <c r="J196" i="7"/>
  <c r="BK186" i="7"/>
  <c r="BK153" i="7"/>
  <c r="BK206" i="7"/>
  <c r="J192" i="7"/>
  <c r="J179" i="7"/>
  <c r="BK212" i="7"/>
  <c r="BK187" i="7"/>
  <c r="J209" i="7"/>
  <c r="J161" i="7"/>
  <c r="J206" i="7"/>
  <c r="J151" i="7"/>
  <c r="J193" i="7"/>
  <c r="J149" i="7"/>
  <c r="BK151" i="7"/>
  <c r="J167" i="7"/>
  <c r="BK175" i="7"/>
  <c r="BK150" i="7"/>
  <c r="J204" i="8"/>
  <c r="J196" i="8"/>
  <c r="BK143" i="8"/>
  <c r="J187" i="8"/>
  <c r="J160" i="8"/>
  <c r="BK171" i="8"/>
  <c r="BK205" i="8"/>
  <c r="BK190" i="8"/>
  <c r="BK185" i="8"/>
  <c r="J176" i="8"/>
  <c r="J170" i="8"/>
  <c r="BK174" i="8"/>
  <c r="BK139" i="8"/>
  <c r="J173" i="8"/>
  <c r="BK168" i="8"/>
  <c r="J157" i="8"/>
  <c r="BK153" i="8"/>
  <c r="J148" i="8"/>
  <c r="J164" i="8"/>
  <c r="J159" i="8"/>
  <c r="J142" i="8"/>
  <c r="J141" i="8"/>
  <c r="J189" i="9"/>
  <c r="BK176" i="9"/>
  <c r="BK187" i="9"/>
  <c r="BK189" i="9"/>
  <c r="BK179" i="9"/>
  <c r="J161" i="9"/>
  <c r="J185" i="9"/>
  <c r="J159" i="9"/>
  <c r="BK171" i="9"/>
  <c r="BK175" i="9"/>
  <c r="BK142" i="9"/>
  <c r="J167" i="9"/>
  <c r="BK165" i="9"/>
  <c r="BK155" i="9"/>
  <c r="J146" i="9"/>
  <c r="BK162" i="9"/>
  <c r="BK143" i="9"/>
  <c r="BK190" i="10"/>
  <c r="BK141" i="10"/>
  <c r="J202" i="10"/>
  <c r="J143" i="10"/>
  <c r="J203" i="10"/>
  <c r="J175" i="10"/>
  <c r="J144" i="10"/>
  <c r="J141" i="10"/>
  <c r="BK185" i="10"/>
  <c r="J160" i="10"/>
  <c r="BK183" i="10"/>
  <c r="J157" i="10"/>
  <c r="J170" i="10"/>
  <c r="BK148" i="10"/>
  <c r="BK168" i="10"/>
  <c r="J171" i="10"/>
  <c r="J150" i="10"/>
  <c r="BK174" i="10"/>
  <c r="J152" i="10"/>
  <c r="BK181" i="11"/>
  <c r="BK166" i="11"/>
  <c r="J159" i="11"/>
  <c r="J177" i="11"/>
  <c r="J161" i="12"/>
  <c r="BK138" i="12"/>
  <c r="J173" i="12"/>
  <c r="J168" i="12"/>
  <c r="BK145" i="12"/>
  <c r="J159" i="12"/>
  <c r="J142" i="12"/>
  <c r="BK155" i="12"/>
  <c r="J150" i="12"/>
  <c r="J155" i="12"/>
  <c r="BK140" i="12"/>
  <c r="BK177" i="13"/>
  <c r="J175" i="13"/>
  <c r="BK146" i="13"/>
  <c r="J166" i="13"/>
  <c r="J149" i="13"/>
  <c r="J137" i="13"/>
  <c r="J165" i="13"/>
  <c r="BK153" i="13"/>
  <c r="BK135" i="13"/>
  <c r="BK173" i="13"/>
  <c r="J160" i="13"/>
  <c r="BK148" i="13"/>
  <c r="BK141" i="13"/>
  <c r="J156" i="13"/>
  <c r="BK138" i="13"/>
  <c r="J143" i="13"/>
  <c r="J152" i="14"/>
  <c r="J143" i="14"/>
  <c r="BK149" i="14"/>
  <c r="BK145" i="14"/>
  <c r="J182" i="15"/>
  <c r="J165" i="15"/>
  <c r="J166" i="15"/>
  <c r="J143" i="15"/>
  <c r="BK169" i="15"/>
  <c r="BK157" i="15"/>
  <c r="J147" i="15"/>
  <c r="BK175" i="15"/>
  <c r="J176" i="15"/>
  <c r="BK150" i="15"/>
  <c r="J156" i="15"/>
  <c r="BK158" i="15"/>
  <c r="BK146" i="17"/>
  <c r="BK156" i="17"/>
  <c r="J151" i="17"/>
  <c r="J153" i="17"/>
  <c r="BK139" i="17"/>
  <c r="BK137" i="17"/>
  <c r="J232" i="18"/>
  <c r="J222" i="18"/>
  <c r="BK210" i="18"/>
  <c r="J187" i="18"/>
  <c r="BK169" i="18"/>
  <c r="BK159" i="18"/>
  <c r="J145" i="18"/>
  <c r="J223" i="18"/>
  <c r="BK211" i="18"/>
  <c r="J203" i="18"/>
  <c r="BK188" i="18"/>
  <c r="J176" i="18"/>
  <c r="J166" i="18"/>
  <c r="J150" i="18"/>
  <c r="BK226" i="18"/>
  <c r="BK220" i="18"/>
  <c r="BK231" i="18"/>
  <c r="J212" i="18"/>
  <c r="J204" i="18"/>
  <c r="J182" i="18"/>
  <c r="BK168" i="18"/>
  <c r="J149" i="18"/>
  <c r="J175" i="18"/>
  <c r="J156" i="18"/>
  <c r="J180" i="18"/>
  <c r="BK165" i="18"/>
  <c r="BK195" i="18"/>
  <c r="BK144" i="18"/>
  <c r="J166" i="19"/>
  <c r="J152" i="19"/>
  <c r="BK171" i="19"/>
  <c r="J150" i="19"/>
  <c r="J165" i="19"/>
  <c r="J138" i="19"/>
  <c r="J145" i="19"/>
  <c r="BK154" i="19"/>
  <c r="J168" i="19"/>
  <c r="J158" i="19"/>
  <c r="J147" i="19"/>
  <c r="BK139" i="19"/>
  <c r="J166" i="20"/>
  <c r="BK150" i="20"/>
  <c r="J136" i="20"/>
  <c r="BK142" i="20"/>
  <c r="BK160" i="20"/>
  <c r="J140" i="20"/>
  <c r="J148" i="20"/>
  <c r="BK163" i="20"/>
  <c r="J152" i="20"/>
  <c r="BK144" i="20"/>
  <c r="BK137" i="20"/>
  <c r="J296" i="21"/>
  <c r="BK282" i="21"/>
  <c r="BK268" i="21"/>
  <c r="J199" i="21"/>
  <c r="BK180" i="21"/>
  <c r="BK281" i="21"/>
  <c r="J266" i="21"/>
  <c r="J215" i="21"/>
  <c r="BK158" i="21"/>
  <c r="BK290" i="21"/>
  <c r="J281" i="21"/>
  <c r="J283" i="21"/>
  <c r="BK266" i="21"/>
  <c r="BK257" i="21"/>
  <c r="BK242" i="21"/>
  <c r="J232" i="21"/>
  <c r="BK145" i="21"/>
  <c r="J228" i="21"/>
  <c r="BK166" i="21"/>
  <c r="BK274" i="21"/>
  <c r="J222" i="21"/>
  <c r="J156" i="21"/>
  <c r="BK279" i="21"/>
  <c r="J267" i="21"/>
  <c r="J255" i="21"/>
  <c r="BK224" i="21"/>
  <c r="BK208" i="21"/>
  <c r="BK163" i="21"/>
  <c r="J269" i="21"/>
  <c r="BK243" i="21"/>
  <c r="J193" i="21"/>
  <c r="BK190" i="21"/>
  <c r="J171" i="21"/>
  <c r="BK157" i="21"/>
  <c r="J264" i="21"/>
  <c r="J242" i="21"/>
  <c r="J197" i="21"/>
  <c r="J184" i="21"/>
  <c r="BK173" i="21"/>
  <c r="J236" i="21"/>
  <c r="BK147" i="21"/>
  <c r="J247" i="21"/>
  <c r="BK217" i="21"/>
  <c r="BK238" i="21"/>
  <c r="BK200" i="21"/>
  <c r="J201" i="21"/>
  <c r="BK195" i="21"/>
  <c r="J223" i="21"/>
  <c r="BK144" i="22"/>
  <c r="BK139" i="22"/>
  <c r="J146" i="22"/>
  <c r="J132" i="22"/>
  <c r="BK141" i="22"/>
  <c r="BK135" i="22"/>
  <c r="BK151" i="24"/>
  <c r="BK152" i="24"/>
  <c r="BK136" i="24"/>
  <c r="J142" i="24"/>
  <c r="J146" i="24"/>
  <c r="BK143" i="24"/>
  <c r="BK151" i="25"/>
  <c r="BK157" i="25"/>
  <c r="BK149" i="25"/>
  <c r="J137" i="25"/>
  <c r="J155" i="25"/>
  <c r="BK145" i="25"/>
  <c r="J152" i="25"/>
  <c r="BK142" i="25"/>
  <c r="J140" i="25"/>
  <c r="BK139" i="25"/>
  <c r="J129" i="2"/>
  <c r="J155" i="3"/>
  <c r="BK150" i="3"/>
  <c r="BK135" i="3"/>
  <c r="BK148" i="3"/>
  <c r="BK154" i="3"/>
  <c r="BK146" i="3"/>
  <c r="J138" i="3"/>
  <c r="BK155" i="3"/>
  <c r="BK143" i="3"/>
  <c r="J192" i="4"/>
  <c r="J183" i="4"/>
  <c r="BK171" i="4"/>
  <c r="BK138" i="4"/>
  <c r="BK196" i="4"/>
  <c r="BK190" i="4"/>
  <c r="BK178" i="4"/>
  <c r="J166" i="4"/>
  <c r="J158" i="4"/>
  <c r="BK200" i="4"/>
  <c r="J182" i="4"/>
  <c r="BK161" i="4"/>
  <c r="BK136" i="4"/>
  <c r="J161" i="4"/>
  <c r="BK148" i="4"/>
  <c r="J144" i="4"/>
  <c r="J195" i="4"/>
  <c r="BK186" i="4"/>
  <c r="BK175" i="4"/>
  <c r="J163" i="4"/>
  <c r="J154" i="4"/>
  <c r="BK142" i="4"/>
  <c r="BK183" i="5"/>
  <c r="J177" i="5"/>
  <c r="BK186" i="5"/>
  <c r="BK159" i="5"/>
  <c r="J186" i="5"/>
  <c r="J165" i="5"/>
  <c r="BK147" i="5"/>
  <c r="BK145" i="5"/>
  <c r="J183" i="5"/>
  <c r="J185" i="5"/>
  <c r="J171" i="5"/>
  <c r="J161" i="5"/>
  <c r="BK146" i="5"/>
  <c r="BK178" i="5"/>
  <c r="J146" i="5"/>
  <c r="BK171" i="5"/>
  <c r="J152" i="5"/>
  <c r="J141" i="5"/>
  <c r="J140" i="5"/>
  <c r="BK196" i="6"/>
  <c r="J163" i="6"/>
  <c r="BK218" i="6"/>
  <c r="BK194" i="6"/>
  <c r="BK197" i="6"/>
  <c r="J181" i="6"/>
  <c r="J211" i="6"/>
  <c r="J158" i="6"/>
  <c r="BK198" i="6"/>
  <c r="BK203" i="6"/>
  <c r="BK193" i="6"/>
  <c r="J160" i="6"/>
  <c r="J200" i="6"/>
  <c r="BK199" i="6"/>
  <c r="J199" i="6"/>
  <c r="J195" i="6"/>
  <c r="BK151" i="6"/>
  <c r="J191" i="6"/>
  <c r="BK189" i="6"/>
  <c r="J182" i="6"/>
  <c r="BK165" i="6"/>
  <c r="J186" i="6"/>
  <c r="BK149" i="6"/>
  <c r="J162" i="6"/>
  <c r="BK209" i="7"/>
  <c r="J197" i="7"/>
  <c r="J190" i="7"/>
  <c r="J172" i="7"/>
  <c r="BK203" i="7"/>
  <c r="J198" i="7"/>
  <c r="BK191" i="7"/>
  <c r="J180" i="7"/>
  <c r="BK201" i="7"/>
  <c r="BK181" i="7"/>
  <c r="BK171" i="7"/>
  <c r="BK149" i="7"/>
  <c r="J144" i="7"/>
  <c r="BK163" i="7"/>
  <c r="BK196" i="7"/>
  <c r="J183" i="7"/>
  <c r="J160" i="7"/>
  <c r="BK178" i="7"/>
  <c r="BK169" i="7"/>
  <c r="J164" i="7"/>
  <c r="J154" i="7"/>
  <c r="J143" i="7"/>
  <c r="J195" i="8"/>
  <c r="J186" i="8"/>
  <c r="BK196" i="8"/>
  <c r="J182" i="8"/>
  <c r="BK161" i="8"/>
  <c r="J179" i="8"/>
  <c r="J199" i="8"/>
  <c r="J192" i="8"/>
  <c r="BK182" i="8"/>
  <c r="BK175" i="8"/>
  <c r="BK163" i="8"/>
  <c r="J183" i="8"/>
  <c r="J175" i="8"/>
  <c r="J147" i="8"/>
  <c r="J155" i="8"/>
  <c r="BK150" i="8"/>
  <c r="BK145" i="8"/>
  <c r="BK160" i="8"/>
  <c r="BK155" i="8"/>
  <c r="J146" i="8"/>
  <c r="BK142" i="8"/>
  <c r="BK180" i="9"/>
  <c r="BK186" i="9"/>
  <c r="J186" i="9"/>
  <c r="BK197" i="9"/>
  <c r="J197" i="10"/>
  <c r="BK142" i="10"/>
  <c r="J193" i="10"/>
  <c r="J187" i="10"/>
  <c r="BK167" i="10"/>
  <c r="J191" i="10"/>
  <c r="J192" i="10"/>
  <c r="BK182" i="10"/>
  <c r="J183" i="10"/>
  <c r="J159" i="10"/>
  <c r="J146" i="10"/>
  <c r="J182" i="10"/>
  <c r="J154" i="10"/>
  <c r="BK173" i="10"/>
  <c r="BK160" i="10"/>
  <c r="BK157" i="10"/>
  <c r="BK159" i="10"/>
  <c r="J164" i="11"/>
  <c r="J146" i="11"/>
  <c r="BK148" i="11"/>
  <c r="BK137" i="11"/>
  <c r="J140" i="11"/>
  <c r="J165" i="12"/>
  <c r="BK149" i="12"/>
  <c r="BK136" i="12"/>
  <c r="BK165" i="12"/>
  <c r="BK161" i="12"/>
  <c r="J137" i="12"/>
  <c r="J157" i="12"/>
  <c r="BK172" i="12"/>
  <c r="BK152" i="12"/>
  <c r="BK159" i="12"/>
  <c r="J147" i="12"/>
  <c r="J146" i="12"/>
  <c r="BK146" i="12"/>
  <c r="BK178" i="13"/>
  <c r="BK169" i="13"/>
  <c r="J172" i="13"/>
  <c r="BK176" i="13"/>
  <c r="BK163" i="13"/>
  <c r="J154" i="13"/>
  <c r="BK140" i="13"/>
  <c r="J169" i="13"/>
  <c r="BK161" i="13"/>
  <c r="J151" i="13"/>
  <c r="J177" i="13"/>
  <c r="J167" i="13"/>
  <c r="BK149" i="13"/>
  <c r="J144" i="13"/>
  <c r="J138" i="13"/>
  <c r="J139" i="13"/>
  <c r="BK158" i="13"/>
  <c r="BK154" i="14"/>
  <c r="BK148" i="14"/>
  <c r="BK152" i="14"/>
  <c r="BK138" i="14"/>
  <c r="J141" i="14"/>
  <c r="J148" i="14"/>
  <c r="J171" i="15"/>
  <c r="J172" i="15"/>
  <c r="J151" i="15"/>
  <c r="BK141" i="15"/>
  <c r="BK176" i="15"/>
  <c r="J179" i="15"/>
  <c r="BK179" i="15"/>
  <c r="J168" i="15"/>
  <c r="BK144" i="15"/>
  <c r="J148" i="15"/>
  <c r="J155" i="15"/>
  <c r="BK149" i="15"/>
  <c r="BK157" i="17"/>
  <c r="J138" i="17"/>
  <c r="BK155" i="17"/>
  <c r="BK143" i="17"/>
  <c r="BK142" i="17"/>
  <c r="BK214" i="18"/>
  <c r="BK223" i="18"/>
  <c r="J216" i="18"/>
  <c r="BK209" i="18"/>
  <c r="J205" i="18"/>
  <c r="BK182" i="18"/>
  <c r="J160" i="18"/>
  <c r="BK232" i="18"/>
  <c r="J224" i="18"/>
  <c r="J213" i="18"/>
  <c r="J198" i="18"/>
  <c r="BK187" i="18"/>
  <c r="J174" i="18"/>
  <c r="J165" i="18"/>
  <c r="BK149" i="18"/>
  <c r="BK228" i="18"/>
  <c r="BK216" i="18"/>
  <c r="J211" i="18"/>
  <c r="BK201" i="18"/>
  <c r="J183" i="18"/>
  <c r="BK162" i="18"/>
  <c r="BK204" i="18"/>
  <c r="BK179" i="18"/>
  <c r="J161" i="18"/>
  <c r="J153" i="18"/>
  <c r="BK174" i="18"/>
  <c r="J199" i="18"/>
  <c r="J196" i="18"/>
  <c r="J144" i="18"/>
  <c r="J167" i="19"/>
  <c r="BK149" i="19"/>
  <c r="BK159" i="19"/>
  <c r="J139" i="19"/>
  <c r="J155" i="19"/>
  <c r="BK164" i="19"/>
  <c r="J146" i="19"/>
  <c r="BK165" i="19"/>
  <c r="J151" i="19"/>
  <c r="BK164" i="20"/>
  <c r="J155" i="20"/>
  <c r="BK145" i="20"/>
  <c r="J135" i="20"/>
  <c r="J163" i="20"/>
  <c r="BK146" i="20"/>
  <c r="BK138" i="20"/>
  <c r="J147" i="20"/>
  <c r="J160" i="20"/>
  <c r="J153" i="20"/>
  <c r="BK162" i="20"/>
  <c r="J134" i="20"/>
  <c r="J285" i="21"/>
  <c r="J274" i="21"/>
  <c r="BK212" i="21"/>
  <c r="J190" i="21"/>
  <c r="J280" i="21"/>
  <c r="J253" i="21"/>
  <c r="BK204" i="21"/>
  <c r="J295" i="21"/>
  <c r="J143" i="21"/>
  <c r="BK296" i="21"/>
  <c r="BK273" i="21"/>
  <c r="J263" i="21"/>
  <c r="BK254" i="21"/>
  <c r="J235" i="21"/>
  <c r="BK227" i="21"/>
  <c r="J148" i="21"/>
  <c r="J183" i="21"/>
  <c r="J163" i="21"/>
  <c r="J176" i="21"/>
  <c r="BK160" i="21"/>
  <c r="J207" i="21"/>
  <c r="J189" i="21"/>
  <c r="J177" i="21"/>
  <c r="BK264" i="21"/>
  <c r="J153" i="21"/>
  <c r="J244" i="21"/>
  <c r="BK225" i="21"/>
  <c r="J211" i="21"/>
  <c r="J234" i="21"/>
  <c r="J162" i="21"/>
  <c r="J239" i="21"/>
  <c r="BK213" i="21"/>
  <c r="BK142" i="24"/>
  <c r="J154" i="25"/>
  <c r="J134" i="25"/>
  <c r="BK152" i="25"/>
  <c r="BK141" i="25"/>
  <c r="BK135" i="25"/>
  <c r="J153" i="25"/>
  <c r="J144" i="25"/>
  <c r="J132" i="25"/>
  <c r="J143" i="25"/>
  <c r="J141" i="25"/>
  <c r="J139" i="25"/>
  <c r="BK137" i="25"/>
  <c r="BK136" i="3"/>
  <c r="BK179" i="4"/>
  <c r="J167" i="4"/>
  <c r="BK140" i="4"/>
  <c r="BK188" i="4"/>
  <c r="J170" i="4"/>
  <c r="J160" i="4"/>
  <c r="BK151" i="5"/>
  <c r="BK177" i="5"/>
  <c r="J162" i="5"/>
  <c r="BK165" i="5"/>
  <c r="J142" i="5"/>
  <c r="J149" i="5"/>
  <c r="J179" i="5"/>
  <c r="BK160" i="5"/>
  <c r="J173" i="5"/>
  <c r="BK150" i="5"/>
  <c r="J170" i="5"/>
  <c r="J157" i="5"/>
  <c r="BK141" i="5"/>
  <c r="BK139" i="5"/>
  <c r="J207" i="6"/>
  <c r="J161" i="6"/>
  <c r="BK147" i="6"/>
  <c r="J198" i="6"/>
  <c r="J193" i="6"/>
  <c r="BK184" i="6"/>
  <c r="BK146" i="6"/>
  <c r="J149" i="6"/>
  <c r="J205" i="6"/>
  <c r="J199" i="7"/>
  <c r="BK189" i="7"/>
  <c r="J145" i="7"/>
  <c r="BK194" i="7"/>
  <c r="J188" i="7"/>
  <c r="J176" i="7"/>
  <c r="BK199" i="7"/>
  <c r="BK145" i="7"/>
  <c r="BK155" i="7"/>
  <c r="J147" i="7"/>
  <c r="J194" i="7"/>
  <c r="J158" i="7"/>
  <c r="BK200" i="7"/>
  <c r="BK180" i="7"/>
  <c r="BK158" i="7"/>
  <c r="BK179" i="7"/>
  <c r="J177" i="7"/>
  <c r="BK162" i="7"/>
  <c r="BK152" i="7"/>
  <c r="BK197" i="8"/>
  <c r="J191" i="8"/>
  <c r="J149" i="8"/>
  <c r="J193" i="8"/>
  <c r="J174" i="8"/>
  <c r="BK199" i="8"/>
  <c r="J145" i="8"/>
  <c r="J197" i="8"/>
  <c r="BK183" i="8"/>
  <c r="J171" i="8"/>
  <c r="J172" i="8"/>
  <c r="J177" i="8"/>
  <c r="BK141" i="8"/>
  <c r="BK156" i="8"/>
  <c r="J169" i="8"/>
  <c r="BK159" i="8"/>
  <c r="J151" i="8"/>
  <c r="BK146" i="8"/>
  <c r="BK152" i="8"/>
  <c r="BK157" i="8"/>
  <c r="BK151" i="8"/>
  <c r="J182" i="9"/>
  <c r="J196" i="9"/>
  <c r="J197" i="9"/>
  <c r="J180" i="9"/>
  <c r="J141" i="9"/>
  <c r="J175" i="9"/>
  <c r="BK173" i="9"/>
  <c r="BK194" i="10"/>
  <c r="BK169" i="10"/>
  <c r="J195" i="10"/>
  <c r="J168" i="10"/>
  <c r="BK149" i="10"/>
  <c r="J155" i="10"/>
  <c r="BK145" i="10"/>
  <c r="BK171" i="10"/>
  <c r="BK161" i="10"/>
  <c r="BK152" i="10"/>
  <c r="J180" i="11"/>
  <c r="BK168" i="11"/>
  <c r="J181" i="11"/>
  <c r="BK169" i="11"/>
  <c r="BK157" i="11"/>
  <c r="J149" i="11"/>
  <c r="J167" i="11"/>
  <c r="J141" i="11"/>
  <c r="BK136" i="11"/>
  <c r="BK167" i="11"/>
  <c r="BK176" i="11"/>
  <c r="BK164" i="11"/>
  <c r="BK154" i="11"/>
  <c r="J185" i="11"/>
  <c r="J130" i="2"/>
  <c r="AS114" i="1"/>
  <c r="J150" i="3"/>
  <c r="BK141" i="3"/>
  <c r="BK145" i="3"/>
  <c r="J136" i="3"/>
  <c r="J148" i="3"/>
  <c r="J200" i="4"/>
  <c r="BK195" i="4"/>
  <c r="J191" i="4"/>
  <c r="BK184" i="4"/>
  <c r="J168" i="4"/>
  <c r="BK143" i="4"/>
  <c r="J197" i="4"/>
  <c r="BK191" i="4"/>
  <c r="BK180" i="4"/>
  <c r="J173" i="4"/>
  <c r="BK162" i="4"/>
  <c r="J146" i="4"/>
  <c r="BK183" i="4"/>
  <c r="BK169" i="4"/>
  <c r="J152" i="4"/>
  <c r="BK176" i="4"/>
  <c r="J157" i="4"/>
  <c r="J189" i="5"/>
  <c r="J174" i="5"/>
  <c r="J166" i="5"/>
  <c r="J147" i="5"/>
  <c r="J180" i="5"/>
  <c r="BK173" i="5"/>
  <c r="BK169" i="5"/>
  <c r="J151" i="5"/>
  <c r="BK156" i="5"/>
  <c r="J139" i="5"/>
  <c r="J204" i="6"/>
  <c r="BK160" i="6"/>
  <c r="J217" i="6"/>
  <c r="BK217" i="6"/>
  <c r="BK175" i="6"/>
  <c r="J147" i="6"/>
  <c r="BK190" i="6"/>
  <c r="J142" i="6"/>
  <c r="J196" i="6"/>
  <c r="BK201" i="6"/>
  <c r="J145" i="6"/>
  <c r="J172" i="6"/>
  <c r="J179" i="6"/>
  <c r="BK179" i="6"/>
  <c r="J173" i="6"/>
  <c r="BK152" i="6"/>
  <c r="BK173" i="6"/>
  <c r="BK170" i="6"/>
  <c r="BK155" i="6"/>
  <c r="BK195" i="7"/>
  <c r="J156" i="7"/>
  <c r="J212" i="7"/>
  <c r="J200" i="7"/>
  <c r="BK190" i="7"/>
  <c r="J162" i="7"/>
  <c r="BK204" i="7"/>
  <c r="J153" i="7"/>
  <c r="BK176" i="7"/>
  <c r="J168" i="7"/>
  <c r="J146" i="7"/>
  <c r="BK188" i="7"/>
  <c r="J157" i="7"/>
  <c r="J191" i="7"/>
  <c r="BK165" i="7"/>
  <c r="J155" i="7"/>
  <c r="J181" i="7"/>
  <c r="J185" i="8"/>
  <c r="BK194" i="8"/>
  <c r="BK180" i="8"/>
  <c r="J205" i="8"/>
  <c r="J167" i="8"/>
  <c r="J198" i="8"/>
  <c r="BK182" i="9"/>
  <c r="BK185" i="9"/>
  <c r="J172" i="9"/>
  <c r="J188" i="9"/>
  <c r="J166" i="9"/>
  <c r="BK167" i="9"/>
  <c r="J156" i="9"/>
  <c r="J179" i="9"/>
  <c r="J168" i="9"/>
  <c r="J162" i="9"/>
  <c r="J142" i="9"/>
  <c r="BK154" i="9"/>
  <c r="BK144" i="9"/>
  <c r="J153" i="9"/>
  <c r="J155" i="9"/>
  <c r="BK203" i="10"/>
  <c r="BK191" i="10"/>
  <c r="BK163" i="10"/>
  <c r="J172" i="10"/>
  <c r="BK187" i="10"/>
  <c r="J174" i="10"/>
  <c r="BK199" i="10"/>
  <c r="BK150" i="10"/>
  <c r="J190" i="10"/>
  <c r="BK173" i="11"/>
  <c r="BK165" i="11"/>
  <c r="J154" i="11"/>
  <c r="J186" i="11"/>
  <c r="BK162" i="11"/>
  <c r="BK142" i="11"/>
  <c r="BK187" i="11"/>
  <c r="BK177" i="11"/>
  <c r="BK183" i="11"/>
  <c r="BK158" i="11"/>
  <c r="J151" i="11"/>
  <c r="J158" i="11"/>
  <c r="BK152" i="11"/>
  <c r="BK149" i="11"/>
  <c r="BK150" i="11"/>
  <c r="J138" i="11"/>
  <c r="BK173" i="12"/>
  <c r="BK162" i="12"/>
  <c r="J141" i="12"/>
  <c r="BK166" i="12"/>
  <c r="J164" i="12"/>
  <c r="BK143" i="12"/>
  <c r="J166" i="12"/>
  <c r="BK144" i="12"/>
  <c r="BK158" i="12"/>
  <c r="BK147" i="12"/>
  <c r="J145" i="12"/>
  <c r="J144" i="12"/>
  <c r="J147" i="13"/>
  <c r="J168" i="13"/>
  <c r="J140" i="13"/>
  <c r="J154" i="14"/>
  <c r="BK140" i="14"/>
  <c r="J150" i="14"/>
  <c r="BK139" i="14"/>
  <c r="BK143" i="14"/>
  <c r="BK172" i="15"/>
  <c r="BK173" i="15"/>
  <c r="J161" i="15"/>
  <c r="J149" i="15"/>
  <c r="J140" i="15"/>
  <c r="BK163" i="15"/>
  <c r="J164" i="15"/>
  <c r="BK177" i="15"/>
  <c r="BK171" i="15"/>
  <c r="J163" i="15"/>
  <c r="BK151" i="15"/>
  <c r="BK146" i="15"/>
  <c r="BK140" i="15"/>
  <c r="J161" i="16"/>
  <c r="J153" i="16"/>
  <c r="BK143" i="16"/>
  <c r="BK161" i="16"/>
  <c r="BK149" i="16"/>
  <c r="BK155" i="16"/>
  <c r="J155" i="16"/>
  <c r="J143" i="16"/>
  <c r="BK151" i="16"/>
  <c r="BK145" i="16"/>
  <c r="J145" i="16"/>
  <c r="J139" i="16"/>
  <c r="BK167" i="17"/>
  <c r="J160" i="17"/>
  <c r="J150" i="17"/>
  <c r="BK145" i="17"/>
  <c r="BK166" i="17"/>
  <c r="BK161" i="17"/>
  <c r="J145" i="17"/>
  <c r="J159" i="17"/>
  <c r="BK159" i="17"/>
  <c r="J142" i="17"/>
  <c r="J141" i="17"/>
  <c r="J188" i="18"/>
  <c r="BK219" i="18"/>
  <c r="BK212" i="18"/>
  <c r="BK206" i="18"/>
  <c r="BK183" i="18"/>
  <c r="BK164" i="18"/>
  <c r="J142" i="18"/>
  <c r="J210" i="18"/>
  <c r="BK199" i="18"/>
  <c r="BK185" i="18"/>
  <c r="BK172" i="18"/>
  <c r="J164" i="18"/>
  <c r="BK233" i="18"/>
  <c r="J227" i="18"/>
  <c r="BK227" i="18"/>
  <c r="BK221" i="18"/>
  <c r="J202" i="18"/>
  <c r="J186" i="18"/>
  <c r="BK170" i="18"/>
  <c r="BK157" i="18"/>
  <c r="BK145" i="18"/>
  <c r="J181" i="18"/>
  <c r="BK160" i="18"/>
  <c r="J141" i="18"/>
  <c r="BK203" i="18"/>
  <c r="J201" i="18"/>
  <c r="BK184" i="18"/>
  <c r="BK141" i="18"/>
  <c r="J170" i="19"/>
  <c r="BK155" i="19"/>
  <c r="BK142" i="19"/>
  <c r="BK170" i="19"/>
  <c r="BK153" i="19"/>
  <c r="BK173" i="19"/>
  <c r="J154" i="19"/>
  <c r="J148" i="19"/>
  <c r="J171" i="19"/>
  <c r="BK161" i="19"/>
  <c r="BK148" i="19"/>
  <c r="BK167" i="20"/>
  <c r="J159" i="20"/>
  <c r="J144" i="20"/>
  <c r="J149" i="20"/>
  <c r="J142" i="20"/>
  <c r="BK151" i="20"/>
  <c r="J170" i="20"/>
  <c r="J162" i="20"/>
  <c r="BK159" i="20"/>
  <c r="J145" i="20"/>
  <c r="J138" i="20"/>
  <c r="J286" i="21"/>
  <c r="BK278" i="21"/>
  <c r="J218" i="21"/>
  <c r="BK192" i="21"/>
  <c r="J291" i="21"/>
  <c r="BK263" i="21"/>
  <c r="BK236" i="21"/>
  <c r="BK162" i="21"/>
  <c r="BK289" i="21"/>
  <c r="J297" i="21"/>
  <c r="BK286" i="21"/>
  <c r="BK218" i="21"/>
  <c r="BK267" i="21"/>
  <c r="BK255" i="21"/>
  <c r="J237" i="21"/>
  <c r="J210" i="21"/>
  <c r="J250" i="21"/>
  <c r="BK187" i="21"/>
  <c r="J173" i="21"/>
  <c r="J276" i="21"/>
  <c r="J174" i="21"/>
  <c r="J157" i="21"/>
  <c r="J203" i="21"/>
  <c r="BK178" i="21"/>
  <c r="J284" i="21"/>
  <c r="J275" i="21"/>
  <c r="J262" i="21"/>
  <c r="J248" i="21"/>
  <c r="BK220" i="21"/>
  <c r="J204" i="21"/>
  <c r="J160" i="21"/>
  <c r="BK246" i="21"/>
  <c r="J220" i="21"/>
  <c r="J192" i="21"/>
  <c r="BK181" i="21"/>
  <c r="J146" i="21"/>
  <c r="J202" i="21"/>
  <c r="BK250" i="21"/>
  <c r="BK240" i="21"/>
  <c r="J208" i="21"/>
  <c r="J180" i="21"/>
  <c r="J149" i="21"/>
  <c r="BK228" i="21"/>
  <c r="J230" i="21"/>
  <c r="J216" i="21"/>
  <c r="BK152" i="21"/>
  <c r="J196" i="21"/>
  <c r="BK171" i="21"/>
  <c r="BK235" i="21"/>
  <c r="BK188" i="21"/>
  <c r="BK219" i="21"/>
  <c r="J143" i="22"/>
  <c r="J135" i="22"/>
  <c r="J138" i="22"/>
  <c r="BK145" i="22"/>
  <c r="BK143" i="22"/>
  <c r="J134" i="22"/>
  <c r="J131" i="23"/>
  <c r="J150" i="24"/>
  <c r="BK150" i="24"/>
  <c r="BK148" i="24"/>
  <c r="BK137" i="24"/>
  <c r="J140" i="24"/>
  <c r="BK134" i="24"/>
  <c r="BK147" i="24"/>
  <c r="BK133" i="24"/>
  <c r="J149" i="25"/>
  <c r="BK153" i="25"/>
  <c r="J145" i="25"/>
  <c r="J157" i="25"/>
  <c r="J148" i="25"/>
  <c r="BK134" i="25"/>
  <c r="J138" i="25"/>
  <c r="BK133" i="25"/>
  <c r="BK140" i="25"/>
  <c r="J135" i="25"/>
  <c r="F35" i="2" l="1"/>
  <c r="F38" i="2"/>
  <c r="T173" i="18"/>
  <c r="T155" i="18"/>
  <c r="T215" i="18"/>
  <c r="R169" i="19"/>
  <c r="P128" i="2"/>
  <c r="P127" i="2"/>
  <c r="AU95" i="1"/>
  <c r="R140" i="3"/>
  <c r="R139" i="3"/>
  <c r="R159" i="4"/>
  <c r="BK174" i="4"/>
  <c r="J174" i="4" s="1"/>
  <c r="J101" i="4" s="1"/>
  <c r="P174" i="4"/>
  <c r="BK198" i="4"/>
  <c r="J198" i="4"/>
  <c r="J103" i="4" s="1"/>
  <c r="T138" i="5"/>
  <c r="P158" i="5"/>
  <c r="T158" i="5"/>
  <c r="P172" i="5"/>
  <c r="BK168" i="6"/>
  <c r="J168" i="6"/>
  <c r="J101" i="6"/>
  <c r="BK185" i="6"/>
  <c r="J185" i="6"/>
  <c r="J102" i="6"/>
  <c r="R185" i="6"/>
  <c r="T216" i="6"/>
  <c r="T215" i="6"/>
  <c r="R166" i="7"/>
  <c r="R185" i="7"/>
  <c r="T138" i="8"/>
  <c r="T166" i="8"/>
  <c r="T164" i="9"/>
  <c r="R174" i="9"/>
  <c r="P195" i="9"/>
  <c r="P194" i="9" s="1"/>
  <c r="P158" i="10"/>
  <c r="R162" i="10"/>
  <c r="T181" i="10"/>
  <c r="R135" i="12"/>
  <c r="BK152" i="13"/>
  <c r="J152" i="13" s="1"/>
  <c r="J100" i="13" s="1"/>
  <c r="P162" i="15"/>
  <c r="R174" i="15"/>
  <c r="P164" i="17"/>
  <c r="BK147" i="18"/>
  <c r="T190" i="18"/>
  <c r="R229" i="18"/>
  <c r="T165" i="20"/>
  <c r="T156" i="20"/>
  <c r="T133" i="20"/>
  <c r="BK169" i="21"/>
  <c r="J169" i="21"/>
  <c r="J105" i="21" s="1"/>
  <c r="T136" i="22"/>
  <c r="R131" i="22"/>
  <c r="P147" i="18"/>
  <c r="BK190" i="18"/>
  <c r="J190" i="18"/>
  <c r="J104" i="18"/>
  <c r="BK215" i="18"/>
  <c r="J215" i="18"/>
  <c r="J107" i="18" s="1"/>
  <c r="P137" i="19"/>
  <c r="P169" i="19"/>
  <c r="P151" i="21"/>
  <c r="T155" i="21"/>
  <c r="T165" i="21"/>
  <c r="T169" i="21"/>
  <c r="T186" i="21"/>
  <c r="T168" i="21"/>
  <c r="BK260" i="21"/>
  <c r="J260" i="21" s="1"/>
  <c r="J109" i="21" s="1"/>
  <c r="R294" i="21"/>
  <c r="R260" i="21"/>
  <c r="R259" i="21"/>
  <c r="T141" i="7"/>
  <c r="BK159" i="7"/>
  <c r="J159" i="7"/>
  <c r="J99" i="7" s="1"/>
  <c r="P159" i="7"/>
  <c r="R159" i="7"/>
  <c r="R140" i="7" s="1"/>
  <c r="T159" i="7"/>
  <c r="T174" i="7"/>
  <c r="BK211" i="7"/>
  <c r="BK210" i="7" s="1"/>
  <c r="J210" i="7" s="1"/>
  <c r="J108" i="7" s="1"/>
  <c r="P158" i="8"/>
  <c r="P162" i="8"/>
  <c r="P181" i="8"/>
  <c r="T160" i="9"/>
  <c r="P177" i="9"/>
  <c r="T195" i="9"/>
  <c r="T194" i="9"/>
  <c r="P138" i="10"/>
  <c r="BK162" i="10"/>
  <c r="J162" i="10"/>
  <c r="J100" i="10" s="1"/>
  <c r="T166" i="10"/>
  <c r="T178" i="10"/>
  <c r="T201" i="10"/>
  <c r="T200" i="10"/>
  <c r="T172" i="11"/>
  <c r="R163" i="12"/>
  <c r="BK157" i="13"/>
  <c r="J157" i="13" s="1"/>
  <c r="J101" i="13" s="1"/>
  <c r="BK137" i="14"/>
  <c r="J137" i="14" s="1"/>
  <c r="J100" i="14" s="1"/>
  <c r="R147" i="14"/>
  <c r="R146" i="14" s="1"/>
  <c r="R135" i="14" s="1"/>
  <c r="BK139" i="15"/>
  <c r="BK162" i="15"/>
  <c r="J162" i="15" s="1"/>
  <c r="J102" i="15" s="1"/>
  <c r="P167" i="15"/>
  <c r="R136" i="16"/>
  <c r="BK157" i="16"/>
  <c r="J157" i="16"/>
  <c r="J102" i="16"/>
  <c r="P215" i="18"/>
  <c r="P260" i="21"/>
  <c r="T135" i="4"/>
  <c r="T165" i="4"/>
  <c r="T174" i="4"/>
  <c r="BK138" i="5"/>
  <c r="J138" i="5" s="1"/>
  <c r="J98" i="5" s="1"/>
  <c r="BK155" i="5"/>
  <c r="J155" i="5" s="1"/>
  <c r="J99" i="5" s="1"/>
  <c r="BK163" i="5"/>
  <c r="J163" i="5"/>
  <c r="J101" i="5" s="1"/>
  <c r="BK175" i="5"/>
  <c r="J175" i="5"/>
  <c r="J103" i="5"/>
  <c r="T191" i="5"/>
  <c r="T190" i="5"/>
  <c r="P140" i="6"/>
  <c r="R159" i="6"/>
  <c r="R164" i="6"/>
  <c r="R188" i="6"/>
  <c r="BK166" i="7"/>
  <c r="J166" i="7" s="1"/>
  <c r="J100" i="7" s="1"/>
  <c r="R170" i="7"/>
  <c r="R174" i="7"/>
  <c r="R138" i="8"/>
  <c r="P166" i="8"/>
  <c r="BK181" i="8"/>
  <c r="J181" i="8"/>
  <c r="J102" i="8" s="1"/>
  <c r="T181" i="8"/>
  <c r="P138" i="9"/>
  <c r="R160" i="9"/>
  <c r="R177" i="9"/>
  <c r="R195" i="9"/>
  <c r="R194" i="9" s="1"/>
  <c r="BK166" i="10"/>
  <c r="J166" i="10"/>
  <c r="J101" i="10" s="1"/>
  <c r="P172" i="11"/>
  <c r="P135" i="12"/>
  <c r="P157" i="13"/>
  <c r="R137" i="14"/>
  <c r="R136" i="14"/>
  <c r="P147" i="14"/>
  <c r="P146" i="14"/>
  <c r="R139" i="15"/>
  <c r="P174" i="15"/>
  <c r="BK147" i="17"/>
  <c r="J147" i="17"/>
  <c r="J101" i="17" s="1"/>
  <c r="R140" i="18"/>
  <c r="BK200" i="18"/>
  <c r="J200" i="18" s="1"/>
  <c r="J106" i="18" s="1"/>
  <c r="T163" i="19"/>
  <c r="T136" i="19" s="1"/>
  <c r="T142" i="21"/>
  <c r="T141" i="21" s="1"/>
  <c r="T151" i="21"/>
  <c r="P209" i="21"/>
  <c r="P140" i="3"/>
  <c r="P139" i="3" s="1"/>
  <c r="P130" i="3" s="1"/>
  <c r="AU96" i="1" s="1"/>
  <c r="R135" i="4"/>
  <c r="P165" i="4"/>
  <c r="P181" i="4"/>
  <c r="P198" i="4"/>
  <c r="T155" i="5"/>
  <c r="T163" i="5"/>
  <c r="T175" i="5"/>
  <c r="BK191" i="5"/>
  <c r="J191" i="5"/>
  <c r="J106" i="5" s="1"/>
  <c r="R140" i="6"/>
  <c r="R168" i="6"/>
  <c r="P185" i="6"/>
  <c r="P141" i="7"/>
  <c r="T166" i="7"/>
  <c r="BK185" i="7"/>
  <c r="J185" i="7"/>
  <c r="J104" i="7" s="1"/>
  <c r="P138" i="8"/>
  <c r="R166" i="8"/>
  <c r="R181" i="8"/>
  <c r="BK203" i="8"/>
  <c r="J203" i="8"/>
  <c r="J106" i="8" s="1"/>
  <c r="BK160" i="9"/>
  <c r="J160" i="9" s="1"/>
  <c r="J100" i="9" s="1"/>
  <c r="T158" i="10"/>
  <c r="T162" i="10"/>
  <c r="R181" i="10"/>
  <c r="R201" i="10"/>
  <c r="R200" i="10"/>
  <c r="R135" i="11"/>
  <c r="R134" i="13"/>
  <c r="T152" i="13"/>
  <c r="T141" i="16"/>
  <c r="P136" i="17"/>
  <c r="P135" i="17"/>
  <c r="R164" i="17"/>
  <c r="R147" i="18"/>
  <c r="P200" i="18"/>
  <c r="BK165" i="20"/>
  <c r="J165" i="20"/>
  <c r="J100" i="20" s="1"/>
  <c r="BK136" i="22"/>
  <c r="J136" i="22"/>
  <c r="J99" i="22"/>
  <c r="T140" i="3"/>
  <c r="T139" i="3"/>
  <c r="P159" i="4"/>
  <c r="T181" i="4"/>
  <c r="R155" i="5"/>
  <c r="P163" i="5"/>
  <c r="P175" i="5"/>
  <c r="BK159" i="6"/>
  <c r="J159" i="6"/>
  <c r="J99" i="6"/>
  <c r="BK164" i="6"/>
  <c r="J164" i="6"/>
  <c r="J100" i="6" s="1"/>
  <c r="BK188" i="6"/>
  <c r="J188" i="6" s="1"/>
  <c r="J103" i="6" s="1"/>
  <c r="BK216" i="6"/>
  <c r="J216" i="6" s="1"/>
  <c r="J108" i="6" s="1"/>
  <c r="P170" i="7"/>
  <c r="P185" i="7"/>
  <c r="P211" i="7"/>
  <c r="P210" i="7"/>
  <c r="T158" i="8"/>
  <c r="R162" i="8"/>
  <c r="P184" i="8"/>
  <c r="BK138" i="9"/>
  <c r="J138" i="9" s="1"/>
  <c r="J98" i="9" s="1"/>
  <c r="P160" i="9"/>
  <c r="BK177" i="9"/>
  <c r="J177" i="9"/>
  <c r="J103" i="9"/>
  <c r="BK195" i="9"/>
  <c r="BK194" i="9" s="1"/>
  <c r="J194" i="9" s="1"/>
  <c r="J105" i="9" s="1"/>
  <c r="BK158" i="10"/>
  <c r="J158" i="10" s="1"/>
  <c r="J99" i="10" s="1"/>
  <c r="P162" i="10"/>
  <c r="P181" i="10"/>
  <c r="BK135" i="11"/>
  <c r="T163" i="12"/>
  <c r="T134" i="13"/>
  <c r="T137" i="14"/>
  <c r="T136" i="14"/>
  <c r="T135" i="14" s="1"/>
  <c r="T147" i="14"/>
  <c r="T146" i="14"/>
  <c r="P159" i="15"/>
  <c r="R167" i="15"/>
  <c r="P141" i="16"/>
  <c r="BK164" i="17"/>
  <c r="J164" i="17" s="1"/>
  <c r="J102" i="17" s="1"/>
  <c r="BK137" i="19"/>
  <c r="BK172" i="19"/>
  <c r="J172" i="19" s="1"/>
  <c r="J103" i="19" s="1"/>
  <c r="P169" i="21"/>
  <c r="T260" i="21"/>
  <c r="T132" i="3"/>
  <c r="T131" i="3" s="1"/>
  <c r="T130" i="3" s="1"/>
  <c r="BK135" i="4"/>
  <c r="J135" i="4" s="1"/>
  <c r="J98" i="4" s="1"/>
  <c r="T159" i="4"/>
  <c r="R181" i="4"/>
  <c r="BK140" i="6"/>
  <c r="J140" i="6"/>
  <c r="J98" i="6" s="1"/>
  <c r="P159" i="6"/>
  <c r="P164" i="6"/>
  <c r="P188" i="6"/>
  <c r="P166" i="7"/>
  <c r="T185" i="7"/>
  <c r="BK138" i="8"/>
  <c r="J138" i="8" s="1"/>
  <c r="J98" i="8" s="1"/>
  <c r="BK166" i="8"/>
  <c r="J166" i="8"/>
  <c r="J101" i="8" s="1"/>
  <c r="T184" i="8"/>
  <c r="R203" i="8"/>
  <c r="R202" i="8"/>
  <c r="R138" i="9"/>
  <c r="P164" i="9"/>
  <c r="T177" i="9"/>
  <c r="BK138" i="10"/>
  <c r="J138" i="10"/>
  <c r="J98" i="10" s="1"/>
  <c r="R158" i="10"/>
  <c r="R166" i="10"/>
  <c r="BK178" i="10"/>
  <c r="J178" i="10" s="1"/>
  <c r="J102" i="10" s="1"/>
  <c r="R178" i="10"/>
  <c r="P201" i="10"/>
  <c r="P200" i="10" s="1"/>
  <c r="P135" i="11"/>
  <c r="P134" i="11"/>
  <c r="P133" i="11" s="1"/>
  <c r="AU105" i="1" s="1"/>
  <c r="P163" i="12"/>
  <c r="R157" i="13"/>
  <c r="T139" i="15"/>
  <c r="BK174" i="15"/>
  <c r="J174" i="15"/>
  <c r="J104" i="15"/>
  <c r="BK136" i="16"/>
  <c r="J136" i="16" s="1"/>
  <c r="J100" i="16" s="1"/>
  <c r="T136" i="16"/>
  <c r="T157" i="16"/>
  <c r="BK136" i="17"/>
  <c r="BK135" i="17" s="1"/>
  <c r="T164" i="17"/>
  <c r="T137" i="19"/>
  <c r="T172" i="19"/>
  <c r="T140" i="18"/>
  <c r="R190" i="18"/>
  <c r="R177" i="18"/>
  <c r="P194" i="18"/>
  <c r="T229" i="18"/>
  <c r="R172" i="19"/>
  <c r="P155" i="21"/>
  <c r="P136" i="22"/>
  <c r="BK131" i="24"/>
  <c r="T131" i="22"/>
  <c r="T130" i="22"/>
  <c r="T129" i="22" s="1"/>
  <c r="P144" i="24"/>
  <c r="P139" i="15"/>
  <c r="P138" i="15" s="1"/>
  <c r="P137" i="15" s="1"/>
  <c r="AU110" i="1" s="1"/>
  <c r="T162" i="15"/>
  <c r="P136" i="16"/>
  <c r="P157" i="16"/>
  <c r="P147" i="17"/>
  <c r="P173" i="18"/>
  <c r="P155" i="18"/>
  <c r="R200" i="18"/>
  <c r="R163" i="19"/>
  <c r="P172" i="19"/>
  <c r="P165" i="20"/>
  <c r="P156" i="20" s="1"/>
  <c r="P133" i="20" s="1"/>
  <c r="AU116" i="1" s="1"/>
  <c r="T147" i="17"/>
  <c r="R194" i="18"/>
  <c r="P229" i="18"/>
  <c r="R165" i="20"/>
  <c r="R156" i="20"/>
  <c r="R133" i="20" s="1"/>
  <c r="BK151" i="21"/>
  <c r="J151" i="21"/>
  <c r="J100" i="21" s="1"/>
  <c r="R155" i="21"/>
  <c r="R165" i="21"/>
  <c r="P186" i="21"/>
  <c r="T209" i="21"/>
  <c r="BK294" i="21"/>
  <c r="J294" i="21" s="1"/>
  <c r="J110" i="21" s="1"/>
  <c r="R136" i="22"/>
  <c r="BK144" i="24"/>
  <c r="J144" i="24" s="1"/>
  <c r="J99" i="24" s="1"/>
  <c r="P131" i="22"/>
  <c r="P130" i="22" s="1"/>
  <c r="P129" i="22" s="1"/>
  <c r="AU118" i="1" s="1"/>
  <c r="P131" i="24"/>
  <c r="R144" i="24"/>
  <c r="BK128" i="2"/>
  <c r="J128" i="2" s="1"/>
  <c r="J97" i="2" s="1"/>
  <c r="BK127" i="2"/>
  <c r="J127" i="2"/>
  <c r="J96" i="2" s="1"/>
  <c r="BK140" i="3"/>
  <c r="J140" i="3" s="1"/>
  <c r="J100" i="3" s="1"/>
  <c r="P135" i="4"/>
  <c r="P134" i="4" s="1"/>
  <c r="P133" i="4" s="1"/>
  <c r="AU97" i="1" s="1"/>
  <c r="BK165" i="4"/>
  <c r="J165" i="4"/>
  <c r="J100" i="4"/>
  <c r="BK181" i="4"/>
  <c r="J181" i="4" s="1"/>
  <c r="J102" i="4" s="1"/>
  <c r="T198" i="4"/>
  <c r="P138" i="5"/>
  <c r="BK158" i="5"/>
  <c r="J158" i="5" s="1"/>
  <c r="J100" i="5" s="1"/>
  <c r="R158" i="5"/>
  <c r="BK172" i="5"/>
  <c r="J172" i="5" s="1"/>
  <c r="J102" i="5" s="1"/>
  <c r="R172" i="5"/>
  <c r="T172" i="5"/>
  <c r="P191" i="5"/>
  <c r="P190" i="5"/>
  <c r="T159" i="6"/>
  <c r="T164" i="6"/>
  <c r="T188" i="6"/>
  <c r="P216" i="6"/>
  <c r="P215" i="6"/>
  <c r="BK141" i="7"/>
  <c r="BK170" i="7"/>
  <c r="J170" i="7" s="1"/>
  <c r="J101" i="7" s="1"/>
  <c r="BK174" i="7"/>
  <c r="J174" i="7"/>
  <c r="J102" i="7"/>
  <c r="R211" i="7"/>
  <c r="R210" i="7" s="1"/>
  <c r="BK158" i="8"/>
  <c r="J158" i="8" s="1"/>
  <c r="J99" i="8" s="1"/>
  <c r="BK162" i="8"/>
  <c r="J162" i="8" s="1"/>
  <c r="J100" i="8" s="1"/>
  <c r="BK184" i="8"/>
  <c r="J184" i="8"/>
  <c r="J103" i="8" s="1"/>
  <c r="T203" i="8"/>
  <c r="T202" i="8" s="1"/>
  <c r="R164" i="9"/>
  <c r="P174" i="9"/>
  <c r="T138" i="10"/>
  <c r="T137" i="10"/>
  <c r="T136" i="10"/>
  <c r="BK181" i="10"/>
  <c r="J181" i="10" s="1"/>
  <c r="J103" i="10" s="1"/>
  <c r="BK172" i="11"/>
  <c r="J172" i="11"/>
  <c r="J101" i="11"/>
  <c r="T135" i="12"/>
  <c r="T134" i="12" s="1"/>
  <c r="T133" i="12" s="1"/>
  <c r="T157" i="13"/>
  <c r="P137" i="14"/>
  <c r="P136" i="14" s="1"/>
  <c r="P135" i="14" s="1"/>
  <c r="AU109" i="1" s="1"/>
  <c r="R159" i="15"/>
  <c r="T167" i="15"/>
  <c r="BK141" i="16"/>
  <c r="R157" i="16"/>
  <c r="R136" i="17"/>
  <c r="R135" i="17" s="1"/>
  <c r="T147" i="18"/>
  <c r="T200" i="18"/>
  <c r="BK169" i="19"/>
  <c r="J169" i="19"/>
  <c r="J102" i="19"/>
  <c r="R128" i="2"/>
  <c r="R127" i="2" s="1"/>
  <c r="BK132" i="3"/>
  <c r="J132" i="3"/>
  <c r="J98" i="3"/>
  <c r="R132" i="3"/>
  <c r="R131" i="3" s="1"/>
  <c r="R130" i="3" s="1"/>
  <c r="R138" i="5"/>
  <c r="T140" i="6"/>
  <c r="T139" i="6" s="1"/>
  <c r="T138" i="6" s="1"/>
  <c r="T168" i="6"/>
  <c r="T185" i="6"/>
  <c r="R216" i="6"/>
  <c r="R215" i="6"/>
  <c r="T135" i="11"/>
  <c r="T134" i="11"/>
  <c r="T133" i="11" s="1"/>
  <c r="BK135" i="12"/>
  <c r="J135" i="12"/>
  <c r="J100" i="12" s="1"/>
  <c r="P134" i="13"/>
  <c r="P152" i="13"/>
  <c r="T159" i="15"/>
  <c r="BK167" i="15"/>
  <c r="J167" i="15" s="1"/>
  <c r="J103" i="15" s="1"/>
  <c r="T136" i="17"/>
  <c r="T135" i="17" s="1"/>
  <c r="BK140" i="18"/>
  <c r="J140" i="18"/>
  <c r="J98" i="18" s="1"/>
  <c r="P190" i="18"/>
  <c r="P177" i="18" s="1"/>
  <c r="R215" i="18"/>
  <c r="R137" i="19"/>
  <c r="R136" i="19"/>
  <c r="R135" i="19" s="1"/>
  <c r="BK131" i="22"/>
  <c r="J131" i="22"/>
  <c r="J98" i="22"/>
  <c r="R131" i="24"/>
  <c r="T144" i="24"/>
  <c r="T128" i="2"/>
  <c r="T127" i="2" s="1"/>
  <c r="P132" i="3"/>
  <c r="P131" i="3"/>
  <c r="BK159" i="4"/>
  <c r="J159" i="4"/>
  <c r="J99" i="4"/>
  <c r="R165" i="4"/>
  <c r="R174" i="4"/>
  <c r="R198" i="4"/>
  <c r="P155" i="5"/>
  <c r="P137" i="5" s="1"/>
  <c r="P136" i="5" s="1"/>
  <c r="AU98" i="1" s="1"/>
  <c r="R163" i="5"/>
  <c r="R175" i="5"/>
  <c r="R191" i="5"/>
  <c r="R190" i="5" s="1"/>
  <c r="P168" i="6"/>
  <c r="R141" i="7"/>
  <c r="T170" i="7"/>
  <c r="P174" i="7"/>
  <c r="T211" i="7"/>
  <c r="T210" i="7"/>
  <c r="R158" i="8"/>
  <c r="T162" i="8"/>
  <c r="R184" i="8"/>
  <c r="P203" i="8"/>
  <c r="P202" i="8" s="1"/>
  <c r="T138" i="9"/>
  <c r="BK164" i="9"/>
  <c r="J164" i="9"/>
  <c r="J101" i="9" s="1"/>
  <c r="BK174" i="9"/>
  <c r="J174" i="9"/>
  <c r="J102" i="9" s="1"/>
  <c r="T174" i="9"/>
  <c r="R138" i="10"/>
  <c r="R137" i="10" s="1"/>
  <c r="R136" i="10" s="1"/>
  <c r="P166" i="10"/>
  <c r="P178" i="10"/>
  <c r="BK201" i="10"/>
  <c r="J201" i="10"/>
  <c r="J106" i="10"/>
  <c r="R172" i="11"/>
  <c r="BK163" i="12"/>
  <c r="J163" i="12"/>
  <c r="J101" i="12" s="1"/>
  <c r="BK134" i="13"/>
  <c r="J134" i="13"/>
  <c r="J98" i="13"/>
  <c r="R152" i="13"/>
  <c r="BK147" i="14"/>
  <c r="J147" i="14"/>
  <c r="J103" i="14"/>
  <c r="BK159" i="15"/>
  <c r="J159" i="15" s="1"/>
  <c r="J101" i="15" s="1"/>
  <c r="R162" i="15"/>
  <c r="T174" i="15"/>
  <c r="R141" i="16"/>
  <c r="R147" i="17"/>
  <c r="P140" i="18"/>
  <c r="P139" i="18"/>
  <c r="BK173" i="18"/>
  <c r="J173" i="18"/>
  <c r="J102" i="18"/>
  <c r="BK194" i="18"/>
  <c r="J194" i="18" s="1"/>
  <c r="J105" i="18" s="1"/>
  <c r="T194" i="18"/>
  <c r="T177" i="18" s="1"/>
  <c r="BK229" i="18"/>
  <c r="J229" i="18"/>
  <c r="J108" i="18"/>
  <c r="BK163" i="19"/>
  <c r="J163" i="19" s="1"/>
  <c r="J101" i="19" s="1"/>
  <c r="T169" i="19"/>
  <c r="R142" i="21"/>
  <c r="R141" i="21" s="1"/>
  <c r="R151" i="21"/>
  <c r="BK165" i="21"/>
  <c r="J165" i="21" s="1"/>
  <c r="J103" i="21" s="1"/>
  <c r="BK209" i="21"/>
  <c r="J209" i="21" s="1"/>
  <c r="J107" i="21" s="1"/>
  <c r="P294" i="21"/>
  <c r="T131" i="24"/>
  <c r="T130" i="24"/>
  <c r="T129" i="24"/>
  <c r="R131" i="25"/>
  <c r="R130" i="25" s="1"/>
  <c r="R129" i="25" s="1"/>
  <c r="R173" i="18"/>
  <c r="R155" i="18" s="1"/>
  <c r="R154" i="18" s="1"/>
  <c r="P163" i="19"/>
  <c r="R186" i="21"/>
  <c r="R168" i="21" s="1"/>
  <c r="BK131" i="25"/>
  <c r="BK142" i="21"/>
  <c r="J142" i="21"/>
  <c r="J98" i="21"/>
  <c r="BK155" i="21"/>
  <c r="J155" i="21" s="1"/>
  <c r="J101" i="21" s="1"/>
  <c r="P165" i="21"/>
  <c r="BK186" i="21"/>
  <c r="J186" i="21" s="1"/>
  <c r="J106" i="21" s="1"/>
  <c r="R209" i="21"/>
  <c r="T294" i="21"/>
  <c r="P131" i="25"/>
  <c r="R150" i="25"/>
  <c r="P142" i="21"/>
  <c r="P141" i="21" s="1"/>
  <c r="R169" i="21"/>
  <c r="T131" i="25"/>
  <c r="T130" i="25" s="1"/>
  <c r="T129" i="25" s="1"/>
  <c r="BK150" i="25"/>
  <c r="J150" i="25"/>
  <c r="J99" i="25" s="1"/>
  <c r="P150" i="25"/>
  <c r="T150" i="25"/>
  <c r="BK210" i="6"/>
  <c r="J210" i="6"/>
  <c r="J104" i="6" s="1"/>
  <c r="BK192" i="9"/>
  <c r="BK137" i="9" s="1"/>
  <c r="BK136" i="9" s="1"/>
  <c r="J136" i="9" s="1"/>
  <c r="J96" i="9" s="1"/>
  <c r="BK200" i="8"/>
  <c r="J200" i="8" s="1"/>
  <c r="J104" i="8" s="1"/>
  <c r="BK213" i="6"/>
  <c r="J213" i="6" s="1"/>
  <c r="J106" i="6" s="1"/>
  <c r="BK208" i="7"/>
  <c r="J208" i="7" s="1"/>
  <c r="J107" i="7" s="1"/>
  <c r="BK188" i="5"/>
  <c r="J188" i="5"/>
  <c r="J104" i="5" s="1"/>
  <c r="BK181" i="15"/>
  <c r="J181" i="15"/>
  <c r="J105" i="15"/>
  <c r="BK144" i="14"/>
  <c r="J144" i="14" s="1"/>
  <c r="J101" i="14" s="1"/>
  <c r="BK169" i="20"/>
  <c r="J169" i="20"/>
  <c r="J101" i="20" s="1"/>
  <c r="BK155" i="18"/>
  <c r="BK154" i="18" s="1"/>
  <c r="J154" i="18" s="1"/>
  <c r="J100" i="18" s="1"/>
  <c r="BK158" i="9"/>
  <c r="J158" i="9" s="1"/>
  <c r="J99" i="9" s="1"/>
  <c r="BK198" i="10"/>
  <c r="J198" i="10" s="1"/>
  <c r="J104" i="10" s="1"/>
  <c r="BK177" i="18"/>
  <c r="J177" i="18"/>
  <c r="J103" i="18" s="1"/>
  <c r="BK130" i="23"/>
  <c r="J130" i="23"/>
  <c r="J98" i="23" s="1"/>
  <c r="BK150" i="13"/>
  <c r="J150" i="13"/>
  <c r="J99" i="13"/>
  <c r="BK180" i="13"/>
  <c r="J180" i="13"/>
  <c r="J102" i="13" s="1"/>
  <c r="BK205" i="7"/>
  <c r="J205" i="7"/>
  <c r="J105" i="7" s="1"/>
  <c r="BK156" i="20"/>
  <c r="J156" i="20" s="1"/>
  <c r="J99" i="20" s="1"/>
  <c r="J131" i="24"/>
  <c r="J98" i="24" s="1"/>
  <c r="BF132" i="25"/>
  <c r="BF136" i="25"/>
  <c r="BF138" i="25"/>
  <c r="BF147" i="25"/>
  <c r="BF137" i="25"/>
  <c r="BF144" i="25"/>
  <c r="BF145" i="25"/>
  <c r="BF146" i="25"/>
  <c r="J89" i="25"/>
  <c r="J126" i="25"/>
  <c r="BF134" i="25"/>
  <c r="BF140" i="25"/>
  <c r="BF142" i="25"/>
  <c r="BF143" i="25"/>
  <c r="BF149" i="25"/>
  <c r="BF156" i="25"/>
  <c r="BF157" i="25"/>
  <c r="F92" i="25"/>
  <c r="BF135" i="25"/>
  <c r="BF153" i="25"/>
  <c r="E85" i="25"/>
  <c r="BF133" i="25"/>
  <c r="BF139" i="25"/>
  <c r="BF141" i="25"/>
  <c r="BF148" i="25"/>
  <c r="BF151" i="25"/>
  <c r="BF152" i="25"/>
  <c r="BF154" i="25"/>
  <c r="BF155" i="25"/>
  <c r="J92" i="24"/>
  <c r="BF141" i="24"/>
  <c r="BF148" i="24"/>
  <c r="F92" i="24"/>
  <c r="BF133" i="24"/>
  <c r="BF134" i="24"/>
  <c r="BF138" i="24"/>
  <c r="BF139" i="24"/>
  <c r="BF145" i="24"/>
  <c r="BF146" i="24"/>
  <c r="BF142" i="24"/>
  <c r="BF143" i="24"/>
  <c r="BF149" i="24"/>
  <c r="BF151" i="24"/>
  <c r="J89" i="24"/>
  <c r="E119" i="24"/>
  <c r="BF132" i="24"/>
  <c r="BF136" i="24"/>
  <c r="BF140" i="24"/>
  <c r="BF150" i="24"/>
  <c r="BF135" i="24"/>
  <c r="BF137" i="24"/>
  <c r="BF147" i="24"/>
  <c r="BF152" i="24"/>
  <c r="BF153" i="24"/>
  <c r="F125" i="23"/>
  <c r="J89" i="23"/>
  <c r="E118" i="23"/>
  <c r="BF131" i="23"/>
  <c r="J92" i="23"/>
  <c r="E85" i="22"/>
  <c r="BF132" i="22"/>
  <c r="J89" i="22"/>
  <c r="J126" i="22"/>
  <c r="BK259" i="21"/>
  <c r="J259" i="21"/>
  <c r="J108" i="21"/>
  <c r="F92" i="22"/>
  <c r="BF135" i="22"/>
  <c r="BF137" i="22"/>
  <c r="BF138" i="22"/>
  <c r="BF143" i="22"/>
  <c r="BF144" i="22"/>
  <c r="BF133" i="22"/>
  <c r="BK168" i="21"/>
  <c r="J168" i="21" s="1"/>
  <c r="J104" i="21" s="1"/>
  <c r="BF145" i="22"/>
  <c r="BF146" i="22"/>
  <c r="BF147" i="22"/>
  <c r="BF134" i="22"/>
  <c r="BF139" i="22"/>
  <c r="BF140" i="22"/>
  <c r="BF141" i="22"/>
  <c r="BF142" i="22"/>
  <c r="J89" i="21"/>
  <c r="BF177" i="21"/>
  <c r="BF180" i="21"/>
  <c r="BF182" i="21"/>
  <c r="BF223" i="21"/>
  <c r="BF229" i="21"/>
  <c r="BF225" i="21"/>
  <c r="BF153" i="21"/>
  <c r="BF226" i="21"/>
  <c r="BF237" i="21"/>
  <c r="BF181" i="21"/>
  <c r="BF196" i="21"/>
  <c r="BF238" i="21"/>
  <c r="BF222" i="21"/>
  <c r="BF241" i="21"/>
  <c r="BF244" i="21"/>
  <c r="BF158" i="21"/>
  <c r="BF188" i="21"/>
  <c r="BF175" i="21"/>
  <c r="BF218" i="21"/>
  <c r="BF234" i="21"/>
  <c r="BF145" i="21"/>
  <c r="BF216" i="21"/>
  <c r="BF221" i="21"/>
  <c r="BF206" i="21"/>
  <c r="BF236" i="21"/>
  <c r="BF255" i="21"/>
  <c r="BF148" i="21"/>
  <c r="BF147" i="21"/>
  <c r="BF163" i="21"/>
  <c r="BF171" i="21"/>
  <c r="BF174" i="21"/>
  <c r="BF178" i="21"/>
  <c r="BF183" i="21"/>
  <c r="BF254" i="21"/>
  <c r="BF257" i="21"/>
  <c r="BF210" i="21"/>
  <c r="BF235" i="21"/>
  <c r="BF265" i="21"/>
  <c r="BF170" i="21"/>
  <c r="BF271" i="21"/>
  <c r="F137" i="21"/>
  <c r="BF156" i="21"/>
  <c r="BF179" i="21"/>
  <c r="BF185" i="21"/>
  <c r="BF197" i="21"/>
  <c r="BF215" i="21"/>
  <c r="BF217" i="21"/>
  <c r="BF240" i="21"/>
  <c r="BF242" i="21"/>
  <c r="BF248" i="21"/>
  <c r="BF268" i="21"/>
  <c r="BF273" i="21"/>
  <c r="BF277" i="21"/>
  <c r="BF161" i="21"/>
  <c r="BF184" i="21"/>
  <c r="BF187" i="21"/>
  <c r="BF192" i="21"/>
  <c r="BF220" i="21"/>
  <c r="BF232" i="21"/>
  <c r="BF247" i="21"/>
  <c r="BF250" i="21"/>
  <c r="BF256" i="21"/>
  <c r="BF258" i="21"/>
  <c r="BF264" i="21"/>
  <c r="BF266" i="21"/>
  <c r="BF270" i="21"/>
  <c r="BF276" i="21"/>
  <c r="BF278" i="21"/>
  <c r="BF279" i="21"/>
  <c r="BF284" i="21"/>
  <c r="BF286" i="21"/>
  <c r="BF173" i="21"/>
  <c r="BF199" i="21"/>
  <c r="BF200" i="21"/>
  <c r="BF203" i="21"/>
  <c r="BF205" i="21"/>
  <c r="BF208" i="21"/>
  <c r="BF154" i="21"/>
  <c r="BF159" i="21"/>
  <c r="BF162" i="21"/>
  <c r="BF176" i="21"/>
  <c r="BF189" i="21"/>
  <c r="BF190" i="21"/>
  <c r="BF214" i="21"/>
  <c r="BF261" i="21"/>
  <c r="BF267" i="21"/>
  <c r="BF272" i="21"/>
  <c r="BF283" i="21"/>
  <c r="BF295" i="21"/>
  <c r="BF160" i="21"/>
  <c r="BF193" i="21"/>
  <c r="BF195" i="21"/>
  <c r="BF198" i="21"/>
  <c r="BF243" i="21"/>
  <c r="BF246" i="21"/>
  <c r="J92" i="21"/>
  <c r="BF143" i="21"/>
  <c r="BF146" i="21"/>
  <c r="BF202" i="21"/>
  <c r="BF204" i="21"/>
  <c r="BF207" i="21"/>
  <c r="BF211" i="21"/>
  <c r="BF213" i="21"/>
  <c r="BF227" i="21"/>
  <c r="BF228" i="21"/>
  <c r="BF230" i="21"/>
  <c r="BF231" i="21"/>
  <c r="BF233" i="21"/>
  <c r="BF239" i="21"/>
  <c r="BF245" i="21"/>
  <c r="BF249" i="21"/>
  <c r="BF251" i="21"/>
  <c r="BF253" i="21"/>
  <c r="BF263" i="21"/>
  <c r="BF281" i="21"/>
  <c r="BF282" i="21"/>
  <c r="BF287" i="21"/>
  <c r="BF297" i="21"/>
  <c r="BF219" i="21"/>
  <c r="BF291" i="21"/>
  <c r="BF296" i="21"/>
  <c r="E85" i="21"/>
  <c r="BF144" i="21"/>
  <c r="BF149" i="21"/>
  <c r="BF288" i="21"/>
  <c r="BF289" i="21"/>
  <c r="BF290" i="21"/>
  <c r="BF157" i="21"/>
  <c r="BF166" i="21"/>
  <c r="BF167" i="21"/>
  <c r="BF191" i="21"/>
  <c r="BF201" i="21"/>
  <c r="BF224" i="21"/>
  <c r="BF252" i="21"/>
  <c r="BF262" i="21"/>
  <c r="BF275" i="21"/>
  <c r="BF285" i="21"/>
  <c r="BF293" i="21"/>
  <c r="BF152" i="21"/>
  <c r="BF172" i="21"/>
  <c r="BF194" i="21"/>
  <c r="BF212" i="21"/>
  <c r="BF269" i="21"/>
  <c r="BF274" i="21"/>
  <c r="BF280" i="21"/>
  <c r="BF292" i="21"/>
  <c r="J94" i="20"/>
  <c r="J137" i="19"/>
  <c r="J100" i="19"/>
  <c r="BF134" i="20"/>
  <c r="BF137" i="20"/>
  <c r="BF135" i="20"/>
  <c r="E85" i="20"/>
  <c r="F94" i="20"/>
  <c r="BF140" i="20"/>
  <c r="BF143" i="20"/>
  <c r="BF161" i="20"/>
  <c r="BF150" i="20"/>
  <c r="BF155" i="20"/>
  <c r="BF136" i="20"/>
  <c r="BF167" i="20"/>
  <c r="BF142" i="20"/>
  <c r="BF164" i="20"/>
  <c r="J127" i="20"/>
  <c r="BF145" i="20"/>
  <c r="BF153" i="20"/>
  <c r="BF157" i="20"/>
  <c r="BF138" i="20"/>
  <c r="BF139" i="20"/>
  <c r="BF141" i="20"/>
  <c r="BF146" i="20"/>
  <c r="BF148" i="20"/>
  <c r="BF168" i="20"/>
  <c r="BF144" i="20"/>
  <c r="BF147" i="20"/>
  <c r="BF149" i="20"/>
  <c r="BF152" i="20"/>
  <c r="BF154" i="20"/>
  <c r="BF162" i="20"/>
  <c r="BF166" i="20"/>
  <c r="BF151" i="20"/>
  <c r="BF158" i="20"/>
  <c r="BF159" i="20"/>
  <c r="BF160" i="20"/>
  <c r="BF163" i="20"/>
  <c r="BF170" i="20"/>
  <c r="J147" i="18"/>
  <c r="J99" i="18" s="1"/>
  <c r="F94" i="19"/>
  <c r="BF139" i="19"/>
  <c r="BF140" i="19"/>
  <c r="BF142" i="19"/>
  <c r="BF149" i="19"/>
  <c r="BF150" i="19"/>
  <c r="BF156" i="19"/>
  <c r="BF157" i="19"/>
  <c r="BF159" i="19"/>
  <c r="BF165" i="19"/>
  <c r="BF166" i="19"/>
  <c r="BF170" i="19"/>
  <c r="BF174" i="19"/>
  <c r="BF138" i="19"/>
  <c r="BF145" i="19"/>
  <c r="BF146" i="19"/>
  <c r="BF158" i="19"/>
  <c r="BF162" i="19"/>
  <c r="J91" i="19"/>
  <c r="J94" i="19"/>
  <c r="BF143" i="19"/>
  <c r="BF144" i="19"/>
  <c r="BF147" i="19"/>
  <c r="BF155" i="19"/>
  <c r="BF168" i="19"/>
  <c r="BF171" i="19"/>
  <c r="E123" i="19"/>
  <c r="BF151" i="19"/>
  <c r="BF153" i="19"/>
  <c r="BF160" i="19"/>
  <c r="BF167" i="19"/>
  <c r="BF148" i="19"/>
  <c r="BF161" i="19"/>
  <c r="BF173" i="19"/>
  <c r="BF141" i="19"/>
  <c r="BF152" i="19"/>
  <c r="BF154" i="19"/>
  <c r="BF164" i="19"/>
  <c r="J136" i="17"/>
  <c r="J100" i="17" s="1"/>
  <c r="J89" i="18"/>
  <c r="BF142" i="18"/>
  <c r="J135" i="18"/>
  <c r="F135" i="18"/>
  <c r="BF179" i="18"/>
  <c r="BF185" i="18"/>
  <c r="BF165" i="18"/>
  <c r="BF166" i="18"/>
  <c r="BF167" i="18"/>
  <c r="BF201" i="18"/>
  <c r="BF175" i="18"/>
  <c r="BF181" i="18"/>
  <c r="BF184" i="18"/>
  <c r="BF186" i="18"/>
  <c r="BF188" i="18"/>
  <c r="E85" i="18"/>
  <c r="BF152" i="18"/>
  <c r="BF153" i="18"/>
  <c r="BF156" i="18"/>
  <c r="BF158" i="18"/>
  <c r="BF162" i="18"/>
  <c r="BF170" i="18"/>
  <c r="BF178" i="18"/>
  <c r="BF180" i="18"/>
  <c r="BF182" i="18"/>
  <c r="BF187" i="18"/>
  <c r="BF195" i="18"/>
  <c r="BF202" i="18"/>
  <c r="BF144" i="18"/>
  <c r="BF148" i="18"/>
  <c r="BF157" i="18"/>
  <c r="BF161" i="18"/>
  <c r="BF168" i="18"/>
  <c r="BF172" i="18"/>
  <c r="BF174" i="18"/>
  <c r="BF191" i="18"/>
  <c r="BF193" i="18"/>
  <c r="BF197" i="18"/>
  <c r="BF199" i="18"/>
  <c r="BF203" i="18"/>
  <c r="BF208" i="18"/>
  <c r="BF211" i="18"/>
  <c r="BF217" i="18"/>
  <c r="BF222" i="18"/>
  <c r="BF224" i="18"/>
  <c r="BF212" i="18"/>
  <c r="BF218" i="18"/>
  <c r="BF219" i="18"/>
  <c r="BF228" i="18"/>
  <c r="BF234" i="18"/>
  <c r="BF225" i="18"/>
  <c r="BF145" i="18"/>
  <c r="BF149" i="18"/>
  <c r="BF150" i="18"/>
  <c r="BF163" i="18"/>
  <c r="BF164" i="18"/>
  <c r="BF169" i="18"/>
  <c r="BF171" i="18"/>
  <c r="BF176" i="18"/>
  <c r="BF183" i="18"/>
  <c r="BF192" i="18"/>
  <c r="BF198" i="18"/>
  <c r="BF207" i="18"/>
  <c r="BF210" i="18"/>
  <c r="BF214" i="18"/>
  <c r="BF216" i="18"/>
  <c r="BF220" i="18"/>
  <c r="BF223" i="18"/>
  <c r="BF227" i="18"/>
  <c r="BF231" i="18"/>
  <c r="BF233" i="18"/>
  <c r="BF141" i="18"/>
  <c r="BF143" i="18"/>
  <c r="BF146" i="18"/>
  <c r="BF159" i="18"/>
  <c r="BF160" i="18"/>
  <c r="BF189" i="18"/>
  <c r="BF196" i="18"/>
  <c r="BF205" i="18"/>
  <c r="BF206" i="18"/>
  <c r="BF209" i="18"/>
  <c r="BF213" i="18"/>
  <c r="BF221" i="18"/>
  <c r="BF226" i="18"/>
  <c r="BF230" i="18"/>
  <c r="BF232" i="18"/>
  <c r="BF151" i="18"/>
  <c r="BF204" i="18"/>
  <c r="J94" i="17"/>
  <c r="E122" i="17"/>
  <c r="F131" i="17"/>
  <c r="BF137" i="17"/>
  <c r="BF143" i="17"/>
  <c r="J128" i="17"/>
  <c r="BF139" i="17"/>
  <c r="BF145" i="17"/>
  <c r="BF157" i="17"/>
  <c r="BF165" i="17"/>
  <c r="J141" i="16"/>
  <c r="J101" i="16" s="1"/>
  <c r="BF149" i="17"/>
  <c r="BF150" i="17"/>
  <c r="BF155" i="17"/>
  <c r="BF161" i="17"/>
  <c r="BF162" i="17"/>
  <c r="BF166" i="17"/>
  <c r="BF141" i="17"/>
  <c r="BF142" i="17"/>
  <c r="BF156" i="17"/>
  <c r="BF160" i="17"/>
  <c r="BF163" i="17"/>
  <c r="BF151" i="17"/>
  <c r="BF152" i="17"/>
  <c r="BF168" i="17"/>
  <c r="BF138" i="17"/>
  <c r="BF140" i="17"/>
  <c r="BF144" i="17"/>
  <c r="BF146" i="17"/>
  <c r="BF148" i="17"/>
  <c r="BF153" i="17"/>
  <c r="BF154" i="17"/>
  <c r="BF158" i="17"/>
  <c r="BF159" i="17"/>
  <c r="BF167" i="17"/>
  <c r="BF139" i="16"/>
  <c r="BF142" i="16"/>
  <c r="J139" i="15"/>
  <c r="J100" i="15" s="1"/>
  <c r="E85" i="16"/>
  <c r="BF137" i="16"/>
  <c r="BF138" i="16"/>
  <c r="BF140" i="16"/>
  <c r="BF143" i="16"/>
  <c r="BF153" i="16"/>
  <c r="F94" i="16"/>
  <c r="BF145" i="16"/>
  <c r="BF147" i="16"/>
  <c r="BF150" i="16"/>
  <c r="BF148" i="16"/>
  <c r="BF146" i="16"/>
  <c r="BF151" i="16"/>
  <c r="BF156" i="16"/>
  <c r="J91" i="16"/>
  <c r="BF154" i="16"/>
  <c r="BF159" i="16"/>
  <c r="BF160" i="16"/>
  <c r="J94" i="16"/>
  <c r="BF144" i="16"/>
  <c r="BF149" i="16"/>
  <c r="BF152" i="16"/>
  <c r="BF155" i="16"/>
  <c r="BF158" i="16"/>
  <c r="BF161" i="16"/>
  <c r="BF143" i="15"/>
  <c r="BK136" i="14"/>
  <c r="J136" i="14"/>
  <c r="J99" i="14" s="1"/>
  <c r="BF152" i="15"/>
  <c r="BK146" i="14"/>
  <c r="J146" i="14"/>
  <c r="J102" i="14" s="1"/>
  <c r="BF151" i="15"/>
  <c r="BF144" i="15"/>
  <c r="J94" i="15"/>
  <c r="BF149" i="15"/>
  <c r="BF155" i="15"/>
  <c r="BF158" i="15"/>
  <c r="E85" i="15"/>
  <c r="J131" i="15"/>
  <c r="BF164" i="15"/>
  <c r="BF165" i="15"/>
  <c r="BF147" i="15"/>
  <c r="BF163" i="15"/>
  <c r="BF146" i="15"/>
  <c r="BF148" i="15"/>
  <c r="BF150" i="15"/>
  <c r="BF161" i="15"/>
  <c r="BF169" i="15"/>
  <c r="BF166" i="15"/>
  <c r="BF171" i="15"/>
  <c r="BF180" i="15"/>
  <c r="BF182" i="15"/>
  <c r="BF173" i="15"/>
  <c r="BF176" i="15"/>
  <c r="BF177" i="15"/>
  <c r="BF142" i="15"/>
  <c r="BF153" i="15"/>
  <c r="BF156" i="15"/>
  <c r="BF178" i="15"/>
  <c r="BF179" i="15"/>
  <c r="F94" i="15"/>
  <c r="BF140" i="15"/>
  <c r="BF141" i="15"/>
  <c r="BF145" i="15"/>
  <c r="BF154" i="15"/>
  <c r="BF160" i="15"/>
  <c r="BF170" i="15"/>
  <c r="BF172" i="15"/>
  <c r="BF175" i="15"/>
  <c r="BF157" i="15"/>
  <c r="BF168" i="15"/>
  <c r="J91" i="14"/>
  <c r="J132" i="14"/>
  <c r="BF138" i="14"/>
  <c r="BF140" i="14"/>
  <c r="BF149" i="14"/>
  <c r="BK133" i="13"/>
  <c r="BK132" i="13"/>
  <c r="J132" i="13" s="1"/>
  <c r="J96" i="13" s="1"/>
  <c r="E123" i="14"/>
  <c r="BF139" i="14"/>
  <c r="BF143" i="14"/>
  <c r="BF148" i="14"/>
  <c r="BF152" i="14"/>
  <c r="BF153" i="14"/>
  <c r="F132" i="14"/>
  <c r="BF141" i="14"/>
  <c r="BF150" i="14"/>
  <c r="BF154" i="14"/>
  <c r="BF142" i="14"/>
  <c r="BF145" i="14"/>
  <c r="BF151" i="14"/>
  <c r="BF155" i="14"/>
  <c r="J92" i="13"/>
  <c r="BF140" i="13"/>
  <c r="F129" i="13"/>
  <c r="BF141" i="13"/>
  <c r="BF142" i="13"/>
  <c r="BF145" i="13"/>
  <c r="BF154" i="13"/>
  <c r="BF160" i="13"/>
  <c r="BF163" i="13"/>
  <c r="BF166" i="13"/>
  <c r="E122" i="13"/>
  <c r="BF144" i="13"/>
  <c r="BF148" i="13"/>
  <c r="BF158" i="13"/>
  <c r="BF159" i="13"/>
  <c r="BF164" i="13"/>
  <c r="BF168" i="13"/>
  <c r="BF169" i="13"/>
  <c r="BF170" i="13"/>
  <c r="BF137" i="13"/>
  <c r="BF143" i="13"/>
  <c r="BF149" i="13"/>
  <c r="BF151" i="13"/>
  <c r="BF162" i="13"/>
  <c r="BF171" i="13"/>
  <c r="BF172" i="13"/>
  <c r="BF176" i="13"/>
  <c r="J126" i="13"/>
  <c r="BF161" i="13"/>
  <c r="BF165" i="13"/>
  <c r="BF167" i="13"/>
  <c r="BF179" i="13"/>
  <c r="BF139" i="13"/>
  <c r="BF146" i="13"/>
  <c r="BF156" i="13"/>
  <c r="BK134" i="12"/>
  <c r="J134" i="12"/>
  <c r="J99" i="12" s="1"/>
  <c r="BF135" i="13"/>
  <c r="BF136" i="13"/>
  <c r="BF138" i="13"/>
  <c r="BF147" i="13"/>
  <c r="BF153" i="13"/>
  <c r="BF155" i="13"/>
  <c r="BF175" i="13"/>
  <c r="BF173" i="13"/>
  <c r="BF174" i="13"/>
  <c r="BF177" i="13"/>
  <c r="BF178" i="13"/>
  <c r="BF181" i="13"/>
  <c r="J135" i="11"/>
  <c r="J100" i="11" s="1"/>
  <c r="J127" i="12"/>
  <c r="BF136" i="12"/>
  <c r="BF141" i="12"/>
  <c r="BF142" i="12"/>
  <c r="BF144" i="12"/>
  <c r="J130" i="12"/>
  <c r="BF139" i="12"/>
  <c r="BF140" i="12"/>
  <c r="BF149" i="12"/>
  <c r="BF150" i="12"/>
  <c r="BF143" i="12"/>
  <c r="BF138" i="12"/>
  <c r="BF146" i="12"/>
  <c r="BF153" i="12"/>
  <c r="BF156" i="12"/>
  <c r="BF167" i="12"/>
  <c r="BF168" i="12"/>
  <c r="BF151" i="12"/>
  <c r="BF152" i="12"/>
  <c r="BF165" i="12"/>
  <c r="BF170" i="12"/>
  <c r="BF172" i="12"/>
  <c r="F94" i="12"/>
  <c r="E121" i="12"/>
  <c r="BF147" i="12"/>
  <c r="BF148" i="12"/>
  <c r="BF155" i="12"/>
  <c r="BF160" i="12"/>
  <c r="BF169" i="12"/>
  <c r="BF154" i="12"/>
  <c r="BF158" i="12"/>
  <c r="BF161" i="12"/>
  <c r="BF164" i="12"/>
  <c r="BF171" i="12"/>
  <c r="BF137" i="12"/>
  <c r="BF145" i="12"/>
  <c r="BF157" i="12"/>
  <c r="BF159" i="12"/>
  <c r="BF162" i="12"/>
  <c r="BF166" i="12"/>
  <c r="BF173" i="12"/>
  <c r="F130" i="11"/>
  <c r="BF138" i="11"/>
  <c r="BK137" i="10"/>
  <c r="E85" i="11"/>
  <c r="J127" i="11"/>
  <c r="BF137" i="11"/>
  <c r="BF148" i="11"/>
  <c r="BF145" i="11"/>
  <c r="BF136" i="11"/>
  <c r="BF139" i="11"/>
  <c r="BF151" i="11"/>
  <c r="J94" i="11"/>
  <c r="BF147" i="11"/>
  <c r="BF150" i="11"/>
  <c r="BF152" i="11"/>
  <c r="BF157" i="11"/>
  <c r="BF155" i="11"/>
  <c r="BF159" i="11"/>
  <c r="BF165" i="11"/>
  <c r="BF140" i="11"/>
  <c r="BF143" i="11"/>
  <c r="BF179" i="11"/>
  <c r="BF141" i="11"/>
  <c r="BF142" i="11"/>
  <c r="BF144" i="11"/>
  <c r="BF154" i="11"/>
  <c r="BF162" i="11"/>
  <c r="BF174" i="11"/>
  <c r="BF178" i="11"/>
  <c r="BF182" i="11"/>
  <c r="BF187" i="11"/>
  <c r="BF173" i="11"/>
  <c r="BF181" i="11"/>
  <c r="BF146" i="11"/>
  <c r="BF149" i="11"/>
  <c r="BF156" i="11"/>
  <c r="BF160" i="11"/>
  <c r="BF161" i="11"/>
  <c r="BF163" i="11"/>
  <c r="BF166" i="11"/>
  <c r="BF169" i="11"/>
  <c r="BF171" i="11"/>
  <c r="BF176" i="11"/>
  <c r="BF177" i="11"/>
  <c r="BF158" i="11"/>
  <c r="BF164" i="11"/>
  <c r="BF153" i="11"/>
  <c r="BF168" i="11"/>
  <c r="BF170" i="11"/>
  <c r="BF184" i="11"/>
  <c r="BF186" i="11"/>
  <c r="BF167" i="11"/>
  <c r="BF175" i="11"/>
  <c r="BF180" i="11"/>
  <c r="BF183" i="11"/>
  <c r="BF185" i="11"/>
  <c r="BF154" i="10"/>
  <c r="BF164" i="10"/>
  <c r="BF161" i="10"/>
  <c r="BF160" i="10"/>
  <c r="BF167" i="10"/>
  <c r="BF159" i="10"/>
  <c r="BF142" i="10"/>
  <c r="J195" i="9"/>
  <c r="J106" i="9"/>
  <c r="J89" i="10"/>
  <c r="BF151" i="10"/>
  <c r="BF170" i="10"/>
  <c r="BF141" i="10"/>
  <c r="BF176" i="10"/>
  <c r="BF180" i="10"/>
  <c r="E126" i="10"/>
  <c r="J133" i="10"/>
  <c r="BF184" i="10"/>
  <c r="F92" i="10"/>
  <c r="BF143" i="10"/>
  <c r="BF157" i="10"/>
  <c r="BF168" i="10"/>
  <c r="BF172" i="10"/>
  <c r="BF171" i="10"/>
  <c r="BF152" i="10"/>
  <c r="BF148" i="10"/>
  <c r="BF145" i="10"/>
  <c r="BF147" i="10"/>
  <c r="BF163" i="10"/>
  <c r="BF173" i="10"/>
  <c r="BF179" i="10"/>
  <c r="BF193" i="10"/>
  <c r="BF197" i="10"/>
  <c r="BF144" i="10"/>
  <c r="BF156" i="10"/>
  <c r="BF174" i="10"/>
  <c r="BF186" i="10"/>
  <c r="BF192" i="10"/>
  <c r="BF146" i="10"/>
  <c r="BF153" i="10"/>
  <c r="BF182" i="10"/>
  <c r="BF185" i="10"/>
  <c r="BF188" i="10"/>
  <c r="BF190" i="10"/>
  <c r="BF139" i="10"/>
  <c r="BF150" i="10"/>
  <c r="BF140" i="10"/>
  <c r="BF149" i="10"/>
  <c r="BF194" i="10"/>
  <c r="BF202" i="10"/>
  <c r="BF177" i="10"/>
  <c r="BF183" i="10"/>
  <c r="BF187" i="10"/>
  <c r="BF191" i="10"/>
  <c r="BF195" i="10"/>
  <c r="BF196" i="10"/>
  <c r="BF203" i="10"/>
  <c r="BF155" i="10"/>
  <c r="BF169" i="10"/>
  <c r="BF175" i="10"/>
  <c r="BF189" i="10"/>
  <c r="BF199" i="10"/>
  <c r="BK202" i="8"/>
  <c r="J202" i="8" s="1"/>
  <c r="J105" i="8" s="1"/>
  <c r="J89" i="9"/>
  <c r="F92" i="9"/>
  <c r="BF139" i="9"/>
  <c r="BF140" i="9"/>
  <c r="BF142" i="9"/>
  <c r="BF145" i="9"/>
  <c r="BF144" i="9"/>
  <c r="BF150" i="9"/>
  <c r="BF147" i="9"/>
  <c r="BF149" i="9"/>
  <c r="BF154" i="9"/>
  <c r="BF155" i="9"/>
  <c r="BF159" i="9"/>
  <c r="BF157" i="9"/>
  <c r="BF141" i="9"/>
  <c r="BF148" i="9"/>
  <c r="BF153" i="9"/>
  <c r="BF143" i="9"/>
  <c r="J133" i="9"/>
  <c r="BF146" i="9"/>
  <c r="BF151" i="9"/>
  <c r="BF152" i="9"/>
  <c r="BF161" i="9"/>
  <c r="BF166" i="9"/>
  <c r="E85" i="9"/>
  <c r="BF176" i="9"/>
  <c r="BF168" i="9"/>
  <c r="BF172" i="9"/>
  <c r="BF185" i="9"/>
  <c r="BF173" i="9"/>
  <c r="BF156" i="9"/>
  <c r="BF162" i="9"/>
  <c r="BF167" i="9"/>
  <c r="BF178" i="9"/>
  <c r="BF187" i="9"/>
  <c r="BF169" i="9"/>
  <c r="BF180" i="9"/>
  <c r="BF179" i="9"/>
  <c r="BF186" i="9"/>
  <c r="BF165" i="9"/>
  <c r="BF171" i="9"/>
  <c r="BF175" i="9"/>
  <c r="BF182" i="9"/>
  <c r="BF183" i="9"/>
  <c r="BF184" i="9"/>
  <c r="BF193" i="9"/>
  <c r="BF197" i="9"/>
  <c r="BF188" i="9"/>
  <c r="BF189" i="9"/>
  <c r="BK137" i="8"/>
  <c r="J137" i="8" s="1"/>
  <c r="J97" i="8" s="1"/>
  <c r="BF170" i="9"/>
  <c r="BF181" i="9"/>
  <c r="BF190" i="9"/>
  <c r="BF191" i="9"/>
  <c r="BF196" i="9"/>
  <c r="J133" i="8"/>
  <c r="BF140" i="8"/>
  <c r="BF152" i="8"/>
  <c r="BF155" i="8"/>
  <c r="BF144" i="8"/>
  <c r="BF149" i="8"/>
  <c r="BF139" i="8"/>
  <c r="BF153" i="8"/>
  <c r="BF156" i="8"/>
  <c r="BF141" i="8"/>
  <c r="BF143" i="8"/>
  <c r="F92" i="8"/>
  <c r="BF146" i="8"/>
  <c r="BF147" i="8"/>
  <c r="BF151" i="8"/>
  <c r="BF154" i="8"/>
  <c r="J141" i="7"/>
  <c r="J98" i="7" s="1"/>
  <c r="BF164" i="8"/>
  <c r="BF157" i="8"/>
  <c r="BF160" i="8"/>
  <c r="J130" i="8"/>
  <c r="BF172" i="8"/>
  <c r="J211" i="7"/>
  <c r="J109" i="7"/>
  <c r="BF161" i="8"/>
  <c r="E126" i="8"/>
  <c r="BF175" i="8"/>
  <c r="BF183" i="8"/>
  <c r="BF169" i="8"/>
  <c r="BF148" i="8"/>
  <c r="BF185" i="8"/>
  <c r="BF195" i="8"/>
  <c r="BF159" i="8"/>
  <c r="BF163" i="8"/>
  <c r="BF167" i="8"/>
  <c r="BF171" i="8"/>
  <c r="BF170" i="8"/>
  <c r="BF173" i="8"/>
  <c r="BF176" i="8"/>
  <c r="BF177" i="8"/>
  <c r="BF178" i="8"/>
  <c r="BF180" i="8"/>
  <c r="BF186" i="8"/>
  <c r="BF188" i="8"/>
  <c r="BF190" i="8"/>
  <c r="BF198" i="8"/>
  <c r="BF204" i="8"/>
  <c r="BF150" i="8"/>
  <c r="BF168" i="8"/>
  <c r="BF174" i="8"/>
  <c r="BF182" i="8"/>
  <c r="BF199" i="8"/>
  <c r="BF205" i="8"/>
  <c r="BF142" i="8"/>
  <c r="BF187" i="8"/>
  <c r="BF189" i="8"/>
  <c r="BF192" i="8"/>
  <c r="BF193" i="8"/>
  <c r="BF194" i="8"/>
  <c r="BF196" i="8"/>
  <c r="BF197" i="8"/>
  <c r="BF145" i="8"/>
  <c r="BF179" i="8"/>
  <c r="BF191" i="8"/>
  <c r="BF201" i="8"/>
  <c r="BF144" i="7"/>
  <c r="BF148" i="7"/>
  <c r="F92" i="7"/>
  <c r="J89" i="7"/>
  <c r="BF160" i="7"/>
  <c r="BF149" i="7"/>
  <c r="BF157" i="7"/>
  <c r="BF169" i="7"/>
  <c r="J92" i="7"/>
  <c r="BF156" i="7"/>
  <c r="BF177" i="7"/>
  <c r="E85" i="7"/>
  <c r="BF171" i="7"/>
  <c r="BF175" i="7"/>
  <c r="BF180" i="7"/>
  <c r="BF150" i="7"/>
  <c r="BF152" i="7"/>
  <c r="BF153" i="7"/>
  <c r="BF154" i="7"/>
  <c r="BF176" i="7"/>
  <c r="BF178" i="7"/>
  <c r="BF181" i="7"/>
  <c r="BF193" i="7"/>
  <c r="BF183" i="7"/>
  <c r="BF189" i="7"/>
  <c r="BF191" i="7"/>
  <c r="BF198" i="7"/>
  <c r="BF200" i="7"/>
  <c r="BF204" i="7"/>
  <c r="BF155" i="7"/>
  <c r="BF158" i="7"/>
  <c r="BF162" i="7"/>
  <c r="BF179" i="7"/>
  <c r="BF182" i="7"/>
  <c r="BF192" i="7"/>
  <c r="BK139" i="6"/>
  <c r="BF147" i="7"/>
  <c r="BF161" i="7"/>
  <c r="BF165" i="7"/>
  <c r="BF168" i="7"/>
  <c r="BF172" i="7"/>
  <c r="BF163" i="7"/>
  <c r="BF164" i="7"/>
  <c r="BF167" i="7"/>
  <c r="BF186" i="7"/>
  <c r="BF195" i="7"/>
  <c r="BF196" i="7"/>
  <c r="BF199" i="7"/>
  <c r="BF202" i="7"/>
  <c r="BF143" i="7"/>
  <c r="BF145" i="7"/>
  <c r="BF187" i="7"/>
  <c r="BF203" i="7"/>
  <c r="BF197" i="7"/>
  <c r="BF201" i="7"/>
  <c r="BF142" i="7"/>
  <c r="BF146" i="7"/>
  <c r="BF151" i="7"/>
  <c r="BF188" i="7"/>
  <c r="BF190" i="7"/>
  <c r="BF194" i="7"/>
  <c r="BF206" i="7"/>
  <c r="BF209" i="7"/>
  <c r="BF212" i="7"/>
  <c r="BF213" i="7"/>
  <c r="BF158" i="6"/>
  <c r="BF165" i="6"/>
  <c r="BK137" i="5"/>
  <c r="J137" i="5"/>
  <c r="J97" i="5" s="1"/>
  <c r="E128" i="6"/>
  <c r="BF173" i="6"/>
  <c r="BF178" i="6"/>
  <c r="BF177" i="6"/>
  <c r="BF181" i="6"/>
  <c r="BF146" i="6"/>
  <c r="BF151" i="6"/>
  <c r="BF153" i="6"/>
  <c r="BF154" i="6"/>
  <c r="BK190" i="5"/>
  <c r="J190" i="5" s="1"/>
  <c r="J105" i="5" s="1"/>
  <c r="F92" i="6"/>
  <c r="J135" i="6"/>
  <c r="BF183" i="6"/>
  <c r="J132" i="6"/>
  <c r="BF184" i="6"/>
  <c r="BF149" i="6"/>
  <c r="BF192" i="6"/>
  <c r="BF190" i="6"/>
  <c r="BF170" i="6"/>
  <c r="BF194" i="6"/>
  <c r="BF145" i="6"/>
  <c r="BF148" i="6"/>
  <c r="BF141" i="6"/>
  <c r="BF147" i="6"/>
  <c r="BF152" i="6"/>
  <c r="BF163" i="6"/>
  <c r="BF187" i="6"/>
  <c r="BF150" i="6"/>
  <c r="BF179" i="6"/>
  <c r="BF201" i="6"/>
  <c r="BF142" i="6"/>
  <c r="BF143" i="6"/>
  <c r="BF157" i="6"/>
  <c r="BF160" i="6"/>
  <c r="BF166" i="6"/>
  <c r="BF169" i="6"/>
  <c r="BF171" i="6"/>
  <c r="BF175" i="6"/>
  <c r="BF206" i="6"/>
  <c r="BF208" i="6"/>
  <c r="BF209" i="6"/>
  <c r="BF156" i="6"/>
  <c r="BF144" i="6"/>
  <c r="BF203" i="6"/>
  <c r="BF205" i="6"/>
  <c r="BF207" i="6"/>
  <c r="BF211" i="6"/>
  <c r="BF217" i="6"/>
  <c r="BF174" i="6"/>
  <c r="BF176" i="6"/>
  <c r="BF182" i="6"/>
  <c r="BF186" i="6"/>
  <c r="BF197" i="6"/>
  <c r="BF198" i="6"/>
  <c r="BF199" i="6"/>
  <c r="BF200" i="6"/>
  <c r="BF204" i="6"/>
  <c r="BF161" i="6"/>
  <c r="BF162" i="6"/>
  <c r="BF172" i="6"/>
  <c r="BF193" i="6"/>
  <c r="BF196" i="6"/>
  <c r="BF155" i="6"/>
  <c r="BF180" i="6"/>
  <c r="BF189" i="6"/>
  <c r="BF191" i="6"/>
  <c r="BF195" i="6"/>
  <c r="BF202" i="6"/>
  <c r="BF214" i="6"/>
  <c r="BF218" i="6"/>
  <c r="BK134" i="4"/>
  <c r="J134" i="4" s="1"/>
  <c r="J97" i="4" s="1"/>
  <c r="J92" i="5"/>
  <c r="BF140" i="5"/>
  <c r="E85" i="5"/>
  <c r="J130" i="5"/>
  <c r="BF142" i="5"/>
  <c r="F133" i="5"/>
  <c r="BF146" i="5"/>
  <c r="BF143" i="5"/>
  <c r="BF145" i="5"/>
  <c r="BF141" i="5"/>
  <c r="BF160" i="5"/>
  <c r="BF150" i="5"/>
  <c r="BF164" i="5"/>
  <c r="BF156" i="5"/>
  <c r="BF153" i="5"/>
  <c r="BF154" i="5"/>
  <c r="BF169" i="5"/>
  <c r="BF170" i="5"/>
  <c r="BF171" i="5"/>
  <c r="BF176" i="5"/>
  <c r="BF178" i="5"/>
  <c r="BF159" i="5"/>
  <c r="BF144" i="5"/>
  <c r="BF147" i="5"/>
  <c r="BF161" i="5"/>
  <c r="BF168" i="5"/>
  <c r="BF173" i="5"/>
  <c r="BF139" i="5"/>
  <c r="BF151" i="5"/>
  <c r="BF157" i="5"/>
  <c r="BF162" i="5"/>
  <c r="BF167" i="5"/>
  <c r="BF148" i="5"/>
  <c r="BF152" i="5"/>
  <c r="BF165" i="5"/>
  <c r="BF174" i="5"/>
  <c r="BF179" i="5"/>
  <c r="BF180" i="5"/>
  <c r="BF184" i="5"/>
  <c r="BF187" i="5"/>
  <c r="BF192" i="5"/>
  <c r="BF149" i="5"/>
  <c r="BF166" i="5"/>
  <c r="BF181" i="5"/>
  <c r="BF182" i="5"/>
  <c r="BF185" i="5"/>
  <c r="BF189" i="5"/>
  <c r="BF193" i="5"/>
  <c r="BF177" i="5"/>
  <c r="BF183" i="5"/>
  <c r="BF186" i="5"/>
  <c r="BF141" i="4"/>
  <c r="BF147" i="4"/>
  <c r="BF154" i="4"/>
  <c r="BF157" i="4"/>
  <c r="BF167" i="4"/>
  <c r="BF169" i="4"/>
  <c r="BF175" i="4"/>
  <c r="BF178" i="4"/>
  <c r="BF183" i="4"/>
  <c r="BF187" i="4"/>
  <c r="BF194" i="4"/>
  <c r="BF195" i="4"/>
  <c r="BF197" i="4"/>
  <c r="F92" i="4"/>
  <c r="BF143" i="4"/>
  <c r="BF148" i="4"/>
  <c r="BF152" i="4"/>
  <c r="BF156" i="4"/>
  <c r="BF162" i="4"/>
  <c r="BF168" i="4"/>
  <c r="BF177" i="4"/>
  <c r="J127" i="4"/>
  <c r="BF137" i="4"/>
  <c r="BF140" i="4"/>
  <c r="BF150" i="4"/>
  <c r="BF151" i="4"/>
  <c r="BF160" i="4"/>
  <c r="BF180" i="4"/>
  <c r="BF182" i="4"/>
  <c r="BF192" i="4"/>
  <c r="J92" i="4"/>
  <c r="BF139" i="4"/>
  <c r="BF144" i="4"/>
  <c r="BF145" i="4"/>
  <c r="BF146" i="4"/>
  <c r="BF149" i="4"/>
  <c r="BF153" i="4"/>
  <c r="BF155" i="4"/>
  <c r="BF158" i="4"/>
  <c r="BF161" i="4"/>
  <c r="BF163" i="4"/>
  <c r="BF170" i="4"/>
  <c r="BF171" i="4"/>
  <c r="BF172" i="4"/>
  <c r="BF173" i="4"/>
  <c r="BF179" i="4"/>
  <c r="BF185" i="4"/>
  <c r="BF186" i="4"/>
  <c r="BF188" i="4"/>
  <c r="BF189" i="4"/>
  <c r="BF193" i="4"/>
  <c r="BF199" i="4"/>
  <c r="BF200" i="4"/>
  <c r="E85" i="4"/>
  <c r="BF136" i="4"/>
  <c r="BF138" i="4"/>
  <c r="BF142" i="4"/>
  <c r="BF164" i="4"/>
  <c r="BF166" i="4"/>
  <c r="BF176" i="4"/>
  <c r="BF184" i="4"/>
  <c r="BF190" i="4"/>
  <c r="BF191" i="4"/>
  <c r="BF196" i="4"/>
  <c r="F127" i="3"/>
  <c r="BF137" i="3"/>
  <c r="BF142" i="3"/>
  <c r="J92" i="3"/>
  <c r="J124" i="3"/>
  <c r="BF152" i="3"/>
  <c r="E85" i="3"/>
  <c r="BF134" i="3"/>
  <c r="BF141" i="3"/>
  <c r="BF155" i="3"/>
  <c r="BF136" i="3"/>
  <c r="BF138" i="3"/>
  <c r="BF143" i="3"/>
  <c r="BF145" i="3"/>
  <c r="BF146" i="3"/>
  <c r="BF153" i="3"/>
  <c r="BF147" i="3"/>
  <c r="BF133" i="3"/>
  <c r="BF135" i="3"/>
  <c r="BF144" i="3"/>
  <c r="BF148" i="3"/>
  <c r="BF149" i="3"/>
  <c r="BF150" i="3"/>
  <c r="BF151" i="3"/>
  <c r="BF154" i="3"/>
  <c r="E85" i="2"/>
  <c r="J89" i="2"/>
  <c r="BF130" i="2"/>
  <c r="BF131" i="2"/>
  <c r="AV95" i="1"/>
  <c r="F92" i="2"/>
  <c r="J92" i="2"/>
  <c r="BF129" i="2"/>
  <c r="BB95" i="1"/>
  <c r="AZ95" i="1"/>
  <c r="BC95" i="1"/>
  <c r="BD95" i="1"/>
  <c r="F38" i="4"/>
  <c r="BC97" i="1"/>
  <c r="F37" i="10"/>
  <c r="BB103" i="1"/>
  <c r="F40" i="16"/>
  <c r="BC111" i="1"/>
  <c r="F40" i="20"/>
  <c r="BC116" i="1"/>
  <c r="F38" i="25"/>
  <c r="BC121" i="1" s="1"/>
  <c r="J35" i="4"/>
  <c r="AV97" i="1" s="1"/>
  <c r="J35" i="9"/>
  <c r="AV102" i="1" s="1"/>
  <c r="F39" i="14"/>
  <c r="BB109" i="1"/>
  <c r="F39" i="17"/>
  <c r="BB112" i="1" s="1"/>
  <c r="F37" i="22"/>
  <c r="BB118" i="1"/>
  <c r="F39" i="25"/>
  <c r="BD121" i="1" s="1"/>
  <c r="J35" i="3"/>
  <c r="AV96" i="1"/>
  <c r="F39" i="6"/>
  <c r="BD99" i="1"/>
  <c r="F35" i="9"/>
  <c r="AZ102" i="1"/>
  <c r="F39" i="13"/>
  <c r="BD107" i="1"/>
  <c r="J35" i="18"/>
  <c r="AV113" i="1"/>
  <c r="F35" i="23"/>
  <c r="AZ119" i="1" s="1"/>
  <c r="F39" i="24"/>
  <c r="BD120" i="1" s="1"/>
  <c r="F35" i="6"/>
  <c r="AZ99" i="1" s="1"/>
  <c r="F38" i="9"/>
  <c r="BC102" i="1"/>
  <c r="F37" i="12"/>
  <c r="AZ106" i="1" s="1"/>
  <c r="F37" i="15"/>
  <c r="AZ110" i="1"/>
  <c r="F39" i="18"/>
  <c r="BD113" i="1" s="1"/>
  <c r="F37" i="24"/>
  <c r="BB120" i="1"/>
  <c r="F39" i="4"/>
  <c r="BD97" i="1"/>
  <c r="F38" i="10"/>
  <c r="BC103" i="1"/>
  <c r="F41" i="16"/>
  <c r="BD111" i="1"/>
  <c r="J37" i="20"/>
  <c r="AV116" i="1"/>
  <c r="F37" i="25"/>
  <c r="BB121" i="1" s="1"/>
  <c r="AS94" i="1"/>
  <c r="F38" i="6"/>
  <c r="BC99" i="1"/>
  <c r="F39" i="8"/>
  <c r="BD101" i="1"/>
  <c r="F41" i="12"/>
  <c r="BD106" i="1"/>
  <c r="F37" i="13"/>
  <c r="BB107" i="1"/>
  <c r="F39" i="16"/>
  <c r="BB111" i="1"/>
  <c r="J37" i="19"/>
  <c r="AV115" i="1" s="1"/>
  <c r="F39" i="21"/>
  <c r="BD117" i="1" s="1"/>
  <c r="F39" i="3"/>
  <c r="BD96" i="1"/>
  <c r="F38" i="7"/>
  <c r="BC100" i="1"/>
  <c r="F37" i="11"/>
  <c r="AZ105" i="1"/>
  <c r="F38" i="13"/>
  <c r="BC107" i="1" s="1"/>
  <c r="F37" i="19"/>
  <c r="AZ115" i="1"/>
  <c r="F38" i="22"/>
  <c r="BC118" i="1"/>
  <c r="F38" i="5"/>
  <c r="BC98" i="1"/>
  <c r="F35" i="10"/>
  <c r="AZ103" i="1"/>
  <c r="J37" i="15"/>
  <c r="AV110" i="1"/>
  <c r="F41" i="19"/>
  <c r="BD115" i="1" s="1"/>
  <c r="F35" i="22"/>
  <c r="AZ118" i="1" s="1"/>
  <c r="F39" i="5"/>
  <c r="BD98" i="1" s="1"/>
  <c r="J35" i="8"/>
  <c r="AV101" i="1"/>
  <c r="F37" i="9"/>
  <c r="BB102" i="1" s="1"/>
  <c r="F39" i="12"/>
  <c r="BB106" i="1"/>
  <c r="F40" i="14"/>
  <c r="BC109" i="1" s="1"/>
  <c r="F39" i="15"/>
  <c r="BB110" i="1"/>
  <c r="F39" i="19"/>
  <c r="BB115" i="1"/>
  <c r="J35" i="21"/>
  <c r="AV117" i="1"/>
  <c r="J35" i="7"/>
  <c r="AV100" i="1"/>
  <c r="F39" i="11"/>
  <c r="BB105" i="1"/>
  <c r="J35" i="13"/>
  <c r="AV107" i="1" s="1"/>
  <c r="F41" i="17"/>
  <c r="BD112" i="1" s="1"/>
  <c r="F39" i="20"/>
  <c r="BB116" i="1" s="1"/>
  <c r="F37" i="23"/>
  <c r="BB119" i="1"/>
  <c r="J35" i="24"/>
  <c r="AV120" i="1"/>
  <c r="F35" i="5"/>
  <c r="AZ98" i="1"/>
  <c r="F38" i="8"/>
  <c r="BC101" i="1" s="1"/>
  <c r="J37" i="12"/>
  <c r="AV106" i="1"/>
  <c r="F37" i="16"/>
  <c r="AZ111" i="1"/>
  <c r="F41" i="20"/>
  <c r="BD116" i="1"/>
  <c r="J35" i="23"/>
  <c r="AV119" i="1"/>
  <c r="F37" i="4"/>
  <c r="BB97" i="1"/>
  <c r="F41" i="14"/>
  <c r="BD109" i="1"/>
  <c r="J37" i="17"/>
  <c r="AV112" i="1" s="1"/>
  <c r="F39" i="22"/>
  <c r="BD118" i="1" s="1"/>
  <c r="J35" i="25"/>
  <c r="AV121" i="1"/>
  <c r="F35" i="3"/>
  <c r="AZ96" i="1"/>
  <c r="F37" i="6"/>
  <c r="BB99" i="1" s="1"/>
  <c r="F35" i="8"/>
  <c r="AZ101" i="1" s="1"/>
  <c r="F39" i="10"/>
  <c r="BD103" i="1" s="1"/>
  <c r="F35" i="18"/>
  <c r="AZ113" i="1"/>
  <c r="F38" i="23"/>
  <c r="BC119" i="1" s="1"/>
  <c r="F39" i="7"/>
  <c r="BD100" i="1"/>
  <c r="F40" i="11"/>
  <c r="BC105" i="1"/>
  <c r="F37" i="14"/>
  <c r="AZ109" i="1"/>
  <c r="F40" i="17"/>
  <c r="BC112" i="1"/>
  <c r="F37" i="21"/>
  <c r="BB117" i="1" s="1"/>
  <c r="F35" i="4"/>
  <c r="AZ97" i="1" s="1"/>
  <c r="F39" i="9"/>
  <c r="BD102" i="1"/>
  <c r="J37" i="14"/>
  <c r="AV109" i="1" s="1"/>
  <c r="F37" i="17"/>
  <c r="AZ112" i="1"/>
  <c r="F35" i="21"/>
  <c r="AZ117" i="1" s="1"/>
  <c r="F37" i="3"/>
  <c r="BB96" i="1"/>
  <c r="J35" i="6"/>
  <c r="AV99" i="1"/>
  <c r="F37" i="8"/>
  <c r="BB101" i="1"/>
  <c r="F40" i="12"/>
  <c r="BC106" i="1"/>
  <c r="F41" i="15"/>
  <c r="BD110" i="1"/>
  <c r="F38" i="18"/>
  <c r="BC113" i="1"/>
  <c r="J35" i="22"/>
  <c r="AV118" i="1" s="1"/>
  <c r="F39" i="23"/>
  <c r="BD119" i="1" s="1"/>
  <c r="F38" i="24"/>
  <c r="BC120" i="1"/>
  <c r="J35" i="5"/>
  <c r="AV98" i="1" s="1"/>
  <c r="F35" i="7"/>
  <c r="AZ100" i="1"/>
  <c r="J37" i="11"/>
  <c r="AV105" i="1" s="1"/>
  <c r="F35" i="13"/>
  <c r="AZ107" i="1"/>
  <c r="J37" i="16"/>
  <c r="AV111" i="1"/>
  <c r="F40" i="19"/>
  <c r="BC115" i="1"/>
  <c r="F38" i="21"/>
  <c r="BC117" i="1"/>
  <c r="F38" i="3"/>
  <c r="BC96" i="1" s="1"/>
  <c r="F37" i="7"/>
  <c r="BB100" i="1"/>
  <c r="F41" i="11"/>
  <c r="BD105" i="1" s="1"/>
  <c r="F37" i="18"/>
  <c r="BB113" i="1" s="1"/>
  <c r="F35" i="24"/>
  <c r="AZ120" i="1"/>
  <c r="F37" i="5"/>
  <c r="BB98" i="1"/>
  <c r="J35" i="10"/>
  <c r="AV103" i="1"/>
  <c r="F40" i="15"/>
  <c r="BC110" i="1" s="1"/>
  <c r="F37" i="20"/>
  <c r="AZ116" i="1"/>
  <c r="F35" i="25"/>
  <c r="AZ121" i="1" s="1"/>
  <c r="J30" i="9" l="1"/>
  <c r="J115" i="9" s="1"/>
  <c r="J109" i="9" s="1"/>
  <c r="J117" i="9"/>
  <c r="BK134" i="17"/>
  <c r="J134" i="17" s="1"/>
  <c r="J98" i="17" s="1"/>
  <c r="J32" i="17" s="1"/>
  <c r="J111" i="17" s="1"/>
  <c r="BF111" i="17" s="1"/>
  <c r="F38" i="17" s="1"/>
  <c r="BA112" i="1" s="1"/>
  <c r="J135" i="17"/>
  <c r="J99" i="17" s="1"/>
  <c r="J30" i="2"/>
  <c r="J106" i="2" s="1"/>
  <c r="J100" i="2" s="1"/>
  <c r="J108" i="2" s="1"/>
  <c r="J30" i="13"/>
  <c r="J111" i="13" s="1"/>
  <c r="J105" i="13" s="1"/>
  <c r="J113" i="13"/>
  <c r="R139" i="7"/>
  <c r="BK135" i="16"/>
  <c r="J155" i="18"/>
  <c r="J101" i="18" s="1"/>
  <c r="J192" i="9"/>
  <c r="J104" i="9" s="1"/>
  <c r="P154" i="18"/>
  <c r="P138" i="18" s="1"/>
  <c r="AU113" i="1" s="1"/>
  <c r="T154" i="18"/>
  <c r="R130" i="24"/>
  <c r="R129" i="24"/>
  <c r="P130" i="25"/>
  <c r="P129" i="25" s="1"/>
  <c r="AU121" i="1" s="1"/>
  <c r="P130" i="24"/>
  <c r="P129" i="24"/>
  <c r="AU120" i="1"/>
  <c r="R140" i="21"/>
  <c r="R137" i="9"/>
  <c r="R136" i="9"/>
  <c r="BK136" i="19"/>
  <c r="J136" i="19"/>
  <c r="J99" i="19"/>
  <c r="R135" i="16"/>
  <c r="R134" i="16"/>
  <c r="P134" i="17"/>
  <c r="AU112" i="1" s="1"/>
  <c r="BK130" i="24"/>
  <c r="J130" i="24"/>
  <c r="J97" i="24" s="1"/>
  <c r="T259" i="21"/>
  <c r="T135" i="16"/>
  <c r="T134" i="16"/>
  <c r="BK130" i="25"/>
  <c r="BK129" i="25" s="1"/>
  <c r="J129" i="25" s="1"/>
  <c r="J96" i="25" s="1"/>
  <c r="J30" i="25" s="1"/>
  <c r="J108" i="25" s="1"/>
  <c r="BF108" i="25" s="1"/>
  <c r="J36" i="25" s="1"/>
  <c r="AW121" i="1" s="1"/>
  <c r="AT121" i="1" s="1"/>
  <c r="P134" i="12"/>
  <c r="P133" i="12"/>
  <c r="AU106" i="1" s="1"/>
  <c r="AU104" i="1" s="1"/>
  <c r="R134" i="11"/>
  <c r="R133" i="11"/>
  <c r="T139" i="18"/>
  <c r="T138" i="18" s="1"/>
  <c r="T138" i="15"/>
  <c r="T137" i="15"/>
  <c r="R133" i="13"/>
  <c r="R132" i="13"/>
  <c r="R139" i="6"/>
  <c r="R138" i="6" s="1"/>
  <c r="P168" i="21"/>
  <c r="P140" i="21" s="1"/>
  <c r="AU117" i="1" s="1"/>
  <c r="R134" i="17"/>
  <c r="P140" i="7"/>
  <c r="P139" i="7" s="1"/>
  <c r="AU100" i="1" s="1"/>
  <c r="T134" i="4"/>
  <c r="T133" i="4"/>
  <c r="P136" i="19"/>
  <c r="P135" i="19" s="1"/>
  <c r="AU115" i="1" s="1"/>
  <c r="AU114" i="1" s="1"/>
  <c r="R134" i="12"/>
  <c r="R133" i="12" s="1"/>
  <c r="R137" i="8"/>
  <c r="R136" i="8" s="1"/>
  <c r="P259" i="21"/>
  <c r="T137" i="9"/>
  <c r="T136" i="9"/>
  <c r="R137" i="5"/>
  <c r="R136" i="5"/>
  <c r="R139" i="18"/>
  <c r="R138" i="18"/>
  <c r="BK134" i="11"/>
  <c r="J134" i="11"/>
  <c r="J99" i="11"/>
  <c r="BK138" i="15"/>
  <c r="J138" i="15" s="1"/>
  <c r="J99" i="15" s="1"/>
  <c r="R134" i="4"/>
  <c r="R133" i="4"/>
  <c r="T140" i="7"/>
  <c r="T139" i="7" s="1"/>
  <c r="T137" i="5"/>
  <c r="T136" i="5" s="1"/>
  <c r="T134" i="17"/>
  <c r="BK140" i="7"/>
  <c r="P137" i="9"/>
  <c r="P136" i="9" s="1"/>
  <c r="AU102" i="1" s="1"/>
  <c r="T137" i="8"/>
  <c r="T136" i="8" s="1"/>
  <c r="P133" i="13"/>
  <c r="P132" i="13"/>
  <c r="AU107" i="1"/>
  <c r="T133" i="13"/>
  <c r="T132" i="13"/>
  <c r="T140" i="21"/>
  <c r="P139" i="6"/>
  <c r="P138" i="6"/>
  <c r="AU99" i="1"/>
  <c r="T135" i="19"/>
  <c r="P135" i="16"/>
  <c r="P134" i="16"/>
  <c r="AU111" i="1" s="1"/>
  <c r="P137" i="8"/>
  <c r="P136" i="8" s="1"/>
  <c r="AU101" i="1" s="1"/>
  <c r="R138" i="15"/>
  <c r="R137" i="15" s="1"/>
  <c r="P137" i="10"/>
  <c r="P136" i="10" s="1"/>
  <c r="AU103" i="1" s="1"/>
  <c r="BK139" i="18"/>
  <c r="J139" i="18"/>
  <c r="J97" i="18"/>
  <c r="R130" i="22"/>
  <c r="R129" i="22"/>
  <c r="BK141" i="21"/>
  <c r="J141" i="21"/>
  <c r="J97" i="21"/>
  <c r="BF106" i="2"/>
  <c r="J36" i="2" s="1"/>
  <c r="AW95" i="1" s="1"/>
  <c r="AT95" i="1" s="1"/>
  <c r="BK133" i="20"/>
  <c r="J133" i="20"/>
  <c r="J98" i="20"/>
  <c r="J32" i="20" s="1"/>
  <c r="J110" i="20" s="1"/>
  <c r="J104" i="20" s="1"/>
  <c r="J112" i="20" s="1"/>
  <c r="BK200" i="10"/>
  <c r="J200" i="10"/>
  <c r="J105" i="10" s="1"/>
  <c r="BK131" i="3"/>
  <c r="J131" i="3" s="1"/>
  <c r="J97" i="3" s="1"/>
  <c r="BK212" i="6"/>
  <c r="J212" i="6"/>
  <c r="J105" i="6" s="1"/>
  <c r="BK215" i="6"/>
  <c r="J215" i="6"/>
  <c r="J107" i="6"/>
  <c r="BK207" i="7"/>
  <c r="J207" i="7"/>
  <c r="J106" i="7"/>
  <c r="J131" i="25"/>
  <c r="J98" i="25"/>
  <c r="BK139" i="3"/>
  <c r="J139" i="3"/>
  <c r="J99" i="3"/>
  <c r="BK129" i="23"/>
  <c r="J129" i="23"/>
  <c r="J97" i="23" s="1"/>
  <c r="BK130" i="22"/>
  <c r="J130" i="22"/>
  <c r="J97" i="22"/>
  <c r="BK140" i="21"/>
  <c r="J140" i="21"/>
  <c r="J96" i="21" s="1"/>
  <c r="BK138" i="18"/>
  <c r="J138" i="18"/>
  <c r="J96" i="18" s="1"/>
  <c r="J30" i="18" s="1"/>
  <c r="J117" i="18" s="1"/>
  <c r="BF117" i="18" s="1"/>
  <c r="J36" i="18" s="1"/>
  <c r="AW113" i="1" s="1"/>
  <c r="AT113" i="1" s="1"/>
  <c r="BK135" i="14"/>
  <c r="J135" i="14"/>
  <c r="J98" i="14" s="1"/>
  <c r="J32" i="14" s="1"/>
  <c r="J112" i="14" s="1"/>
  <c r="BF112" i="14" s="1"/>
  <c r="J38" i="14" s="1"/>
  <c r="AW109" i="1" s="1"/>
  <c r="AT109" i="1" s="1"/>
  <c r="J133" i="13"/>
  <c r="J97" i="13"/>
  <c r="BK133" i="12"/>
  <c r="J133" i="12"/>
  <c r="J98" i="12"/>
  <c r="J32" i="12"/>
  <c r="J110" i="12" s="1"/>
  <c r="BF110" i="12" s="1"/>
  <c r="F38" i="12" s="1"/>
  <c r="BA106" i="1" s="1"/>
  <c r="J31" i="13"/>
  <c r="BF111" i="13"/>
  <c r="J137" i="10"/>
  <c r="J97" i="10" s="1"/>
  <c r="J137" i="9"/>
  <c r="J97" i="9" s="1"/>
  <c r="BK136" i="8"/>
  <c r="J136" i="8"/>
  <c r="J96" i="8"/>
  <c r="J30" i="8" s="1"/>
  <c r="BF115" i="9"/>
  <c r="J36" i="9" s="1"/>
  <c r="AW102" i="1" s="1"/>
  <c r="AT102" i="1" s="1"/>
  <c r="J31" i="9"/>
  <c r="J32" i="9" s="1"/>
  <c r="AG102" i="1" s="1"/>
  <c r="AN102" i="1" s="1"/>
  <c r="J139" i="6"/>
  <c r="J97" i="6"/>
  <c r="BK136" i="5"/>
  <c r="J136" i="5" s="1"/>
  <c r="J96" i="5" s="1"/>
  <c r="BK133" i="4"/>
  <c r="J133" i="4"/>
  <c r="J96" i="4"/>
  <c r="J30" i="4"/>
  <c r="BD114" i="1"/>
  <c r="BC104" i="1"/>
  <c r="AY104" i="1"/>
  <c r="BD108" i="1"/>
  <c r="F36" i="13"/>
  <c r="BA107" i="1" s="1"/>
  <c r="BB108" i="1"/>
  <c r="AX108" i="1"/>
  <c r="BC114" i="1"/>
  <c r="AY114" i="1"/>
  <c r="AZ104" i="1"/>
  <c r="AV104" i="1" s="1"/>
  <c r="BB104" i="1"/>
  <c r="AX104" i="1"/>
  <c r="J105" i="17"/>
  <c r="J113" i="17" s="1"/>
  <c r="BB114" i="1"/>
  <c r="AX114" i="1" s="1"/>
  <c r="AZ114" i="1"/>
  <c r="AV114" i="1"/>
  <c r="BD104" i="1"/>
  <c r="J32" i="13"/>
  <c r="AG107" i="1"/>
  <c r="AZ108" i="1"/>
  <c r="AV108" i="1" s="1"/>
  <c r="J38" i="17"/>
  <c r="AW112" i="1"/>
  <c r="AT112" i="1" s="1"/>
  <c r="BC108" i="1"/>
  <c r="AY108" i="1"/>
  <c r="J112" i="4"/>
  <c r="BF112" i="4" s="1"/>
  <c r="J36" i="4" s="1"/>
  <c r="AW97" i="1" s="1"/>
  <c r="AT97" i="1" s="1"/>
  <c r="F36" i="2" l="1"/>
  <c r="BA95" i="1" s="1"/>
  <c r="J31" i="2"/>
  <c r="J32" i="2" s="1"/>
  <c r="AG95" i="1" s="1"/>
  <c r="AN95" i="1" s="1"/>
  <c r="J115" i="8"/>
  <c r="J109" i="8" s="1"/>
  <c r="J31" i="8" s="1"/>
  <c r="J32" i="8"/>
  <c r="AG101" i="1" s="1"/>
  <c r="J30" i="21"/>
  <c r="J119" i="21" s="1"/>
  <c r="J113" i="21" s="1"/>
  <c r="J121" i="21" s="1"/>
  <c r="J30" i="5"/>
  <c r="J115" i="5" s="1"/>
  <c r="J109" i="5" s="1"/>
  <c r="J117" i="5" s="1"/>
  <c r="J135" i="16"/>
  <c r="J99" i="16" s="1"/>
  <c r="BK134" i="16"/>
  <c r="J134" i="16" s="1"/>
  <c r="J98" i="16" s="1"/>
  <c r="BK139" i="7"/>
  <c r="J139" i="7" s="1"/>
  <c r="J96" i="7" s="1"/>
  <c r="BF110" i="20"/>
  <c r="J38" i="20" s="1"/>
  <c r="AW116" i="1" s="1"/>
  <c r="AT116" i="1" s="1"/>
  <c r="J33" i="20"/>
  <c r="BK135" i="19"/>
  <c r="J135" i="19"/>
  <c r="J98" i="19" s="1"/>
  <c r="J140" i="7"/>
  <c r="J97" i="7"/>
  <c r="BK136" i="10"/>
  <c r="J136" i="10"/>
  <c r="J96" i="10" s="1"/>
  <c r="BK138" i="6"/>
  <c r="J138" i="6"/>
  <c r="J96" i="6"/>
  <c r="J30" i="6"/>
  <c r="BK129" i="24"/>
  <c r="J129" i="24"/>
  <c r="J96" i="24"/>
  <c r="J30" i="24"/>
  <c r="J108" i="24" s="1"/>
  <c r="BF108" i="24" s="1"/>
  <c r="J36" i="24" s="1"/>
  <c r="AW120" i="1" s="1"/>
  <c r="AT120" i="1" s="1"/>
  <c r="BK130" i="3"/>
  <c r="J130" i="3" s="1"/>
  <c r="J96" i="3" s="1"/>
  <c r="J30" i="3" s="1"/>
  <c r="J109" i="3" s="1"/>
  <c r="BF109" i="3" s="1"/>
  <c r="J36" i="3" s="1"/>
  <c r="AW96" i="1" s="1"/>
  <c r="AT96" i="1" s="1"/>
  <c r="BK128" i="23"/>
  <c r="J128" i="23"/>
  <c r="J96" i="23" s="1"/>
  <c r="J130" i="25"/>
  <c r="J97" i="25" s="1"/>
  <c r="BK129" i="22"/>
  <c r="J129" i="22"/>
  <c r="J96" i="22" s="1"/>
  <c r="J30" i="22" s="1"/>
  <c r="J108" i="22" s="1"/>
  <c r="BF108" i="22" s="1"/>
  <c r="J36" i="22" s="1"/>
  <c r="AW118" i="1" s="1"/>
  <c r="AT118" i="1" s="1"/>
  <c r="BK137" i="15"/>
  <c r="J137" i="15" s="1"/>
  <c r="J98" i="15" s="1"/>
  <c r="J32" i="15" s="1"/>
  <c r="J114" i="15" s="1"/>
  <c r="BF114" i="15" s="1"/>
  <c r="J38" i="15" s="1"/>
  <c r="AW110" i="1" s="1"/>
  <c r="AT110" i="1" s="1"/>
  <c r="BK133" i="11"/>
  <c r="J133" i="11"/>
  <c r="J98" i="11"/>
  <c r="J32" i="11"/>
  <c r="J31" i="21"/>
  <c r="J32" i="21" s="1"/>
  <c r="AG117" i="1" s="1"/>
  <c r="BF119" i="21"/>
  <c r="F36" i="21" s="1"/>
  <c r="BA117" i="1" s="1"/>
  <c r="J33" i="17"/>
  <c r="J41" i="9"/>
  <c r="BF115" i="8"/>
  <c r="F36" i="8" s="1"/>
  <c r="BA101" i="1" s="1"/>
  <c r="BF115" i="5"/>
  <c r="J36" i="5" s="1"/>
  <c r="AW98" i="1" s="1"/>
  <c r="AT98" i="1" s="1"/>
  <c r="J31" i="5"/>
  <c r="J41" i="2"/>
  <c r="AU108" i="1"/>
  <c r="F36" i="25"/>
  <c r="BA121" i="1"/>
  <c r="J34" i="20"/>
  <c r="AG116" i="1"/>
  <c r="J102" i="25"/>
  <c r="J110" i="25"/>
  <c r="J34" i="17"/>
  <c r="AG112" i="1" s="1"/>
  <c r="AN112" i="1" s="1"/>
  <c r="AZ94" i="1"/>
  <c r="AV94" i="1" s="1"/>
  <c r="AK29" i="1" s="1"/>
  <c r="J117" i="6"/>
  <c r="J111" i="6"/>
  <c r="J119" i="6"/>
  <c r="J110" i="11"/>
  <c r="BF110" i="11"/>
  <c r="J38" i="11" s="1"/>
  <c r="AW105" i="1" s="1"/>
  <c r="AT105" i="1" s="1"/>
  <c r="J36" i="8"/>
  <c r="AW101" i="1" s="1"/>
  <c r="AT101" i="1" s="1"/>
  <c r="J106" i="4"/>
  <c r="J114" i="4"/>
  <c r="F36" i="9"/>
  <c r="BA102" i="1" s="1"/>
  <c r="BB94" i="1"/>
  <c r="AX94" i="1" s="1"/>
  <c r="J111" i="18"/>
  <c r="J119" i="18"/>
  <c r="F38" i="14"/>
  <c r="BA109" i="1"/>
  <c r="BC94" i="1"/>
  <c r="AY94" i="1" s="1"/>
  <c r="F36" i="5"/>
  <c r="BA98" i="1" s="1"/>
  <c r="J32" i="5"/>
  <c r="AG98" i="1" s="1"/>
  <c r="J38" i="12"/>
  <c r="AW106" i="1" s="1"/>
  <c r="AT106" i="1" s="1"/>
  <c r="J117" i="8"/>
  <c r="J104" i="12"/>
  <c r="J112" i="12"/>
  <c r="J106" i="14"/>
  <c r="J114" i="14" s="1"/>
  <c r="J36" i="21"/>
  <c r="AW117" i="1" s="1"/>
  <c r="AT117" i="1" s="1"/>
  <c r="F36" i="4"/>
  <c r="BA97" i="1"/>
  <c r="F38" i="20"/>
  <c r="BA116" i="1"/>
  <c r="F36" i="18"/>
  <c r="BA113" i="1" s="1"/>
  <c r="J36" i="13"/>
  <c r="AW107" i="1"/>
  <c r="AT107" i="1" s="1"/>
  <c r="BD94" i="1"/>
  <c r="W33" i="1" s="1"/>
  <c r="J30" i="10" l="1"/>
  <c r="J115" i="10" s="1"/>
  <c r="J109" i="10" s="1"/>
  <c r="J117" i="10" s="1"/>
  <c r="J32" i="19"/>
  <c r="J112" i="19" s="1"/>
  <c r="J106" i="19" s="1"/>
  <c r="J114" i="19" s="1"/>
  <c r="J30" i="7"/>
  <c r="J118" i="7" s="1"/>
  <c r="J112" i="7" s="1"/>
  <c r="J120" i="7"/>
  <c r="J30" i="23"/>
  <c r="J107" i="23" s="1"/>
  <c r="J101" i="23" s="1"/>
  <c r="J109" i="23" s="1"/>
  <c r="J32" i="16"/>
  <c r="J43" i="20"/>
  <c r="J31" i="25"/>
  <c r="BF107" i="23"/>
  <c r="BF112" i="19"/>
  <c r="J33" i="19"/>
  <c r="J34" i="19" s="1"/>
  <c r="AG115" i="1" s="1"/>
  <c r="AN115" i="1" s="1"/>
  <c r="J31" i="6"/>
  <c r="J32" i="6" s="1"/>
  <c r="AG99" i="1" s="1"/>
  <c r="BF118" i="7"/>
  <c r="BF115" i="10"/>
  <c r="J36" i="10" s="1"/>
  <c r="AW103" i="1" s="1"/>
  <c r="AT103" i="1" s="1"/>
  <c r="J31" i="7"/>
  <c r="J32" i="7" s="1"/>
  <c r="AG100" i="1" s="1"/>
  <c r="J31" i="10"/>
  <c r="J32" i="10" s="1"/>
  <c r="AG103" i="1" s="1"/>
  <c r="BF117" i="6"/>
  <c r="J31" i="23"/>
  <c r="J32" i="23" s="1"/>
  <c r="AG119" i="1" s="1"/>
  <c r="AN119" i="1" s="1"/>
  <c r="J41" i="21"/>
  <c r="J31" i="18"/>
  <c r="J32" i="18" s="1"/>
  <c r="AG113" i="1" s="1"/>
  <c r="AN113" i="1" s="1"/>
  <c r="J43" i="17"/>
  <c r="J33" i="14"/>
  <c r="J33" i="12"/>
  <c r="J41" i="13"/>
  <c r="J41" i="8"/>
  <c r="J31" i="4"/>
  <c r="J41" i="5"/>
  <c r="AN98" i="1"/>
  <c r="AN101" i="1"/>
  <c r="AN107" i="1"/>
  <c r="AN117" i="1"/>
  <c r="AN116" i="1"/>
  <c r="J32" i="25"/>
  <c r="AG121" i="1" s="1"/>
  <c r="AN121" i="1" s="1"/>
  <c r="AU94" i="1"/>
  <c r="J36" i="23"/>
  <c r="AW119" i="1" s="1"/>
  <c r="AT119" i="1" s="1"/>
  <c r="J108" i="15"/>
  <c r="J116" i="15" s="1"/>
  <c r="J38" i="19"/>
  <c r="AW115" i="1" s="1"/>
  <c r="AT115" i="1" s="1"/>
  <c r="F36" i="3"/>
  <c r="BA96" i="1"/>
  <c r="J102" i="22"/>
  <c r="J110" i="22"/>
  <c r="F36" i="24"/>
  <c r="BA120" i="1"/>
  <c r="J32" i="4"/>
  <c r="AG97" i="1" s="1"/>
  <c r="AN97" i="1" s="1"/>
  <c r="F36" i="22"/>
  <c r="BA118" i="1"/>
  <c r="J102" i="24"/>
  <c r="J110" i="24"/>
  <c r="F36" i="7"/>
  <c r="BA100" i="1" s="1"/>
  <c r="F38" i="15"/>
  <c r="BA110" i="1"/>
  <c r="F38" i="11"/>
  <c r="BA105" i="1"/>
  <c r="BA104" i="1"/>
  <c r="AW104" i="1"/>
  <c r="AT104" i="1" s="1"/>
  <c r="J34" i="12"/>
  <c r="AG106" i="1"/>
  <c r="AN106" i="1" s="1"/>
  <c r="W31" i="1"/>
  <c r="J104" i="11"/>
  <c r="J33" i="11"/>
  <c r="J34" i="11" s="1"/>
  <c r="AG105" i="1" s="1"/>
  <c r="AN105" i="1" s="1"/>
  <c r="J103" i="3"/>
  <c r="J111" i="3"/>
  <c r="J36" i="6"/>
  <c r="AW99" i="1" s="1"/>
  <c r="AT99" i="1" s="1"/>
  <c r="W29" i="1"/>
  <c r="W32" i="1"/>
  <c r="J34" i="14"/>
  <c r="AG109" i="1"/>
  <c r="AN103" i="1" l="1"/>
  <c r="J111" i="16"/>
  <c r="J41" i="25"/>
  <c r="J31" i="22"/>
  <c r="J31" i="3"/>
  <c r="J32" i="3" s="1"/>
  <c r="AG96" i="1" s="1"/>
  <c r="AN96" i="1" s="1"/>
  <c r="J31" i="24"/>
  <c r="J32" i="24" s="1"/>
  <c r="AG120" i="1" s="1"/>
  <c r="AN120" i="1" s="1"/>
  <c r="J33" i="15"/>
  <c r="J43" i="11"/>
  <c r="J41" i="10"/>
  <c r="J41" i="23"/>
  <c r="J41" i="6"/>
  <c r="J43" i="19"/>
  <c r="J41" i="18"/>
  <c r="AN109" i="1"/>
  <c r="J43" i="14"/>
  <c r="J43" i="12"/>
  <c r="J41" i="4"/>
  <c r="AN99" i="1"/>
  <c r="J32" i="22"/>
  <c r="AG118" i="1"/>
  <c r="AN118" i="1"/>
  <c r="F36" i="6"/>
  <c r="BA99" i="1" s="1"/>
  <c r="F36" i="10"/>
  <c r="BA103" i="1" s="1"/>
  <c r="J112" i="11"/>
  <c r="F36" i="23"/>
  <c r="BA119" i="1" s="1"/>
  <c r="AG104" i="1"/>
  <c r="AG114" i="1"/>
  <c r="AN114" i="1" s="1"/>
  <c r="J36" i="7"/>
  <c r="AW100" i="1" s="1"/>
  <c r="AT100" i="1" s="1"/>
  <c r="J34" i="15"/>
  <c r="AG110" i="1"/>
  <c r="AN110" i="1"/>
  <c r="F38" i="19"/>
  <c r="BA115" i="1"/>
  <c r="BA114" i="1"/>
  <c r="AW114" i="1"/>
  <c r="AT114" i="1"/>
  <c r="J105" i="16" l="1"/>
  <c r="BF111" i="16"/>
  <c r="J41" i="22"/>
  <c r="J41" i="24"/>
  <c r="J43" i="15"/>
  <c r="J41" i="3"/>
  <c r="J41" i="7"/>
  <c r="AN104" i="1"/>
  <c r="AN100" i="1"/>
  <c r="F38" i="16" l="1"/>
  <c r="BA111" i="1" s="1"/>
  <c r="BA108" i="1" s="1"/>
  <c r="J38" i="16"/>
  <c r="AW111" i="1" s="1"/>
  <c r="AT111" i="1" s="1"/>
  <c r="J33" i="16"/>
  <c r="J34" i="16" s="1"/>
  <c r="J113" i="16"/>
  <c r="AG111" i="1" l="1"/>
  <c r="J43" i="16"/>
  <c r="AW108" i="1"/>
  <c r="AT108" i="1" s="1"/>
  <c r="BA94" i="1"/>
  <c r="AW94" i="1" l="1"/>
  <c r="W30" i="1"/>
  <c r="AN111" i="1"/>
  <c r="AG108" i="1"/>
  <c r="AN108" i="1" l="1"/>
  <c r="AG94" i="1"/>
  <c r="AK30" i="1"/>
  <c r="AT94" i="1"/>
  <c r="AK26" i="1" l="1"/>
  <c r="AK35" i="1" s="1"/>
  <c r="AN94" i="1"/>
</calcChain>
</file>

<file path=xl/sharedStrings.xml><?xml version="1.0" encoding="utf-8"?>
<sst xmlns="http://schemas.openxmlformats.org/spreadsheetml/2006/main" count="19088" uniqueCount="2426">
  <si>
    <t>Export Komplet</t>
  </si>
  <si>
    <t/>
  </si>
  <si>
    <t>2.0</t>
  </si>
  <si>
    <t>False</t>
  </si>
  <si>
    <t>{e97b207d-a112-4563-8c8f-2ef4270d411f}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</si>
  <si>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</si>
  <si>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</si>
  <si>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</si>
  <si>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</si>
  <si>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</si>
  <si>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</si>
  <si>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</si>
  <si>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</si>
  <si>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02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</si>
  <si>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</si>
  <si>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</si>
  <si>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Tlačiarne – úprava dopravnej infraštruktúry - Mesto Košice</t>
  </si>
  <si>
    <t>JKSO:</t>
  </si>
  <si>
    <t>ČS:</t>
  </si>
  <si>
    <t>Miesto:</t>
  </si>
  <si>
    <t>ul. Letná, Košice</t>
  </si>
  <si>
    <t>Dátum:</t>
  </si>
  <si>
    <t>8. 6. 2026</t>
  </si>
  <si>
    <t>Objednávateľ:</t>
  </si>
  <si>
    <t>IČO:</t>
  </si>
  <si>
    <t>Mesto Košice, Trieda SNP 48/A, 04011 Košice</t>
  </si>
  <si>
    <t>IČ DPH:</t>
  </si>
  <si>
    <t>Zhotoviteľ:</t>
  </si>
  <si>
    <t>Vyplň údaj</t>
  </si>
  <si>
    <t>Projektant:</t>
  </si>
  <si>
    <t>d.g.A design graphic architecture s.r.o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</si>
  <si>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</si>
  <si>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</si>
  <si>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</si>
  <si>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</si>
  <si>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</si>
  <si>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</si>
  <si>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</si>
  <si>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</si>
  <si>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</si>
  <si>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</si>
  <si>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</si>
  <si>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</si>
  <si>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</si>
  <si>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</si>
  <si>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</si>
  <si>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</si>
  <si>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</si>
  <si>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</si>
  <si>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</si>
  <si>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</si>
  <si>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</si>
  <si>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</si>
  <si>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</si>
  <si>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</si>
  <si>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</si>
  <si>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</si>
  <si>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</si>
  <si>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</si>
  <si>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</si>
  <si>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</si>
  <si>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</si>
  <si>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</si>
  <si>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</si>
  <si>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</si>
  <si>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</si>
  <si>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</si>
  <si>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</si>
  <si>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</si>
  <si>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</si>
  <si>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</si>
  <si>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</si>
  <si>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</si>
  <si>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</si>
  <si>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</si>
  <si>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</si>
  <si>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</si>
  <si>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</si>
  <si>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</si>
  <si>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</si>
  <si>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SO000</t>
  </si>
  <si>
    <t>INVESTIČNÉ NÁKLADY NEOBSIAHNUTÉ V CENÁCH</t>
  </si>
  <si>
    <t>STA</t>
  </si>
  <si>
    <t>1</t>
  </si>
  <si>
    <t>{9df9d2b6-1704-4e12-8fae-4391c311fe17}</t>
  </si>
  <si>
    <t>SO011</t>
  </si>
  <si>
    <t>DOPRAVNÉ ZNAČENIE</t>
  </si>
  <si>
    <t>{e417c34e-f5cf-4522-944e-fd5f135516c6}</t>
  </si>
  <si>
    <t>SO101</t>
  </si>
  <si>
    <t>WATSONOVA ULICA – STAVEBNÉ ÚPRAVY</t>
  </si>
  <si>
    <t>{e3fd6eee-cd4d-48b1-8858-8323eab37bbc}</t>
  </si>
  <si>
    <t>SO102</t>
  </si>
  <si>
    <t>LETNÁ ULICA – STAVEBNÉ ÚPRAVY NAPOJENIE NA WATSONOVU U.L</t>
  </si>
  <si>
    <t>{d75ab520-e2e9-430d-9826-749c90b8a595}</t>
  </si>
  <si>
    <t>SO103</t>
  </si>
  <si>
    <t>FESTIVALOVÉ NÁMESTIE ZÁPAD – STAVEBNÉ UPRAVY</t>
  </si>
  <si>
    <t>{93b5e8a4-fab0-4c05-8ba0-dc49316017be}</t>
  </si>
  <si>
    <t>SO104</t>
  </si>
  <si>
    <t>ZASTÁVKA AMFITEÁTER (SMER LETNÁ)-STAV. ÚPRAVY</t>
  </si>
  <si>
    <t>{8cd0294d-b371-447c-8fca-6fa373416199}</t>
  </si>
  <si>
    <t>SO105</t>
  </si>
  <si>
    <t>STARÁ SPIŚSKÁ CESTA – SLÁDKOVIČOVA – STAVEBNÉ ÚPRAVY KRIŽOVATKY</t>
  </si>
  <si>
    <t>{9528c7f3-2e82-4999-8998-7af89abf1eec}</t>
  </si>
  <si>
    <t>SO106</t>
  </si>
  <si>
    <t>PRESTAVBA ZASTÁVKY NA PARKOVACIE PLOCHY -WATSONOVA U.L</t>
  </si>
  <si>
    <t>{626f0cb6-434d-4988-b14e-27509e639afe}</t>
  </si>
  <si>
    <t>SO107</t>
  </si>
  <si>
    <t>PRIECHOD PRE CHODCOV - WATSONOVA ULICA</t>
  </si>
  <si>
    <t>{c44a12b8-847a-4283-a73d-1c1a2d6dfb9d}</t>
  </si>
  <si>
    <t>SO401</t>
  </si>
  <si>
    <t>VEREJNÉ OSVETLENIE</t>
  </si>
  <si>
    <t>{205b9bf2-e1d8-46ac-92c5-9026395a0c1f}</t>
  </si>
  <si>
    <t>SO 401.11</t>
  </si>
  <si>
    <t>VEREJNÉ OSVETLENIE – VYVOLANÉ ÚPRAVY</t>
  </si>
  <si>
    <t>Časť</t>
  </si>
  <si>
    <t>2</t>
  </si>
  <si>
    <t>{d0b0379f-94b9-44ff-840c-917f54e8b0f2}</t>
  </si>
  <si>
    <t>SO 401.12</t>
  </si>
  <si>
    <t>{2fb2654f-bb51-4698-b539-337ce06fefc9}</t>
  </si>
  <si>
    <t>SO402.1</t>
  </si>
  <si>
    <t>PRÍPOJKY CESTNEJ KANALIZÁCIE</t>
  </si>
  <si>
    <t>{4092faad-35cd-462c-bf21-126a148848d0}</t>
  </si>
  <si>
    <t>SO403</t>
  </si>
  <si>
    <t>PRELOŽKY A OCHRANA IS</t>
  </si>
  <si>
    <t>{587edbd6-3872-4b53-8c9d-bb34e5af93ee}</t>
  </si>
  <si>
    <t>SO403.1.1</t>
  </si>
  <si>
    <t>PRELOŽKY A OCHRANA IS – PRELOŽKA PLYNOVODU</t>
  </si>
  <si>
    <t>{5a4bb2a0-1892-4d05-a330-8e69e3554d09}</t>
  </si>
  <si>
    <t>SO403.1.2</t>
  </si>
  <si>
    <t>PRELOŽKY A OCHRANA IS – REK. VEREJNEJ KANALIZÁCIE</t>
  </si>
  <si>
    <t>{7d1e3605-76a2-462b-895b-3f8fdcf7403f}</t>
  </si>
  <si>
    <t>SO403.1.3</t>
  </si>
  <si>
    <t>PRELOŽKY A OCHRANA IS – OCHRANA IS</t>
  </si>
  <si>
    <t>{7b84ad51-bfcd-4666-b988-e9673937585e}</t>
  </si>
  <si>
    <t>SO403.1.4</t>
  </si>
  <si>
    <t>PRELOŽKY A OCHRANA IS – VSD</t>
  </si>
  <si>
    <t>{920d43b9-459c-4256-b86f-917eb8cccdb7}</t>
  </si>
  <si>
    <t>SO404.1</t>
  </si>
  <si>
    <t>TERENNÉ A SADOVÉ ÚPRAVY</t>
  </si>
  <si>
    <t>{53176745-1727-4aad-b7c2-9055885092e9}</t>
  </si>
  <si>
    <t>SO405</t>
  </si>
  <si>
    <t>PRELOŽKY TRAKČNÉHO VEDENIA</t>
  </si>
  <si>
    <t>{b329f695-92d2-4d2a-a672-148a7e9cd7ae}</t>
  </si>
  <si>
    <t>SO405.1.1</t>
  </si>
  <si>
    <t>PRELOŽKY TRAKČNÉHO VEDENIA – TROLEJOVÉ VEDENIE</t>
  </si>
  <si>
    <t>{f800734b-d06c-445e-a9c2-73ae4bc16cd2}</t>
  </si>
  <si>
    <t>SO405.1.2</t>
  </si>
  <si>
    <t>PRELOŽKY TRAKČNÉHO VEDENIA – VEREJNÉ OSVETLENIE</t>
  </si>
  <si>
    <t>{0bb2c064-ee95-4b2f-b950-8ba74421d429}</t>
  </si>
  <si>
    <t>SO406.1</t>
  </si>
  <si>
    <t>CESTNÁ SVETELNÁ SIGNALIZÁCIA</t>
  </si>
  <si>
    <t>{bfaa91e8-5629-4638-ae0e-4dd1336224f7}</t>
  </si>
  <si>
    <t>SO407.1</t>
  </si>
  <si>
    <t>PRÍPOJKA NN – CSS</t>
  </si>
  <si>
    <t>{51778656-ef16-4e31-8a18-de70062df855}</t>
  </si>
  <si>
    <t>SO408.1</t>
  </si>
  <si>
    <t>PRÍSTREŠKY MHD</t>
  </si>
  <si>
    <t>{c4f78a44-f4ef-4635-aeb1-f4ace56ae385}</t>
  </si>
  <si>
    <t>SO409.1</t>
  </si>
  <si>
    <t>PRÍPOJKA NN – PRÍSTREŠKY MHD</t>
  </si>
  <si>
    <t>{0791e418-1c9f-4b49-96bb-af8cb6ab23f4}</t>
  </si>
  <si>
    <t>SO410.1</t>
  </si>
  <si>
    <t>INFORMAČNÝ A KAMEROVÝ SYSTÉM</t>
  </si>
  <si>
    <t>{f1064f96-f0a6-41a4-bc2f-f13ec54e84ac}</t>
  </si>
  <si>
    <t>KRYCÍ LIST ROZPOČTU</t>
  </si>
  <si>
    <t>Objekt:</t>
  </si>
  <si>
    <t>SO000 - INVESTIČNÉ NÁKLADY NEOBSIAHNUTÉ V CENÁCH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</si>
  <si>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</si>
  <si>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</si>
  <si>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</si>
  <si>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</si>
  <si>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</si>
  <si>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</si>
  <si>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</si>
  <si>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</si>
  <si>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</si>
  <si>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</si>
  <si>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</si>
  <si>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</si>
  <si>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</si>
  <si>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</si>
  <si>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</si>
  <si>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</si>
  <si>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</si>
  <si>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</si>
  <si>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</si>
  <si>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</si>
  <si>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</si>
  <si>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</si>
  <si>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</si>
  <si>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</si>
  <si>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</si>
  <si>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</si>
  <si>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</si>
  <si>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</si>
  <si>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</si>
  <si>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</si>
  <si>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</si>
  <si>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</si>
  <si>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</si>
  <si>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</si>
  <si>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1003 IS</t>
  </si>
  <si>
    <t>Vytýčenie inžinierskych sietí</t>
  </si>
  <si>
    <t>súbor</t>
  </si>
  <si>
    <t>64</t>
  </si>
  <si>
    <t>-1482809777</t>
  </si>
  <si>
    <t>1004 IS</t>
  </si>
  <si>
    <t xml:space="preserve">Geodetické práce </t>
  </si>
  <si>
    <t>hod</t>
  </si>
  <si>
    <t>850334280</t>
  </si>
  <si>
    <t>HZS-005.1</t>
  </si>
  <si>
    <t>Projekt skutočného vyhotovenia</t>
  </si>
  <si>
    <t>sada</t>
  </si>
  <si>
    <t>512</t>
  </si>
  <si>
    <t>357024376</t>
  </si>
  <si>
    <t>SO011 - DOPRAVNÉ ZNAČENIE</t>
  </si>
  <si>
    <t>2112</t>
  </si>
  <si>
    <t>22 - Práce na pozemných komunikáciach a letiskách</t>
  </si>
  <si>
    <t xml:space="preserve">    22250671 - Doplňujúce konštrukcie zvislé dopravné značky normálny alebo zväčšený rozmer</t>
  </si>
  <si>
    <t xml:space="preserve">    9 - Ostatné konštrukcie a práce-búranie</t>
  </si>
  <si>
    <t>Zariad. staveniska</t>
  </si>
  <si>
    <t>Mimostav. doprava</t>
  </si>
  <si>
    <t>Územné vplyvy</t>
  </si>
  <si>
    <t>Prevádzkové vplyvy</t>
  </si>
  <si>
    <t>Ostatné</t>
  </si>
  <si>
    <t>22</t>
  </si>
  <si>
    <t>Práce na pozemných komunikáciach a letiskách</t>
  </si>
  <si>
    <t>22250671</t>
  </si>
  <si>
    <t>Doplňujúce konštrukcie zvislé dopravné značky normálny alebo zväčšený rozmer</t>
  </si>
  <si>
    <t>M</t>
  </si>
  <si>
    <t>404410033930.S</t>
  </si>
  <si>
    <t>Regulačná značka všeobecná, rozmer 750 mm, retroreflexia RA2, pozinkovaná</t>
  </si>
  <si>
    <t>ks</t>
  </si>
  <si>
    <t>8</t>
  </si>
  <si>
    <t>4</t>
  </si>
  <si>
    <t>140547551</t>
  </si>
  <si>
    <t>404410011300.S</t>
  </si>
  <si>
    <t>Výstražná značka, rozmer 900 mm, retroreflexia RA2, pozinkovaná</t>
  </si>
  <si>
    <t>174773928</t>
  </si>
  <si>
    <t>3</t>
  </si>
  <si>
    <t>404410112315.S</t>
  </si>
  <si>
    <t>Informatívna značka, rozmer 1260 mm, retroreflexia RA2, pozinkovaná</t>
  </si>
  <si>
    <t>875760910</t>
  </si>
  <si>
    <t>404410176198</t>
  </si>
  <si>
    <t>Návesť ZDZ 344 "Varovná tabuľa", Zn lisovaná, V2 - 1600x1200 mm, RA3, P3, E2, SP1</t>
  </si>
  <si>
    <t>1223586264</t>
  </si>
  <si>
    <t>5</t>
  </si>
  <si>
    <t>404410177544.S</t>
  </si>
  <si>
    <t>Pruhová značka, rozmer 1600x1200 mm, retroreflexia RA2, pozinkovaná</t>
  </si>
  <si>
    <t>1660656588</t>
  </si>
  <si>
    <t>6</t>
  </si>
  <si>
    <t>404450006000.S</t>
  </si>
  <si>
    <t>Zariadenie dopravné - Smerová alebo vodiaca doska, rozmer 300x1225 mm, obojstranná, plastová</t>
  </si>
  <si>
    <t>-1870454715</t>
  </si>
  <si>
    <t>9</t>
  </si>
  <si>
    <t>Ostatné konštrukcie a práce-búranie</t>
  </si>
  <si>
    <t>7</t>
  </si>
  <si>
    <t>914812211.S</t>
  </si>
  <si>
    <t>Montáž zvislej dopravnej značky kompletnej základnej</t>
  </si>
  <si>
    <t>-580541764</t>
  </si>
  <si>
    <t>915709111</t>
  </si>
  <si>
    <t>Príplatok k cene za reflexnú úpravu balotinovú</t>
  </si>
  <si>
    <t>m2</t>
  </si>
  <si>
    <t>-1914883713</t>
  </si>
  <si>
    <t>915716122.S</t>
  </si>
  <si>
    <t>Vodorovné dopravné značenie striekané farbou čiar tenkých súvislých, farba biela retroreflexná šírky 120 mm</t>
  </si>
  <si>
    <t>m</t>
  </si>
  <si>
    <t>2047782255</t>
  </si>
  <si>
    <t>10</t>
  </si>
  <si>
    <t>915716142.S</t>
  </si>
  <si>
    <t>Vodorovné dopravné značenie striekané farbou čiar tenkých prerušovaných, farba biela retroreflexná šírky 120 mm</t>
  </si>
  <si>
    <t>1507743461</t>
  </si>
  <si>
    <t>11</t>
  </si>
  <si>
    <t>915716222.S</t>
  </si>
  <si>
    <t>Vodorovné dopravné značenie dvojzložkovým studeným plastom čiar tenkých súvislých, farba biela retroreflexná šírky 120 mm</t>
  </si>
  <si>
    <t>1080604115</t>
  </si>
  <si>
    <t>12</t>
  </si>
  <si>
    <t>915716224.S</t>
  </si>
  <si>
    <t>Vodorovné dopravné značenie dvojzložkovým studeným plastom čiar hrubých súvislých, farba biela retroreflexná šírky 250 mm</t>
  </si>
  <si>
    <t>524612379</t>
  </si>
  <si>
    <t>13</t>
  </si>
  <si>
    <t>915716242.S</t>
  </si>
  <si>
    <t>Vodorovné dopravné značenie dvojzložkovým studeným plastom čiar tenkých prerušovaných, farba biela retroreflexná šírky 120 mm</t>
  </si>
  <si>
    <t>-1295230219</t>
  </si>
  <si>
    <t>14</t>
  </si>
  <si>
    <t>915716244.S</t>
  </si>
  <si>
    <t>Vodorovné dopravné značenie dvojzložkovým studeným plastom čiar hrubých prerušovaných, farba biela retroreflexná šírky 250 mm</t>
  </si>
  <si>
    <t>34095706</t>
  </si>
  <si>
    <t>15</t>
  </si>
  <si>
    <t>915719111</t>
  </si>
  <si>
    <t>Príplatok k cene za reflexnú úpravu balotinovú deliacich čiar šírky 120 mm</t>
  </si>
  <si>
    <t>1938469331</t>
  </si>
  <si>
    <t>16</t>
  </si>
  <si>
    <t>915719211</t>
  </si>
  <si>
    <t>Príplatok k cene za reflexnú úpravu balotinovú vodiacich prúžkov šírky 250 mm</t>
  </si>
  <si>
    <t>202323004</t>
  </si>
  <si>
    <t>17</t>
  </si>
  <si>
    <t>915721312.S</t>
  </si>
  <si>
    <t>Vodorovné dopravné značenie dvojzložkovým studeným plastom prechodov pre chodcov, šípky, symboly a pod., biela retroreflexná</t>
  </si>
  <si>
    <t>211279260</t>
  </si>
  <si>
    <t>18</t>
  </si>
  <si>
    <t>915721322.S</t>
  </si>
  <si>
    <t>Vodorovné dopravné značenie dvojzložkovým studeným plastom - podfarbenie plochy - červená retroreflexná</t>
  </si>
  <si>
    <t>123186003</t>
  </si>
  <si>
    <t>19</t>
  </si>
  <si>
    <t>915791111</t>
  </si>
  <si>
    <t>Predznačenie pre značenie striekané farbou z náterových hmôt deliace čiary, vodiace prúžky</t>
  </si>
  <si>
    <t>213397504</t>
  </si>
  <si>
    <t>20</t>
  </si>
  <si>
    <t>915791112</t>
  </si>
  <si>
    <t>Predznačenie pre vodorovné značenie striekané farbou alebo vykonávané z náterových hmôt</t>
  </si>
  <si>
    <t>-1882462006</t>
  </si>
  <si>
    <t>21</t>
  </si>
  <si>
    <t>4044633000</t>
  </si>
  <si>
    <t>Nosič DZ - stĺpik oceľ 4m</t>
  </si>
  <si>
    <t>-204648652</t>
  </si>
  <si>
    <t>SO101 - WATSONOVA ULICA – STAVEBNÉ ÚPRAVY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</si>
  <si>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</si>
  <si>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</si>
  <si>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</si>
  <si>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</si>
  <si>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99 - Presun hmôt HSV</t>
  </si>
  <si>
    <t>Klimatické vplyvy</t>
  </si>
  <si>
    <t>Zemné práce</t>
  </si>
  <si>
    <t>113106612.S</t>
  </si>
  <si>
    <t>Rozoberanie zámkovej dlažby všetkých druhov v ploche nad 20 m2,  -0,26000t</t>
  </si>
  <si>
    <t>-199907966</t>
  </si>
  <si>
    <t>113107142.S</t>
  </si>
  <si>
    <t>Odstránenie krytu asfaltového v ploche do 200 m2, hr. nad 50 do 100 mm,  -0,25000t</t>
  </si>
  <si>
    <t>492123473</t>
  </si>
  <si>
    <t>113152540.S</t>
  </si>
  <si>
    <t>Frézovanie asf. podkladu alebo krytu bez prek., plochy cez 1000 do 10000 m2, pruh š. do 1 m, hr. 100 mm  0,250 t</t>
  </si>
  <si>
    <t>-1274435626</t>
  </si>
  <si>
    <t>113157222.S</t>
  </si>
  <si>
    <t>Odstránenie podkladu alebo krytu z kameniva hrubého drveného v ploche do 200 m2 strojne, hr. vrstvy nad 100 do 200 mm,  -0,23500t</t>
  </si>
  <si>
    <t>-287347076</t>
  </si>
  <si>
    <t>113157231.S</t>
  </si>
  <si>
    <t>Odstránenie podkladu alebo krytu z betónu prostého v ploche do 200 m2 strojne, hr. vrstvy nad 100 do 150 mm,  -0,32500t</t>
  </si>
  <si>
    <t>-238008961</t>
  </si>
  <si>
    <t>113157322.S</t>
  </si>
  <si>
    <t>Odstránenie podkladu alebo krytu z kameniva hrubého drveného v ploche nad 200 m2 strojne, hr. vrstvy nad 100 do 200 mm,  -0,23500t</t>
  </si>
  <si>
    <t>-1071310441</t>
  </si>
  <si>
    <t>113157323.S</t>
  </si>
  <si>
    <t>Odstránenie podkladu alebo krytu z kameniva hrubého drveného v ploche nad 200 m2 strojne, hr. vrstvy nad 200 do 300 mm,  -0,40000t</t>
  </si>
  <si>
    <t>-1630659882</t>
  </si>
  <si>
    <t>113157331.S</t>
  </si>
  <si>
    <t>Odstránenie podkladu alebo krytu z betónu prostého v ploche nad 200 m2 strojne, hr. vrstvy nad 100 do 150 mm,  -0,32500t</t>
  </si>
  <si>
    <t>550120752</t>
  </si>
  <si>
    <t>113157341.S</t>
  </si>
  <si>
    <t>Odstránenie podkladu alebo krytu asfaltového v ploche nad 200 m2 strojne, hr. vrstvy do 50 mm,  -0,11000t</t>
  </si>
  <si>
    <t>1348431146</t>
  </si>
  <si>
    <t>113206111.S</t>
  </si>
  <si>
    <t>Vytrhanie obrúb betónových, z krajníkov alebo obrubníkov stojatých,  -0,06500t</t>
  </si>
  <si>
    <t>1847084615</t>
  </si>
  <si>
    <t>122101402.S</t>
  </si>
  <si>
    <t>Výkop v zemníku na suchu v horninách 1-2, nad 100 do 1000 m3</t>
  </si>
  <si>
    <t>m3</t>
  </si>
  <si>
    <t>854914140</t>
  </si>
  <si>
    <t>122302201.S</t>
  </si>
  <si>
    <t>Odkopávka a prekopávka nezapažená pre cesty, v hornine 4 do 100 m3</t>
  </si>
  <si>
    <t>-1126314694</t>
  </si>
  <si>
    <t>122302209.S</t>
  </si>
  <si>
    <t>Odkopávky a prekopávky nezapažené pre cesty. Príplatok za lepivosť horniny 4</t>
  </si>
  <si>
    <t>889771826</t>
  </si>
  <si>
    <t>132301102.S</t>
  </si>
  <si>
    <t>Výkop ryhy do šírky 600 mm v horn.4 nad 100 m3</t>
  </si>
  <si>
    <t>-1113730364</t>
  </si>
  <si>
    <t>132301109.S</t>
  </si>
  <si>
    <t>Príplatok za lepivosť pri hĺbení rýh šírky do 600 mm zapažených i nezapažených s urovnaním dna v hornine 4</t>
  </si>
  <si>
    <t>100175784</t>
  </si>
  <si>
    <t>162501122.S</t>
  </si>
  <si>
    <t>Vodorovné premiestnenie výkopku po spevnenej ceste z horniny tr.1-4, nad 100 do 1000 m3 na vzdialenosť do 3000 m</t>
  </si>
  <si>
    <t>-1286024368</t>
  </si>
  <si>
    <t>162501123.S</t>
  </si>
  <si>
    <t>Vodorovné premiestnenie výkopku po spevnenej ceste z horniny tr.1-4, nad 100 do 1000 m3, príplatok k cene za každých ďalšich a začatých 1000 m</t>
  </si>
  <si>
    <t>-1356519749</t>
  </si>
  <si>
    <t>171209002.S</t>
  </si>
  <si>
    <t>Poplatok za skládku - zemina a kamenivo (17 05), ostatné</t>
  </si>
  <si>
    <t>t</t>
  </si>
  <si>
    <t>29848770</t>
  </si>
  <si>
    <t>180402111.S</t>
  </si>
  <si>
    <t>Založenie trávnika parkového výsevom v rovine do 1:5</t>
  </si>
  <si>
    <t>437889864</t>
  </si>
  <si>
    <t>005720001400.S</t>
  </si>
  <si>
    <t>Osivá tráv - semená parkovej zmesi</t>
  </si>
  <si>
    <t>kg</t>
  </si>
  <si>
    <t>-707774101</t>
  </si>
  <si>
    <t>181101101.S</t>
  </si>
  <si>
    <t>Úprava pláne v zárezoch v hornine 1-4 bez zhutnenia</t>
  </si>
  <si>
    <t>-1535721210</t>
  </si>
  <si>
    <t>181101102.S</t>
  </si>
  <si>
    <t>Úprava pláne v zárezoch v hornine 1-4 so zhutnením</t>
  </si>
  <si>
    <t>-414143683</t>
  </si>
  <si>
    <t>181301112.S</t>
  </si>
  <si>
    <t>Rozprestretie ornice v rovine, plocha nad 500 m2, hr.do 150 mm</t>
  </si>
  <si>
    <t>-595666460</t>
  </si>
  <si>
    <t>Zakladanie</t>
  </si>
  <si>
    <t>24</t>
  </si>
  <si>
    <t>211971110.S</t>
  </si>
  <si>
    <t>Zhotovenie opláštenia výplne z geotextílie, v ryhe alebo v záreze so stenami šikmými o skl. do 1:2,5</t>
  </si>
  <si>
    <t>1565721518</t>
  </si>
  <si>
    <t>25</t>
  </si>
  <si>
    <t>286110016490.S</t>
  </si>
  <si>
    <t>Flexibilná drenážna PVC-U rúra DN 200, SN4, s geotextíliou</t>
  </si>
  <si>
    <t>1003902988</t>
  </si>
  <si>
    <t>26</t>
  </si>
  <si>
    <t>212755118.S</t>
  </si>
  <si>
    <t>Trativod z drenážnych rúrok bez lôžka, vnútorného priem. rúrok 200 mm</t>
  </si>
  <si>
    <t>1618050136</t>
  </si>
  <si>
    <t>27</t>
  </si>
  <si>
    <t>215901101.S</t>
  </si>
  <si>
    <t>Zhutnenie podložia z rastlej horniny 1 až 4 pod násypy, z hornina súdržných do 92 % PS a nesúdržných</t>
  </si>
  <si>
    <t>1794370964</t>
  </si>
  <si>
    <t>28</t>
  </si>
  <si>
    <t>289971801.S</t>
  </si>
  <si>
    <t>Geomreža pre stabilizáciu podkladu, Tensar  pevnosť v ťahu do 200 kN/m sklon do 1 : 5</t>
  </si>
  <si>
    <t>-1745445483</t>
  </si>
  <si>
    <t>Komunikácie</t>
  </si>
  <si>
    <t>29</t>
  </si>
  <si>
    <t>564782111.S</t>
  </si>
  <si>
    <t>Podklad alebo kryt z kameniva hrubého drveného veľ. 32-63 mm  po zhut.hr. 300 mm</t>
  </si>
  <si>
    <t>-133284903</t>
  </si>
  <si>
    <t>30</t>
  </si>
  <si>
    <t>564871111.S</t>
  </si>
  <si>
    <t>Podklad zo štrkodrviny s rozprestretím a zhutnením, po zhutnení hr. 250 mm-0-63mm</t>
  </si>
  <si>
    <t>-72987056</t>
  </si>
  <si>
    <t>31</t>
  </si>
  <si>
    <t>567122114.S</t>
  </si>
  <si>
    <t>Podklad z kameniva stmeleného cementom s rozprestretím a zhutnením, CBGM C 8/10 (C 6/8), po zhutnení hr. 150 mm</t>
  </si>
  <si>
    <t>-2052147413</t>
  </si>
  <si>
    <t>32</t>
  </si>
  <si>
    <t>573131102.S</t>
  </si>
  <si>
    <t>Postrek asfaltový infiltračný s posypom kamenivom z cestnej emulzie v množstve 0,70 kg/m2</t>
  </si>
  <si>
    <t>1191019524</t>
  </si>
  <si>
    <t>33</t>
  </si>
  <si>
    <t>573231107.S</t>
  </si>
  <si>
    <t>Postrek asfaltový spojovací bez posypu kamenivom z cestnej emulzie v množstve 0,50 kg/m2</t>
  </si>
  <si>
    <t>1440227333</t>
  </si>
  <si>
    <t>34</t>
  </si>
  <si>
    <t>577134261.S</t>
  </si>
  <si>
    <t>Asfaltový betón vrstva obrusná AC 11 O v pruhu š. nad 3 m z modifik. asfaltu tr. I, po zhutnení hr. 40 mm</t>
  </si>
  <si>
    <t>1443755533</t>
  </si>
  <si>
    <t>35</t>
  </si>
  <si>
    <t>577154361.S</t>
  </si>
  <si>
    <t>Asfaltový betón vrstva obrusná alebo ložná AC 16 v pruhu š. nad 3 m z modifik. asfaltu tr. I, po zhutnení hr. 60 mm</t>
  </si>
  <si>
    <t>773275075</t>
  </si>
  <si>
    <t>36</t>
  </si>
  <si>
    <t>577164461.S</t>
  </si>
  <si>
    <t>Asfaltový betón vrstva ložná AC 22 L v pruhu š. nad 3 m z modifik. asfaltu tr. I, po zhutnení hr. 70 mm</t>
  </si>
  <si>
    <t>-13730165</t>
  </si>
  <si>
    <t>Rúrové vedenie</t>
  </si>
  <si>
    <t>37</t>
  </si>
  <si>
    <t>895991113.S</t>
  </si>
  <si>
    <t>Osadenie PVC uličnej vpuste DN 315, vývod do DN 200</t>
  </si>
  <si>
    <t>-59858882</t>
  </si>
  <si>
    <t>38</t>
  </si>
  <si>
    <t>VK101031</t>
  </si>
  <si>
    <t>Uličná vpusť s horným alebo dolným odtokom DN 300 priemer odtoku/výška vpuste 200/1500,</t>
  </si>
  <si>
    <t>-2070415547</t>
  </si>
  <si>
    <t>39</t>
  </si>
  <si>
    <t>895991121.S</t>
  </si>
  <si>
    <t>Montáž lapača nečistôt pre PVC uličné vpuste</t>
  </si>
  <si>
    <t>1526900920</t>
  </si>
  <si>
    <t>40</t>
  </si>
  <si>
    <t>286630055900.S</t>
  </si>
  <si>
    <t>Univerzálny lapač strešných splavenín DN 125/110, PP, priamy</t>
  </si>
  <si>
    <t>1460937086</t>
  </si>
  <si>
    <t>41</t>
  </si>
  <si>
    <t>895991131.S</t>
  </si>
  <si>
    <t>Osadenie liatinovej mreže pre PVC uličné vpuste, nosnosť 12,5 t</t>
  </si>
  <si>
    <t>510785421</t>
  </si>
  <si>
    <t>42</t>
  </si>
  <si>
    <t>552410003600.S</t>
  </si>
  <si>
    <t>Mreža liatinová pre PVC vpuste, nosnosť 12,5 t</t>
  </si>
  <si>
    <t>1075430454</t>
  </si>
  <si>
    <t>43</t>
  </si>
  <si>
    <t>916361111.S</t>
  </si>
  <si>
    <t>Osadenie cestného obrubníka betónového ležatého do lôžka z betónu prostého tr. C 12/15 s bočnou oporou</t>
  </si>
  <si>
    <t>1306849180</t>
  </si>
  <si>
    <t>44</t>
  </si>
  <si>
    <t>592170001000.S</t>
  </si>
  <si>
    <t>Obrubník cestný, lxšxv 1000x150x300 mm</t>
  </si>
  <si>
    <t>-188767894</t>
  </si>
  <si>
    <t>45</t>
  </si>
  <si>
    <t>916561211.S</t>
  </si>
  <si>
    <t>Osadenie záhonového alebo parkového obrubníka betónového, do lôžka zo suchého betónu tr. C 12/15 s bočnou oporou</t>
  </si>
  <si>
    <t>2128180391</t>
  </si>
  <si>
    <t>46</t>
  </si>
  <si>
    <t>592170001800.S</t>
  </si>
  <si>
    <t>Obrubník parkový, lxšxv 1000x50x200 mm, prírodný</t>
  </si>
  <si>
    <t>-1765697183</t>
  </si>
  <si>
    <t>47</t>
  </si>
  <si>
    <t>918101112.S</t>
  </si>
  <si>
    <t>Lôžko pod obrubníky, krajníky alebo obruby z dlažobných kociek z betónu prostého tr. C 16/20</t>
  </si>
  <si>
    <t>-1864987149</t>
  </si>
  <si>
    <t>48</t>
  </si>
  <si>
    <t>919716321.S</t>
  </si>
  <si>
    <t>Vystuženie  krytu  kryte výstuž  priem. 12 mm dĺ. 1200 mm</t>
  </si>
  <si>
    <t>1239482280</t>
  </si>
  <si>
    <t>49</t>
  </si>
  <si>
    <t>933902091.S0</t>
  </si>
  <si>
    <t xml:space="preserve">Zaťažovacie skúšky statické zaťažovacie prostriedky </t>
  </si>
  <si>
    <t>-1386712496</t>
  </si>
  <si>
    <t>50</t>
  </si>
  <si>
    <t>960111221.S</t>
  </si>
  <si>
    <t>Búranie konštrukcií z dielcov prefabrikovaných betónových a železobetónových-vpustov  -2,44700t</t>
  </si>
  <si>
    <t>-118588724</t>
  </si>
  <si>
    <t>51</t>
  </si>
  <si>
    <t>966006132.S</t>
  </si>
  <si>
    <t>Odstránenie  pätky bilbordov i,  -0,08200t</t>
  </si>
  <si>
    <t>2051947005</t>
  </si>
  <si>
    <t>52</t>
  </si>
  <si>
    <t>976011211.S1</t>
  </si>
  <si>
    <t>Demontáž  bilbordov</t>
  </si>
  <si>
    <t>-795466754</t>
  </si>
  <si>
    <t>53</t>
  </si>
  <si>
    <t>979082213.S</t>
  </si>
  <si>
    <t>Vodorovná doprava sutiny so zložením a hrubým urovnaním na vzdialenosť do 1 km</t>
  </si>
  <si>
    <t>2087506671</t>
  </si>
  <si>
    <t>54</t>
  </si>
  <si>
    <t>979082219.S</t>
  </si>
  <si>
    <t>Príplatok k cene za každý ďalší aj začatý 1 km nad 1 km pre vodorovnú dopravu sutiny</t>
  </si>
  <si>
    <t>607025121</t>
  </si>
  <si>
    <t>55</t>
  </si>
  <si>
    <t>979087212.S</t>
  </si>
  <si>
    <t>Nakladanie na dopravné prostriedky pre vodorovnú dopravu sutiny</t>
  </si>
  <si>
    <t>-1009745483</t>
  </si>
  <si>
    <t>56</t>
  </si>
  <si>
    <t>979089012.S</t>
  </si>
  <si>
    <t>Poplatok za skládku - betón, tehly, dlaždice, obkladačky a keramika  (17 01), ostatné</t>
  </si>
  <si>
    <t>-631343970</t>
  </si>
  <si>
    <t>57</t>
  </si>
  <si>
    <t>979089212.S</t>
  </si>
  <si>
    <t>Poplatok za skládku - bitúmenové zmesi, uholný decht, dechtové výrobky (17 03), ostatné</t>
  </si>
  <si>
    <t>603543335</t>
  </si>
  <si>
    <t>58</t>
  </si>
  <si>
    <t>979089961.S</t>
  </si>
  <si>
    <t>Poplatok za zneškodňovanie stavebného odpadu - iné materiály-štrk</t>
  </si>
  <si>
    <t>646546432</t>
  </si>
  <si>
    <t>99</t>
  </si>
  <si>
    <t>Presun hmôt HSV</t>
  </si>
  <si>
    <t>59</t>
  </si>
  <si>
    <t>998225111.S</t>
  </si>
  <si>
    <t>Presun hmôt pre pozemnú komunikáciu a letisko s krytom asfaltovým akejkoľvek dĺžky objektu</t>
  </si>
  <si>
    <t>-1468218341</t>
  </si>
  <si>
    <t>60</t>
  </si>
  <si>
    <t>998225194.S</t>
  </si>
  <si>
    <t>Príplatok za zväčšený presun pre pozemnú komunikáciu a letisko s krytom asfaltovým nad vymedzenú najväčšiu dopravnú vzdialenosť do 5000 m</t>
  </si>
  <si>
    <t>1595879065</t>
  </si>
  <si>
    <t>SO102 - LETNÁ ULICA – STAVEBNÉ ÚPRAVY NAPOJENIE NA WATSONOVU U.L</t>
  </si>
  <si>
    <t>2111</t>
  </si>
  <si>
    <t xml:space="preserve">    4 - Vodorovné konštrukcie</t>
  </si>
  <si>
    <t>Ostatné - Ostatné</t>
  </si>
  <si>
    <t xml:space="preserve">    VRN - VEDĽAJŠIE ROZPOČTOVÉ NÁKLADY</t>
  </si>
  <si>
    <t>113107243</t>
  </si>
  <si>
    <t>Odstránenie podkladu alebo krytu asfaltového nad 200 m2,hr.nad 100 do 150 mm 0,316 t</t>
  </si>
  <si>
    <t>-967624948</t>
  </si>
  <si>
    <t>113152112</t>
  </si>
  <si>
    <t>Odstránenie podkladu spevnenej plochy z kameniva drveného -1,300t</t>
  </si>
  <si>
    <t>-611153569</t>
  </si>
  <si>
    <t>113153220.S</t>
  </si>
  <si>
    <t>Frézovanie asf. podkladu alebo krytu s prek., plochy cez 500 do 1000 m2, pruh š. cez 1 m do 2 m, hr. 100 mm  0,250 t</t>
  </si>
  <si>
    <t>25125395</t>
  </si>
  <si>
    <t>113202111</t>
  </si>
  <si>
    <t>Vytrhanie obrúb, s vybúraním lôžka, z krajníkov alebo obrubníkov stojatých 0,145 t</t>
  </si>
  <si>
    <t>197666633</t>
  </si>
  <si>
    <t>113108442</t>
  </si>
  <si>
    <t>Rozrytie vrstvy krytu alebo podkladu z kameniva, bez zhutnenia, s asfaltovým spojivom</t>
  </si>
  <si>
    <t>1335936967</t>
  </si>
  <si>
    <t>122302202</t>
  </si>
  <si>
    <t>Odkopávka a prekopávka nezapazená pre cesty a letiská v hornine 4 nad 100 do 1000 m3</t>
  </si>
  <si>
    <t>-1724976296</t>
  </si>
  <si>
    <t>122302209</t>
  </si>
  <si>
    <t>Príplatok za lepivosť horniny 4</t>
  </si>
  <si>
    <t>-1620589129</t>
  </si>
  <si>
    <t>161101501</t>
  </si>
  <si>
    <t>Zvislé premiestnenie výkopku z horniny I až IV,nosením za každé 3 m výšky</t>
  </si>
  <si>
    <t>M3</t>
  </si>
  <si>
    <t>955273632</t>
  </si>
  <si>
    <t>162201102</t>
  </si>
  <si>
    <t>Vodorovné premiestnenie výkopku z horniny 1-4 nad 20-50m</t>
  </si>
  <si>
    <t>2091267120</t>
  </si>
  <si>
    <t>171201201.S</t>
  </si>
  <si>
    <t>Uloženie sypaniny na skládky do 100 m3</t>
  </si>
  <si>
    <t>-871595120</t>
  </si>
  <si>
    <t>-418175701</t>
  </si>
  <si>
    <t>180402111</t>
  </si>
  <si>
    <t>Založenie trávnika parkového výsevom v rovine alebo na svahu do 1:5</t>
  </si>
  <si>
    <t>-2112114678</t>
  </si>
  <si>
    <t>0057211200</t>
  </si>
  <si>
    <t>Trávové semeno parková zmes</t>
  </si>
  <si>
    <t>1042718795</t>
  </si>
  <si>
    <t>181301102</t>
  </si>
  <si>
    <t>Rozprestretie ornice na rovine alebo na svahu do sklonu 1:5,plocha do 500 m2,hr.150 mm</t>
  </si>
  <si>
    <t>-1545518151</t>
  </si>
  <si>
    <t>182001111</t>
  </si>
  <si>
    <t>Plošná úprava terénu pri nerovnostiach terénu nad 50-100mm v rovine alebo na svahu do 1:5</t>
  </si>
  <si>
    <t>-944848674</t>
  </si>
  <si>
    <t>182303111</t>
  </si>
  <si>
    <t>Doplnenie ornice hrúbky do 50 mm, v rovine alebo na svahu do 1:5</t>
  </si>
  <si>
    <t>858388605</t>
  </si>
  <si>
    <t>215901101</t>
  </si>
  <si>
    <t>Zhutnenie podložia z rastlej horniny 1 až 4 pod násypy, z hor. súdržných do 92 % PS a nesúdržných</t>
  </si>
  <si>
    <t>1656617836</t>
  </si>
  <si>
    <t>289971212</t>
  </si>
  <si>
    <t>Zhotovenie vrstvy z geotextílie na upravenom povrchu v sklone do 1 : 5 , šírky nad 3 do 6 m</t>
  </si>
  <si>
    <t>-1430473636</t>
  </si>
  <si>
    <t>Vodorovné konštrukcie</t>
  </si>
  <si>
    <t>451457777</t>
  </si>
  <si>
    <t>Podklad pod dlažbu v ploche vodorovnej alebo v sklone do 1:5 hr.30-50 mm z cementovej malty</t>
  </si>
  <si>
    <t>573232432</t>
  </si>
  <si>
    <t>592460019800</t>
  </si>
  <si>
    <t>Dlažba betónová SEMMELROCK CITYTOP PLUS hrúbka 100 mm, rozmery 100x200 mm, sivá</t>
  </si>
  <si>
    <t>-618063541</t>
  </si>
  <si>
    <t>283230002000.S</t>
  </si>
  <si>
    <t>Profilovaná fólia z HDPE, výška nopov 4 mm, pevnosť v tlaku 300 kN/m2, s nakašírovanou geotextíliou z PP, pre spodnú stavbu</t>
  </si>
  <si>
    <t>818319694</t>
  </si>
  <si>
    <t>564831111</t>
  </si>
  <si>
    <t>Podklad zo štrkodrviny fr.0-16 s rozprestrením a zhutnením, hr.po zhutnení 100 mm</t>
  </si>
  <si>
    <t>-888150532</t>
  </si>
  <si>
    <t>564762113</t>
  </si>
  <si>
    <t>Podklad alebo kryt z kameniva hrubého drveného veľ. 0-63 mm(vibr.štrk) po zhut.hr. 250 mm</t>
  </si>
  <si>
    <t>353983352</t>
  </si>
  <si>
    <t>564861111.S</t>
  </si>
  <si>
    <t>Podklad zo štrkodrviny fr.0-45 mm s rozprestretím a zhutnením, po zhutnení hr. 200 mm</t>
  </si>
  <si>
    <t>1684231205</t>
  </si>
  <si>
    <t>-653273004</t>
  </si>
  <si>
    <t>573211111</t>
  </si>
  <si>
    <t>Postrek asfaltový spojovací bez posypu kamenivom z asfaltu cestného v množstve od 0,50 do 0,70 kg/m2</t>
  </si>
  <si>
    <t>384366</t>
  </si>
  <si>
    <t>Asfaltový betón vrstva obrusná AC 11 O v pruhu š. nad 3 m z modifikovaného asfaltu tr. I, po zhutnení hr. 40 mm</t>
  </si>
  <si>
    <t>-275388847</t>
  </si>
  <si>
    <t>-2019282842</t>
  </si>
  <si>
    <t>Asfaltový betón vrstva ložná AC 22 P v pruhu š. nad 3 m z modifik. asfaltu tr. I, po zhutnení hr. 70 mm</t>
  </si>
  <si>
    <t>-1785090062</t>
  </si>
  <si>
    <t>596841111</t>
  </si>
  <si>
    <t>Kladenie dlažby komunikácií do lôžka z cementovej malty</t>
  </si>
  <si>
    <t>624085706</t>
  </si>
  <si>
    <t>899231111.S</t>
  </si>
  <si>
    <t>Výšková úprava uličného vstupu alebo vpuste do 200 mm zvýšením mreže</t>
  </si>
  <si>
    <t>-1566977892</t>
  </si>
  <si>
    <t>899331111.S</t>
  </si>
  <si>
    <t>Výšková úprava uličného vstupu alebo vpuste do 200 mm zvýšením poklopu</t>
  </si>
  <si>
    <t>165534044</t>
  </si>
  <si>
    <t>916561111</t>
  </si>
  <si>
    <t>Osadenie cestného obrubníka betónového, s bočnou oporou</t>
  </si>
  <si>
    <t>-744292590</t>
  </si>
  <si>
    <t>5921745000</t>
  </si>
  <si>
    <t>Obrubník betónový cestný ABO 1-15 100x15x30</t>
  </si>
  <si>
    <t>1972811816</t>
  </si>
  <si>
    <t>5921745200</t>
  </si>
  <si>
    <t>Obrubník chodníkový ABO 4-5 dl.50 cm</t>
  </si>
  <si>
    <t>1217602481</t>
  </si>
  <si>
    <t>917762111</t>
  </si>
  <si>
    <t>Osadenie chodník. obrubníka betónového s oporou z betónu prostého tr. B12,5 do lôžka</t>
  </si>
  <si>
    <t>-655529452</t>
  </si>
  <si>
    <t>918101121.S</t>
  </si>
  <si>
    <t>Betónové lôžko pod obrubníky zo suchého betónu min. C 16/20, zrnitosti 0/8-0/16</t>
  </si>
  <si>
    <t>-569820821</t>
  </si>
  <si>
    <t>919735113</t>
  </si>
  <si>
    <t>Rezanie existujúceho asfaltového krytu alebo podkladu hľbky nad 100 do 150 mm</t>
  </si>
  <si>
    <t>-1718188050</t>
  </si>
  <si>
    <t>1116253000</t>
  </si>
  <si>
    <t xml:space="preserve">Emulzia asfaltová </t>
  </si>
  <si>
    <t>-1625383437</t>
  </si>
  <si>
    <t>Búranie konštrukcií vpustov dažďovej kanalizácie z prefabrikovaných dielov betónových a železobetónových -2,44700t</t>
  </si>
  <si>
    <t>-109646517</t>
  </si>
  <si>
    <t>979083513</t>
  </si>
  <si>
    <t>Vodorovné premiestnenie sutiny a vybúraných hmôt po suchu, bez naloženia, so zložením do 1000 m</t>
  </si>
  <si>
    <t>-64365664</t>
  </si>
  <si>
    <t>979083519</t>
  </si>
  <si>
    <t>Príplatok k cene za každých ďalších i začatých 1000 m nad 1000 m</t>
  </si>
  <si>
    <t>-1263243003</t>
  </si>
  <si>
    <t>979093111</t>
  </si>
  <si>
    <t>Uloženie sutiny na skládku s hrubým urovnaním bez zhutnenia</t>
  </si>
  <si>
    <t>1013684144</t>
  </si>
  <si>
    <t>337626490</t>
  </si>
  <si>
    <t>998225111</t>
  </si>
  <si>
    <t>Presun hmôt pre pozemnú komunikáciu s krytom asfaltovým akejkoľvek dĺžky objektu</t>
  </si>
  <si>
    <t>1044468</t>
  </si>
  <si>
    <t>VEDĽAJŠIE ROZPOČTOVÉ NÁKLADY</t>
  </si>
  <si>
    <t>VRN0001</t>
  </si>
  <si>
    <t>Poplatok za skládku</t>
  </si>
  <si>
    <t>-1597491608</t>
  </si>
  <si>
    <t>ZR</t>
  </si>
  <si>
    <t>Zariadenie staveniska</t>
  </si>
  <si>
    <t>694041520</t>
  </si>
  <si>
    <t>SO103 - FESTIVALOVÉ NÁMESTIE ZÁPAD – STAVEBNÉ UPRAVY</t>
  </si>
  <si>
    <t>OST - Ostatné</t>
  </si>
  <si>
    <t xml:space="preserve">    A - DODÁVKY</t>
  </si>
  <si>
    <t>-1602658018</t>
  </si>
  <si>
    <t>113152640.S</t>
  </si>
  <si>
    <t>Frézovanie asf. podkladu alebo krytu bez prek., plochy cez 1000 do 10000 m2, pruh š. cez 1 m do 2 m, hr. 100 mm  0,250 t</t>
  </si>
  <si>
    <t>2121751261</t>
  </si>
  <si>
    <t>121101112</t>
  </si>
  <si>
    <t>Odstránenie ornice s  premiestn. na hromady, so zložením na vzdialenosť do 100 m a  do 1000 m3</t>
  </si>
  <si>
    <t>-1075950744</t>
  </si>
  <si>
    <t>Odkopávka a prekopávka nezapažená pre cesty a letiská v hornine 4 nad 100 do 1000 m3</t>
  </si>
  <si>
    <t>130901123</t>
  </si>
  <si>
    <t>Búranie konštrukcií zo betónu železového alebo predpätého vo vykopávkach - pätky stožiarov VO a reklamného pylónu</t>
  </si>
  <si>
    <t>-1226788000</t>
  </si>
  <si>
    <t>171201202</t>
  </si>
  <si>
    <t>Uloženie sypaniny na skládky nad 100 do 1000 m3</t>
  </si>
  <si>
    <t>102619885</t>
  </si>
  <si>
    <t>272313711.1</t>
  </si>
  <si>
    <t>Betón základových dosiek, pásov, pätiek, blokov, a základových múrov - prístrešok MHD , prostý tr.B30(C 25/30)</t>
  </si>
  <si>
    <t>1726107702</t>
  </si>
  <si>
    <t>-1935058999</t>
  </si>
  <si>
    <t>6932002000.1</t>
  </si>
  <si>
    <t>_x000D_
Geotextília filtračná</t>
  </si>
  <si>
    <t>336659054</t>
  </si>
  <si>
    <t>328665256</t>
  </si>
  <si>
    <t>592460002500</t>
  </si>
  <si>
    <t>Dlažba betónová PREMAC GRANIKO, rozmer 140x140x60 mm, grafit</t>
  </si>
  <si>
    <t>384301509</t>
  </si>
  <si>
    <t>P</t>
  </si>
  <si>
    <t>Poznámka k položke:_x000D_
Spotreba 51 ks/m2</t>
  </si>
  <si>
    <t>564831111.S</t>
  </si>
  <si>
    <t>Podklad zo štrkodrviny fr.0-16 mm s rozprestretím a zhutnením, po zhutnení hr. 100 mm</t>
  </si>
  <si>
    <t>916183686</t>
  </si>
  <si>
    <t>1094120830</t>
  </si>
  <si>
    <t>Podklad zo štrkodrviny fr.0-63 s rozprestretím a zhutnením, po zhutnení hr. 350 mm</t>
  </si>
  <si>
    <t>432982076</t>
  </si>
  <si>
    <t>565141121.S</t>
  </si>
  <si>
    <t>Podklad z asfaltového betónu AC 16 L s rozprestretím a zhutnením v pruhu š. nad 3 m, po zhutnení hr. 50 mm</t>
  </si>
  <si>
    <t>568695499</t>
  </si>
  <si>
    <t>567132113.S</t>
  </si>
  <si>
    <t>Podklad z kameniva stmeleného cementom s rozprestretím a zhutnením, CBGM C 8/10 (C 6/8), po zhutnení hr. 180 mm</t>
  </si>
  <si>
    <t>1148599903</t>
  </si>
  <si>
    <t>572953121.S</t>
  </si>
  <si>
    <t>Chodník s krytom z asfaltového betónu ABO8  hr.40 mm</t>
  </si>
  <si>
    <t>1686394387</t>
  </si>
  <si>
    <t>Postrek asfaltový infiltračný s posypom kamenivom z cestnej emulzie v množstve 0,80 kg/m2</t>
  </si>
  <si>
    <t>817572378</t>
  </si>
  <si>
    <t>581140212.S</t>
  </si>
  <si>
    <t>Kryt cementobetónový cestných komunikácií skupiny CB II pre TDZ II, III a IV, hr. 220 mm</t>
  </si>
  <si>
    <t>-1010616284</t>
  </si>
  <si>
    <t>-1809504492</t>
  </si>
  <si>
    <t>5922902690</t>
  </si>
  <si>
    <t xml:space="preserve">Semmelrock ECKWELLE dlažba slepecká 6 cm, červená </t>
  </si>
  <si>
    <t>-768253310</t>
  </si>
  <si>
    <t>-1550095714</t>
  </si>
  <si>
    <t>916932114.S</t>
  </si>
  <si>
    <t>Osadenie kasselského obrubníka do lôžka z betónu prostého tr. C 20/25 s bočnou oporou</t>
  </si>
  <si>
    <t>1625929481</t>
  </si>
  <si>
    <t>5921850000</t>
  </si>
  <si>
    <t>Krajník betónový kasselovského typu výšky 25 cm</t>
  </si>
  <si>
    <t>1512015432</t>
  </si>
  <si>
    <t>917862111</t>
  </si>
  <si>
    <t>Osadenie obrubníka betónového zapusteného s bočnou oporou z betónu prostého</t>
  </si>
  <si>
    <t>-917179366</t>
  </si>
  <si>
    <t>918101113.S</t>
  </si>
  <si>
    <t>Lôžko pod obrubníky, krajníky alebo obruby z betónu prostého tr. C 20/25</t>
  </si>
  <si>
    <t>-1500390366</t>
  </si>
  <si>
    <t>919720232.S</t>
  </si>
  <si>
    <t>Geomreža pre vystuženie vrstiev exist. krytu komunikácií Tensar TX160, pozdĺžna pevnosť v ťahu nad 50 do 100 kN/m</t>
  </si>
  <si>
    <t>1962246086</t>
  </si>
  <si>
    <t>693210000200</t>
  </si>
  <si>
    <t>Geomreža polypropylenová TENSAR TriAx TX160, šxl 4x75 m, TENSAR</t>
  </si>
  <si>
    <t>193829602</t>
  </si>
  <si>
    <t>966001222.S</t>
  </si>
  <si>
    <t>Demontáž zastávkového prístrešku so strechou z polykarbonátu 2 polia s bočnými stenami,  -0,44100 t</t>
  </si>
  <si>
    <t>121989459</t>
  </si>
  <si>
    <t>966005111.S</t>
  </si>
  <si>
    <t>Demontáž zábranných tyčiek s vybúraním betónových pätiek</t>
  </si>
  <si>
    <t>-136424382</t>
  </si>
  <si>
    <t>61</t>
  </si>
  <si>
    <t>62</t>
  </si>
  <si>
    <t>-1946453920</t>
  </si>
  <si>
    <t>63</t>
  </si>
  <si>
    <t>5921745300</t>
  </si>
  <si>
    <t>Obrubník betónový ABO 1-15 zapustený</t>
  </si>
  <si>
    <t>366396196</t>
  </si>
  <si>
    <t>OST</t>
  </si>
  <si>
    <t>A</t>
  </si>
  <si>
    <t>DODÁVKY</t>
  </si>
  <si>
    <t>65</t>
  </si>
  <si>
    <t>2831000000R</t>
  </si>
  <si>
    <t>Prístrešok MHD 1-modulový, dl.4,0 m, s bočnými stenami, lavička</t>
  </si>
  <si>
    <t>256</t>
  </si>
  <si>
    <t>-485774245</t>
  </si>
  <si>
    <t>66</t>
  </si>
  <si>
    <t>67</t>
  </si>
  <si>
    <t>SO104 - ZASTÁVKA AMFITEÁTER (SMER LETNÁ)-STAV. ÚPRAVY</t>
  </si>
  <si>
    <t xml:space="preserve">    3 - Zvislé a kompletné konštrukcie</t>
  </si>
  <si>
    <t>Búranie konštrukcií zo betónu železového alebo predpätého vo vykopávkach</t>
  </si>
  <si>
    <t>817380421</t>
  </si>
  <si>
    <t>Travové semeno parková zmes</t>
  </si>
  <si>
    <t>182301122</t>
  </si>
  <si>
    <t>Rozprestretie ornice na svahu so sklonom nad 1:5,plocha do 500 m2,hr.nad 100 do 150 mm</t>
  </si>
  <si>
    <t>36778339</t>
  </si>
  <si>
    <t>216311111</t>
  </si>
  <si>
    <t>Ochranná vrstva z prostého vodostavebného betónu na základovej škáre, hr. do 150mm tr.V8-B20(C 16/20</t>
  </si>
  <si>
    <t>-1555186128</t>
  </si>
  <si>
    <t>915386608</t>
  </si>
  <si>
    <t>272313711.2</t>
  </si>
  <si>
    <t>Betón základových pätiek zábradlia, prostý tr.B30(C 25/30)</t>
  </si>
  <si>
    <t>221900075</t>
  </si>
  <si>
    <t>660552730</t>
  </si>
  <si>
    <t>-908586593</t>
  </si>
  <si>
    <t>Zvislé a kompletné konštrukcie</t>
  </si>
  <si>
    <t>348941112.1</t>
  </si>
  <si>
    <t>Montáž zábradlia výška 120 cm</t>
  </si>
  <si>
    <t>-582185961</t>
  </si>
  <si>
    <t>5533190000.1</t>
  </si>
  <si>
    <t>Zábradlie výška 120 cm</t>
  </si>
  <si>
    <t>-1088012483</t>
  </si>
  <si>
    <t>3133105000.1</t>
  </si>
  <si>
    <t xml:space="preserve">Stĺpik pre zábradlie oceľový eloxovaný hliník  1,5 m   </t>
  </si>
  <si>
    <t>677726753</t>
  </si>
  <si>
    <t>515055175</t>
  </si>
  <si>
    <t>-1881413827</t>
  </si>
  <si>
    <t>Podklad zo štrkodrviny s rozprestretím a zhutnením, po zhutnení hr. 100 mm</t>
  </si>
  <si>
    <t>-1345849586</t>
  </si>
  <si>
    <t>Podklad zo štrkodrviny s rozprestretím a zhutnením, po zhutnení hr. 200 mm</t>
  </si>
  <si>
    <t>1869140407</t>
  </si>
  <si>
    <t>933856927</t>
  </si>
  <si>
    <t>Podklad z asfaltového betónu AC 16 P s rozprestretím a zhutnením v pruhu š. nad 3 m, po zhutnení hr. 50 mm</t>
  </si>
  <si>
    <t>-182408706</t>
  </si>
  <si>
    <t>-1379829576</t>
  </si>
  <si>
    <t>-910189695</t>
  </si>
  <si>
    <t>-1652364931</t>
  </si>
  <si>
    <t>1430732442</t>
  </si>
  <si>
    <t>Obrubník betónový ABO 4-15 zapustený</t>
  </si>
  <si>
    <t>-1569691954</t>
  </si>
  <si>
    <t>Obrubník chodníkový ABO 4-5 dl.0,5 m</t>
  </si>
  <si>
    <t>-786055664</t>
  </si>
  <si>
    <t>763067196</t>
  </si>
  <si>
    <t>1639262048</t>
  </si>
  <si>
    <t>916991115.S</t>
  </si>
  <si>
    <t>schodiskový monolit 1000x400x150</t>
  </si>
  <si>
    <t>22779660</t>
  </si>
  <si>
    <t>592170000.2</t>
  </si>
  <si>
    <t>schodiskový panel 100x40x15 farba melír meď</t>
  </si>
  <si>
    <t>-931769226</t>
  </si>
  <si>
    <t>1386006652</t>
  </si>
  <si>
    <t>-1968101597</t>
  </si>
  <si>
    <t>Lôžko pod obrubníky, krajníky alebo obruby zo suchého betónu tr. C 12/15</t>
  </si>
  <si>
    <t>-472116626</t>
  </si>
  <si>
    <t>667383926</t>
  </si>
  <si>
    <t>-680071652</t>
  </si>
  <si>
    <t>-2085507293</t>
  </si>
  <si>
    <t>Prístrešok MHD 1-modulový, dl.4,0 m, bez bočných stien, lavička</t>
  </si>
  <si>
    <t>625050651</t>
  </si>
  <si>
    <t>SO105 - STARÁ SPIŚSKÁ CESTA – SLÁDKOVIČOVA – STAVEBNÉ ÚPRAVY KRIŽOVATKY</t>
  </si>
  <si>
    <t>471719367</t>
  </si>
  <si>
    <t>171201101.S</t>
  </si>
  <si>
    <t>Uloženie zmesi hlina 70%-piesok 30% do stredového ostrovčeka pre výsadbu rozchodníka</t>
  </si>
  <si>
    <t>-890227798</t>
  </si>
  <si>
    <t>581530000700.S</t>
  </si>
  <si>
    <t>Piesok kremičitý ST 10/40, frakcia 1,0-4,0 mm</t>
  </si>
  <si>
    <t>137645659</t>
  </si>
  <si>
    <t>1998983813</t>
  </si>
  <si>
    <t>005740000110.S</t>
  </si>
  <si>
    <t>Rezky rozchodníkov viac druhov, výdatnosť 100 g/m2</t>
  </si>
  <si>
    <t>933765048</t>
  </si>
  <si>
    <t>183205505.S</t>
  </si>
  <si>
    <t>Vykonanie suchého výsevu rezkov rozchodníkov v ostrovčeku</t>
  </si>
  <si>
    <t>-723142691</t>
  </si>
  <si>
    <t>390771304</t>
  </si>
  <si>
    <t>-889168436</t>
  </si>
  <si>
    <t>-116173594</t>
  </si>
  <si>
    <t>-105199802</t>
  </si>
  <si>
    <t>1249629318</t>
  </si>
  <si>
    <t>451719451</t>
  </si>
  <si>
    <t>564861114.S</t>
  </si>
  <si>
    <t>Podklad zo štrkodrviny fr.0-45 mm s rozprestretím a zhutnením, po zhutnení hr. 230 mm</t>
  </si>
  <si>
    <t>-1989679386</t>
  </si>
  <si>
    <t>592460019400</t>
  </si>
  <si>
    <t>Dlažba betónová SEMMELROCK BEHATON extra základný prvok s fázou, rozmer 200x165x100 mm, sivá</t>
  </si>
  <si>
    <t>-151157348</t>
  </si>
  <si>
    <t>1633859925</t>
  </si>
  <si>
    <t>-1855950690</t>
  </si>
  <si>
    <t>310126759</t>
  </si>
  <si>
    <t>-2008916915</t>
  </si>
  <si>
    <t>916331113.S</t>
  </si>
  <si>
    <t>Osadenie cestného obrubníka betónového zapusteného do lôžka z betónu prostého tr. C 20/25 bez bočnej opory</t>
  </si>
  <si>
    <t>725307145</t>
  </si>
  <si>
    <t>2061742535</t>
  </si>
  <si>
    <t>-796014848</t>
  </si>
  <si>
    <t>248791964</t>
  </si>
  <si>
    <t>1582402667</t>
  </si>
  <si>
    <t>SO106 - PRESTAVBA ZASTÁVKY NA PARKOVACIE PLOCHY -WATSONOVA U.L</t>
  </si>
  <si>
    <t>Rozoberanie chodníkovej zámkovej dlažby všetkých druhov v ploche nad 20 m2,  -0,26000t</t>
  </si>
  <si>
    <t>113152240.S</t>
  </si>
  <si>
    <t>Frézovanie asf. podkladu alebo krytu bez prek., plochy do 500 m2, pruh š. cez 0,5 m do 1 m, hr. 100 mm  0,250 t</t>
  </si>
  <si>
    <t>1376414081</t>
  </si>
  <si>
    <t>113157244.S</t>
  </si>
  <si>
    <t>Odstránenie podkladu alebo krytu asfaltového v ploche do 200 m2 strojne, hr.  vrstvy nad 150 do 200 mm,  -0,44000t</t>
  </si>
  <si>
    <t>677814040</t>
  </si>
  <si>
    <t>113208213.S</t>
  </si>
  <si>
    <t>Vybúranie a demontáž odvodňovacieho žľabu betónového šírky 200 mm,  -0,08800t</t>
  </si>
  <si>
    <t>-1265174185</t>
  </si>
  <si>
    <t>114203103.S</t>
  </si>
  <si>
    <t>Rozobratie cestnej dlažby z lomového kameňa alebo betónových tvárnic do cementovej malty</t>
  </si>
  <si>
    <t>-1999025572</t>
  </si>
  <si>
    <t>-66772491</t>
  </si>
  <si>
    <t>-2055037685</t>
  </si>
  <si>
    <t>-333230540</t>
  </si>
  <si>
    <t>-2124565539</t>
  </si>
  <si>
    <t>2079729011</t>
  </si>
  <si>
    <t>553027480</t>
  </si>
  <si>
    <t>2011073756</t>
  </si>
  <si>
    <t>Rozobratie cestného zábradlia s betónovými pätkami,  -0,03500t</t>
  </si>
  <si>
    <t>-1956389175</t>
  </si>
  <si>
    <t>-2115936964</t>
  </si>
  <si>
    <t>SO107 - PRIECHOD PRE CHODCOV - WATSONOVA ULICA</t>
  </si>
  <si>
    <t>113157242.S</t>
  </si>
  <si>
    <t>Odstránenie podkladu alebo krytu asfaltového v ploche do 200 m2 strojne, hr. vrstvy nad 50 do 100 mm,  -0,22000t</t>
  </si>
  <si>
    <t>-501220178</t>
  </si>
  <si>
    <t>Odstránenie betonovej pätky bilboardu</t>
  </si>
  <si>
    <t>-1618025710</t>
  </si>
  <si>
    <t>976011211.S</t>
  </si>
  <si>
    <t>Demontáž bilboardu</t>
  </si>
  <si>
    <t>1686355845</t>
  </si>
  <si>
    <t>SO401 - VEREJNÉ OSVETLENIE</t>
  </si>
  <si>
    <t>Časť:</t>
  </si>
  <si>
    <t>SO 401.11 - VEREJNÉ OSVETLENIE – VYVOLANÉ ÚPRAVY</t>
  </si>
  <si>
    <t>M - Práce a dodávky M</t>
  </si>
  <si>
    <t xml:space="preserve">    21-M - Elektromontáže</t>
  </si>
  <si>
    <t xml:space="preserve">    46-M - Zemné práce vykonávané pri externých montážnych prácach</t>
  </si>
  <si>
    <t>Mimostaven. doprava</t>
  </si>
  <si>
    <t>Práce a dodávky M</t>
  </si>
  <si>
    <t>21-M</t>
  </si>
  <si>
    <t>Elektromontáže</t>
  </si>
  <si>
    <t>210010080.S</t>
  </si>
  <si>
    <t>Rúrka ohybná elektroinštalačná z HDPE, D 40 uložená voľne</t>
  </si>
  <si>
    <t>1042287507</t>
  </si>
  <si>
    <t>345710005500.S</t>
  </si>
  <si>
    <t>Rúrka ohybná 09040 dvojplášťová korugovaná z HDPE, bezhalogénová, D 40 mm</t>
  </si>
  <si>
    <t>128</t>
  </si>
  <si>
    <t>1937992492</t>
  </si>
  <si>
    <t>210010091.S</t>
  </si>
  <si>
    <t>Rúrka ohybná elektroinštalačná z HDPE, D 63 uložená voľne</t>
  </si>
  <si>
    <t>-1999865068</t>
  </si>
  <si>
    <t>286130073500</t>
  </si>
  <si>
    <t>Chránička dvojplášťová DN 63, HDPE</t>
  </si>
  <si>
    <t>130194631</t>
  </si>
  <si>
    <t>210010093.S</t>
  </si>
  <si>
    <t>Rúrka ohybná elektroinštalačná z HDPE, D 90 uložená voľne</t>
  </si>
  <si>
    <t>-2010249752</t>
  </si>
  <si>
    <t>345710005900</t>
  </si>
  <si>
    <t>Rúrka ohybná dvojplášťová HDPE, D 90,</t>
  </si>
  <si>
    <t>-1214237984</t>
  </si>
  <si>
    <t>210010094.S</t>
  </si>
  <si>
    <t>Rúrka ohybná elektroinštalačná z HDPE, D 110 uložená voľne</t>
  </si>
  <si>
    <t>1698667583</t>
  </si>
  <si>
    <t>286530130100.S</t>
  </si>
  <si>
    <t>Spojka nasúvacia 02110 pre korudované elektroinštal. rúrky z HDPE, D 110 mm</t>
  </si>
  <si>
    <t>1908642984</t>
  </si>
  <si>
    <t>345710006000.S</t>
  </si>
  <si>
    <t>Rúrka ohybná 09110 dvojplášťová korugovaná z HDPE, bezhalogénová, D 110 mm</t>
  </si>
  <si>
    <t>-401014786</t>
  </si>
  <si>
    <t>210194024.S</t>
  </si>
  <si>
    <t>Skriňa rozpájacia a istiaca, plastová, zapustená SR 4 Z532 VV S/2x400A/3x160A P2</t>
  </si>
  <si>
    <t>-1483344580</t>
  </si>
  <si>
    <t>357110011900.S</t>
  </si>
  <si>
    <t>-615925306</t>
  </si>
  <si>
    <t>210194024.S1</t>
  </si>
  <si>
    <t>Rozvádzačová skriňa F402</t>
  </si>
  <si>
    <t>-1825399836</t>
  </si>
  <si>
    <t>357110011900.S1</t>
  </si>
  <si>
    <t>1830023519</t>
  </si>
  <si>
    <t>210194024.S2</t>
  </si>
  <si>
    <t>Rozvádzačová skriňa RE F402</t>
  </si>
  <si>
    <t>-115058101</t>
  </si>
  <si>
    <t>357110011900.S2</t>
  </si>
  <si>
    <t>2078135318</t>
  </si>
  <si>
    <t>345290007400.S</t>
  </si>
  <si>
    <t>Poistková vložka nožová PNA2 160A gG, veľkosť 2</t>
  </si>
  <si>
    <t>1680682606</t>
  </si>
  <si>
    <t>345290006300.S</t>
  </si>
  <si>
    <t>Poistková vložka nožová PNA1 125A gG, veľkosť 1</t>
  </si>
  <si>
    <t>-1523654065</t>
  </si>
  <si>
    <t>345290005900.S</t>
  </si>
  <si>
    <t>Poistková vložka nožová PNA1 50A gG, veľkosť 1</t>
  </si>
  <si>
    <t>-361037398</t>
  </si>
  <si>
    <t>345290005695.S</t>
  </si>
  <si>
    <t>Poistková vložka nožová PNA1 32A gG, veľkosť 1</t>
  </si>
  <si>
    <t>77726078</t>
  </si>
  <si>
    <t>345290006000.S</t>
  </si>
  <si>
    <t>Poistková vložka nožová PNA1 63A gG, veľkosť 1</t>
  </si>
  <si>
    <t>-640015567</t>
  </si>
  <si>
    <t>210201810.S</t>
  </si>
  <si>
    <t>Montáž a zapojenie svietidla 1x svetelný zdroj, uličného, LED</t>
  </si>
  <si>
    <t>-1840623036</t>
  </si>
  <si>
    <t>04-SV</t>
  </si>
  <si>
    <t>Svetelný zdroj (svietidlo 1) s parametrami:_x000D_
P=89W; Φžiarovka=14930 lm; Φsvietidlo=12426 lm; CRI 70; 3000K_x000D_
svetelný výťažok 139,6 lm/W_x000D_
programovateľné s DALI</t>
  </si>
  <si>
    <t>1208786886</t>
  </si>
  <si>
    <t>210201880.S</t>
  </si>
  <si>
    <t xml:space="preserve">Montáž stožiarovej svorkovnice </t>
  </si>
  <si>
    <t>-1567888657</t>
  </si>
  <si>
    <t>Rosa TB1</t>
  </si>
  <si>
    <t>Strožiarový rozvádzač ROSA</t>
  </si>
  <si>
    <t>239168335</t>
  </si>
  <si>
    <t>210204032.S</t>
  </si>
  <si>
    <t>Osadenie stožiara hliníkového osvetľovacieho výšky nad 6 m s prírubou</t>
  </si>
  <si>
    <t>-993863725</t>
  </si>
  <si>
    <t>01</t>
  </si>
  <si>
    <t>Nový stožiar VO s povrchovou úpravou žiarovým zinkovaním a s jedným pozdĺžnym zvarom Stožiar o výške 10 m</t>
  </si>
  <si>
    <t>-1367387927</t>
  </si>
  <si>
    <t>210204032.SD</t>
  </si>
  <si>
    <t>Demontáž stožiara hliníkového osvetľovacieho výšky nad 6 m s prírubou</t>
  </si>
  <si>
    <t>1519349654</t>
  </si>
  <si>
    <t>RD-OS</t>
  </si>
  <si>
    <t>Demontáž reklamnej tabule z osvetľovacieho stožiara</t>
  </si>
  <si>
    <t>777407219</t>
  </si>
  <si>
    <t>210204103.S</t>
  </si>
  <si>
    <t>Výložník oceľový jednoramenný - do hmotn. 35 kg</t>
  </si>
  <si>
    <t>-109983188</t>
  </si>
  <si>
    <t>316770002900.S</t>
  </si>
  <si>
    <t>Výložník jednoramenný oceľový zinkový, vyloženie 2,0 m, d 114 mm</t>
  </si>
  <si>
    <t>-497445394</t>
  </si>
  <si>
    <t>210204105.S</t>
  </si>
  <si>
    <t>Výložník oceľový dvojramenný - do hmotn.70 kg</t>
  </si>
  <si>
    <t>-307933419</t>
  </si>
  <si>
    <t>316770002200.S</t>
  </si>
  <si>
    <t>Výložník dvojramenný oceľový zaoblený, vyloženie 2 m, d 76 mm</t>
  </si>
  <si>
    <t>341814968</t>
  </si>
  <si>
    <t>210902116.S</t>
  </si>
  <si>
    <t>Kábel hliníkový silový uložený pevne 1-AYKY 0,6/1 kV 4x50</t>
  </si>
  <si>
    <t>-412372810</t>
  </si>
  <si>
    <t>341110030700.S</t>
  </si>
  <si>
    <t>Kábel hliníkový 1-AYKY 4x50 mm2</t>
  </si>
  <si>
    <t>1847250405</t>
  </si>
  <si>
    <t>210902381.S</t>
  </si>
  <si>
    <t>Kábel hliníkový silový, uložený v rúrke NAYY 0,6/1 kV 4x25</t>
  </si>
  <si>
    <t>794851746</t>
  </si>
  <si>
    <t>341110030500.S</t>
  </si>
  <si>
    <t>Kábel hliníkový 1-AYKY 4x25 mm2</t>
  </si>
  <si>
    <t>971774337</t>
  </si>
  <si>
    <t>46-M</t>
  </si>
  <si>
    <t>Zemné práce vykonávané pri externých montážnych prácach</t>
  </si>
  <si>
    <t>271533001.S</t>
  </si>
  <si>
    <t>Násyp pod základové konštrukcie so zhutnením z  kameniva hrubého drveného fr.32-63 mm</t>
  </si>
  <si>
    <t>-1334511430</t>
  </si>
  <si>
    <t>275313311.S</t>
  </si>
  <si>
    <t>Betón, prostý tr. C 8/10 do výkopu</t>
  </si>
  <si>
    <t>749221571</t>
  </si>
  <si>
    <t>BZPS</t>
  </si>
  <si>
    <t xml:space="preserve">Uloženie betónového prefabrikátu </t>
  </si>
  <si>
    <t>1243411664</t>
  </si>
  <si>
    <t>BZPS10</t>
  </si>
  <si>
    <t>Základ pre oceľ.stĺpy 10 m</t>
  </si>
  <si>
    <t>1418242387</t>
  </si>
  <si>
    <t>460050713</t>
  </si>
  <si>
    <t>Výkop jamy pre stožiar verejného osvetlenia do 2 m3 vrátane, strojový výkop v zemina triedy 3</t>
  </si>
  <si>
    <t>-1975738271</t>
  </si>
  <si>
    <t>460200303.S</t>
  </si>
  <si>
    <t>Hĺbenie káblovej ryhy ručne 50 cm širokej a 120 cm hlbokej, v zemine triedy 3</t>
  </si>
  <si>
    <t>-693912593</t>
  </si>
  <si>
    <t>275313612.S</t>
  </si>
  <si>
    <t>Betón základových pätiek, prostý tr. C 20/25</t>
  </si>
  <si>
    <t>-1249018732</t>
  </si>
  <si>
    <t>460200163.S</t>
  </si>
  <si>
    <t>Hĺbenie káblovej ryhy ručne 35 cm širokej a 75 cm hlbokej, v zemine triedy 3</t>
  </si>
  <si>
    <t>-1171807605</t>
  </si>
  <si>
    <t>460420372.S</t>
  </si>
  <si>
    <t>Zriad. káblového lôžka z piesku vrstvy 10 cm,</t>
  </si>
  <si>
    <t>65265204</t>
  </si>
  <si>
    <t>583310000100.S</t>
  </si>
  <si>
    <t>Kamenivo ťažené drobné frakcia 0-1 mm</t>
  </si>
  <si>
    <t>449335489</t>
  </si>
  <si>
    <t>035430</t>
  </si>
  <si>
    <t>Platňa kábl. 250x2 PVC červená</t>
  </si>
  <si>
    <t>11938715</t>
  </si>
  <si>
    <t>460490012.S</t>
  </si>
  <si>
    <t>Rozvinutie a uloženie výstražnej fólie z PE do ryhy, šírka do 33 cm</t>
  </si>
  <si>
    <t>-1566055961</t>
  </si>
  <si>
    <t>283230008000</t>
  </si>
  <si>
    <t>Výstražná fóla PE, šxhr 300x0,08 mm, dĺ. 250 m, farba červená</t>
  </si>
  <si>
    <t>1569845495</t>
  </si>
  <si>
    <t>460560163.S</t>
  </si>
  <si>
    <t>Ručný zásyp nezap. káblovej ryhy bez zhutn. zeminy, 35 cm širokej, 75 cm hlbokej v zemine tr. 3</t>
  </si>
  <si>
    <t>1630166939</t>
  </si>
  <si>
    <t>460620013.S</t>
  </si>
  <si>
    <t>Proviz. úprava terénu v zemine tr. 3, aby nerovnosti terénu neboli väčšie ako 2 cm od vodor.hladiny</t>
  </si>
  <si>
    <t>-707049724</t>
  </si>
  <si>
    <t>SO 401.12 - VEREJNÉ OSVETLENIE</t>
  </si>
  <si>
    <t xml:space="preserve">M - Práce a dodávky M   </t>
  </si>
  <si>
    <t xml:space="preserve">    21-M - Elektromontáže   </t>
  </si>
  <si>
    <t xml:space="preserve">    46-M - Zemné práce vykonávané pri externých montážnych prácach   </t>
  </si>
  <si>
    <t xml:space="preserve">Práce a dodávky M   </t>
  </si>
  <si>
    <t xml:space="preserve">Elektromontáže   </t>
  </si>
  <si>
    <t>345710005700</t>
  </si>
  <si>
    <t>Rúrka ohybná dvojplášťová HDPE, KOPOFLEX BA KF 09063 BA, D 63, KOPOS</t>
  </si>
  <si>
    <t>01-SV</t>
  </si>
  <si>
    <t>Svetelený zdroj (svietidlo 1) s parametrami: P=74W; Ra?70; L90; 3000K programovateľné s DALI ? ? 0,95; min. IP65; min. IK08</t>
  </si>
  <si>
    <t>01-SV.1</t>
  </si>
  <si>
    <t>Svetelený zdroj (svietidlo 2) s parametrami: P=16W; Ra?70; L90; 3000K programovateľné s DALI ? ? 0,95; min. IP65; min. IK08</t>
  </si>
  <si>
    <t>Montáž stožiarovej svorkovnice</t>
  </si>
  <si>
    <t>210204031.S</t>
  </si>
  <si>
    <t>Osadenie stožiara hliníkového osvetľovacieho výšky nad 3 do 6 m s prírubou so zapojením LED svietidla</t>
  </si>
  <si>
    <t>0.1</t>
  </si>
  <si>
    <t>Nový stožiar VO s povrchovou úpravou žiarovým zinkovaním a s jedným pozdĺžnym zvarom Stožiar o výške 6 m</t>
  </si>
  <si>
    <t>210204107.S</t>
  </si>
  <si>
    <t>Výložník oceľový trojramenný - do hmotn. 70 kg</t>
  </si>
  <si>
    <t>316770002500.S</t>
  </si>
  <si>
    <t>Výložník trojramenný oceľový, vyloženie 2 m, d 76 mm</t>
  </si>
  <si>
    <t>210220020.S</t>
  </si>
  <si>
    <t>Uzemňovacie vedenie v zemi FeZn do 120 mm2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</si>
  <si>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</si>
  <si>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</si>
  <si>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</si>
  <si>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</si>
  <si>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</si>
  <si>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</si>
  <si>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210220245.S</t>
  </si>
  <si>
    <t>Svorka FeZn pripojovacia SP</t>
  </si>
  <si>
    <t>354410004000.S</t>
  </si>
  <si>
    <t>Svorka FeZn pripájaca označenie SP 1</t>
  </si>
  <si>
    <t>210220253.S</t>
  </si>
  <si>
    <t>Svorka FeZn uzemňovacia SR03</t>
  </si>
  <si>
    <t>354410000900.S</t>
  </si>
  <si>
    <t>Svorka FeZn uzemňovacia označenie SR 03 A</t>
  </si>
  <si>
    <t>210812019.S</t>
  </si>
  <si>
    <t>Kábel medený silový uložený voľne NYY 0,6/1 kV 3x1,5</t>
  </si>
  <si>
    <t>341110000750.S</t>
  </si>
  <si>
    <t>Kábel medený CYKY-J 3x1,5 mm2</t>
  </si>
  <si>
    <t xml:space="preserve">Zemné práce vykonávané pri externých montážnych prácach   </t>
  </si>
  <si>
    <t>Uloženie betónového prefabrikátu</t>
  </si>
  <si>
    <t>68</t>
  </si>
  <si>
    <t>70</t>
  </si>
  <si>
    <t>72</t>
  </si>
  <si>
    <t>74</t>
  </si>
  <si>
    <t>SO402.1 - PRÍPOJKY CESTNEJ KANALIZÁCIE</t>
  </si>
  <si>
    <t>131201102.S</t>
  </si>
  <si>
    <t>Výkop nezapaženej jamy v hornine 3, nad 100 do 1000 m3</t>
  </si>
  <si>
    <t>938447293</t>
  </si>
  <si>
    <t>131201109.S</t>
  </si>
  <si>
    <t>Hĺbenie nezapažených jám a zárezov. Príplatok za lepivosť horniny 3</t>
  </si>
  <si>
    <t>577171191</t>
  </si>
  <si>
    <t>132201203.S</t>
  </si>
  <si>
    <t>Výkop ryhy šírky 600-2000mm horn.3 nad 1000 do 10000m3</t>
  </si>
  <si>
    <t>-727930183</t>
  </si>
  <si>
    <t>132201209.S</t>
  </si>
  <si>
    <t>Príplatok k cenám za lepivosť pri hĺbení rýh š. nad 600 do 2 000 mm zapaž. i nezapažených, s urovnaním dna v hornine 3</t>
  </si>
  <si>
    <t>-934341875</t>
  </si>
  <si>
    <t>151101101.S</t>
  </si>
  <si>
    <t>Paženie a rozopretie stien rýh pre podzemné vedenie, príložné do 2 m</t>
  </si>
  <si>
    <t>-379721452</t>
  </si>
  <si>
    <t>151101102.S</t>
  </si>
  <si>
    <t>Paženie a rozopretie stien rýh pre podzemné vedenie, príložné do 4 m</t>
  </si>
  <si>
    <t>1515302008</t>
  </si>
  <si>
    <t>151101111.S</t>
  </si>
  <si>
    <t>Odstránenie paženia rýh pre podzemné vedenie, príložné hĺbky do 2 m</t>
  </si>
  <si>
    <t>1275487180</t>
  </si>
  <si>
    <t>151101112.S</t>
  </si>
  <si>
    <t>Odstránenie paženia rýh pre podzemné vedenie, príložné hĺbky do 4 m</t>
  </si>
  <si>
    <t>448656297</t>
  </si>
  <si>
    <t>2011859722</t>
  </si>
  <si>
    <t>-426102380</t>
  </si>
  <si>
    <t>171201202.S</t>
  </si>
  <si>
    <t>508291877</t>
  </si>
  <si>
    <t>298626272</t>
  </si>
  <si>
    <t>174101002.S</t>
  </si>
  <si>
    <t>Zásyp sypaninou so zhutnením jám, šachiet, rýh, zárezov alebo okolo objektov nad 100 do 1000 m3</t>
  </si>
  <si>
    <t>-73047507</t>
  </si>
  <si>
    <t>175101101.S</t>
  </si>
  <si>
    <t>Obsyp potrubia sypaninou z vhodných hornín 1 až 4 bez prehodenia sypaniny</t>
  </si>
  <si>
    <t>1430193050</t>
  </si>
  <si>
    <t>583410001000.S</t>
  </si>
  <si>
    <t>Kamenivo drvené drobné frakcia 2-4 mm</t>
  </si>
  <si>
    <t>-406833299</t>
  </si>
  <si>
    <t>212752128.S</t>
  </si>
  <si>
    <t>Trativody z flexodrenážnych rúr DN 200</t>
  </si>
  <si>
    <t>-1255021954</t>
  </si>
  <si>
    <t>451541121.S</t>
  </si>
  <si>
    <t>Lôžko pod potrubie, stoky a drobné objekty, v otvorenom výkope zo štrkodrvy 0-32 mm</t>
  </si>
  <si>
    <t>-1788478948</t>
  </si>
  <si>
    <t>451573121.S</t>
  </si>
  <si>
    <t>Lôžko pod potrubie, stoky a drobné objekty, v otvorenom výkope z piesku a štrkopiesku 4-8 mm</t>
  </si>
  <si>
    <t>-1075448417</t>
  </si>
  <si>
    <t>452311131.S</t>
  </si>
  <si>
    <t>Dosky, bloky, sedlá z betónu v otvorenom výkope tr. C 12/15</t>
  </si>
  <si>
    <t>-828692553</t>
  </si>
  <si>
    <t>452351101.S</t>
  </si>
  <si>
    <t>Debnenie v otvorenom výkope dosiek, sedlových lôžok a blokov pod potrubie,stoky a drobné objekty</t>
  </si>
  <si>
    <t>1259607310</t>
  </si>
  <si>
    <t>817364111.Sp</t>
  </si>
  <si>
    <t>Montáž-napojenie do jestv. kanalizácie DN 250</t>
  </si>
  <si>
    <t>-1557385505</t>
  </si>
  <si>
    <t>871354206.S</t>
  </si>
  <si>
    <t>Potrubie kanalizačné hladké plnostenné PP SN 10 DN 200</t>
  </si>
  <si>
    <t>1341695524</t>
  </si>
  <si>
    <t>871364208.S</t>
  </si>
  <si>
    <t>Potrubie kanalizačné hladké plnostenné PP SN 10 DN 250</t>
  </si>
  <si>
    <t>248946555</t>
  </si>
  <si>
    <t>892351000.S</t>
  </si>
  <si>
    <t>Skúška tesnosti kanalizácie D 200 mm</t>
  </si>
  <si>
    <t>1868029464</t>
  </si>
  <si>
    <t>892361000.S</t>
  </si>
  <si>
    <t>Skúška tesnosti kanalizácie D 250 mm</t>
  </si>
  <si>
    <t>-399605901</t>
  </si>
  <si>
    <t>894810009.S</t>
  </si>
  <si>
    <t>Montáž PP revíznej kanalizačnej šachty priemeru 600 mm do výšky šachty 2 m s roznášacím prstencom a poklopom</t>
  </si>
  <si>
    <t>-99058013</t>
  </si>
  <si>
    <t>286610037600.S</t>
  </si>
  <si>
    <t>Šachtové dno zberné DN 315, ku kanalizačnej revíznej šachte 600 mm, PP</t>
  </si>
  <si>
    <t>-1808835355</t>
  </si>
  <si>
    <t>286610045100.S</t>
  </si>
  <si>
    <t>Vlnovcová šachtová rúra s hrdlom kanalizačná 600 mm, dĺžka 3,65 m, PP</t>
  </si>
  <si>
    <t>-1167123251</t>
  </si>
  <si>
    <t>286710035900.S</t>
  </si>
  <si>
    <t>Gumové tesnenie šachtovej rúry 600 mm ku kanalizačnej revíznej šachte 600 mm</t>
  </si>
  <si>
    <t>1747758603</t>
  </si>
  <si>
    <t>552410002200.S</t>
  </si>
  <si>
    <t>Poklop liatinový C250 priemer 600 mm</t>
  </si>
  <si>
    <t>-2056617359</t>
  </si>
  <si>
    <t>592240009400.S</t>
  </si>
  <si>
    <t>Betónový roznášací prstenec pre revízne šachty DN 600 až 1000</t>
  </si>
  <si>
    <t>374928625</t>
  </si>
  <si>
    <t>895941111.S</t>
  </si>
  <si>
    <t>Zriadenie kanalizačného vpustu uličného z betónových dielcov typ UV-50, UVB-50</t>
  </si>
  <si>
    <t>16676110</t>
  </si>
  <si>
    <t>592230002300.S</t>
  </si>
  <si>
    <t>Uličný vpust betónový TBV 5-66, rozmer 180x660x100 mm</t>
  </si>
  <si>
    <t>-319631992</t>
  </si>
  <si>
    <t>592230001700.S</t>
  </si>
  <si>
    <t>Uličný vpust betónový TBV 10-50, rozmer 300x500x50 mm</t>
  </si>
  <si>
    <t>781197610</t>
  </si>
  <si>
    <t>592230001800.S</t>
  </si>
  <si>
    <t>Uličný vpust betónový TBV 11-50, rozmer 600x500x90 mm</t>
  </si>
  <si>
    <t>153898840</t>
  </si>
  <si>
    <t>592230001600.S</t>
  </si>
  <si>
    <t>Uličný vpust betónový TBV 9-50, rozmer 600x500x50 mm</t>
  </si>
  <si>
    <t>-1321031999</t>
  </si>
  <si>
    <t>592230001500.S</t>
  </si>
  <si>
    <t>Uličný vpust betónový TBV 6-50, rozmer 600x500x50 mm</t>
  </si>
  <si>
    <t>-892796370</t>
  </si>
  <si>
    <t>592270008800.S</t>
  </si>
  <si>
    <t>Kalový kôš k zachytávaniu nečistôt pre vpust betónový svetlej šírky 300 mm</t>
  </si>
  <si>
    <t>58209545</t>
  </si>
  <si>
    <t>895941111.Spp</t>
  </si>
  <si>
    <t xml:space="preserve">Preloženie  kanalizačného vpustu uličného </t>
  </si>
  <si>
    <t>830441409</t>
  </si>
  <si>
    <t>899204111.S</t>
  </si>
  <si>
    <t>Osadenie liatinovej mreže vrátane rámu a koša na bahno hmotnosti jednotlivo nad 150 kg</t>
  </si>
  <si>
    <t>641918833</t>
  </si>
  <si>
    <t>P31250D</t>
  </si>
  <si>
    <t>Mreža liatinová kruhová DN600mm, D400kN s nálevkou</t>
  </si>
  <si>
    <t>-615704852</t>
  </si>
  <si>
    <t>899721132.S</t>
  </si>
  <si>
    <t>Označenie kanalizačného potrubia hnedou výstražnou fóliou</t>
  </si>
  <si>
    <t>568269569</t>
  </si>
  <si>
    <t>998276101.S</t>
  </si>
  <si>
    <t>Presun hmôt pre rúrové vedenie hĺbené z rúr z plast., hmôt alebo sklolamin. v otvorenom výkope</t>
  </si>
  <si>
    <t>-121612805</t>
  </si>
  <si>
    <t>SO403 - PRELOŽKY A OCHRANA IS</t>
  </si>
  <si>
    <t>SO403.1.1 - PRELOŽKY A OCHRANA IS – PRELOŽKA PLYNOVODU</t>
  </si>
  <si>
    <t>D1 - PRÁCE A DODÁVKY HSV</t>
  </si>
  <si>
    <t xml:space="preserve">    1 - ZEMNE PRÁCE</t>
  </si>
  <si>
    <t xml:space="preserve">    5 - KOMUNIKÁCIE</t>
  </si>
  <si>
    <t>D2 - PRÁCE A DODÁVKY M</t>
  </si>
  <si>
    <t xml:space="preserve">    272 - Vedenia rúrové vonkajšie - plynovody</t>
  </si>
  <si>
    <t>D1</t>
  </si>
  <si>
    <t>PRÁCE A DODÁVKY HSV</t>
  </si>
  <si>
    <t>ZEMNE PRÁCE</t>
  </si>
  <si>
    <t>105151121</t>
  </si>
  <si>
    <t>Odstránenie živičného krytu, chodník</t>
  </si>
  <si>
    <t>105211132</t>
  </si>
  <si>
    <t>Ryha v rastlom teréne pre plynovod nad D 160</t>
  </si>
  <si>
    <t>105212132</t>
  </si>
  <si>
    <t>Povrchová úprava v rastlom teréne pre plynovod nad D 160</t>
  </si>
  <si>
    <t>105320230</t>
  </si>
  <si>
    <t>Montážna jama do 2m2 - rastlý terén</t>
  </si>
  <si>
    <t>komplet</t>
  </si>
  <si>
    <t>105320930</t>
  </si>
  <si>
    <t>Montážna jama nad 5m2 - rastlý terén</t>
  </si>
  <si>
    <t>105321920</t>
  </si>
  <si>
    <t>Montážna jama bez povrchu nad 5m2 - v asfaltovom chodníku</t>
  </si>
  <si>
    <t>KOMUNIKÁCIE</t>
  </si>
  <si>
    <t>567401121</t>
  </si>
  <si>
    <t>Spätná úprava živičného krytu, chodník</t>
  </si>
  <si>
    <t>D2</t>
  </si>
  <si>
    <t>PRÁCE A DODÁVKY M</t>
  </si>
  <si>
    <t>272</t>
  </si>
  <si>
    <t>Vedenia rúrové vonkajšie - plynovody</t>
  </si>
  <si>
    <t>802001315</t>
  </si>
  <si>
    <t>Plynovod PE 100 RC, d 315</t>
  </si>
  <si>
    <t>802059160</t>
  </si>
  <si>
    <t>Uzatvorenie plynovodu uzatváracou hlavicou do DN300/d315</t>
  </si>
  <si>
    <t>802058315</t>
  </si>
  <si>
    <t>Uzatvorenie plynovodu do DN300/d315 poistným balónom</t>
  </si>
  <si>
    <t>802000531</t>
  </si>
  <si>
    <t>Zaslepenie znefunkčneného PE pylnovodu do d315</t>
  </si>
  <si>
    <t>kus</t>
  </si>
  <si>
    <t>802011315</t>
  </si>
  <si>
    <t>Chránička pre plynovod do d 315</t>
  </si>
  <si>
    <t>802016900</t>
  </si>
  <si>
    <t>Obtok nad DN50/d63</t>
  </si>
  <si>
    <t>802053315</t>
  </si>
  <si>
    <t>Uzáver DN 300/d315</t>
  </si>
  <si>
    <t>802082010</t>
  </si>
  <si>
    <t>Čuchačka</t>
  </si>
  <si>
    <t>SO403.1.2 - PRELOŽKY A OCHRANA IS – REK. VEREJNEJ KANALIZÁCIE</t>
  </si>
  <si>
    <t>154908962</t>
  </si>
  <si>
    <t>113152140.S</t>
  </si>
  <si>
    <t>Frézovanie asf. podkladu alebo krytu bez prek., plochy do 500 m2, pruh š. do 0,5 m, hr. 100 mm  0,250 t</t>
  </si>
  <si>
    <t>113307132.S</t>
  </si>
  <si>
    <t>Odstránenie podkladu v ploche do 200 m2 z betónu prostého, hr. vrstvy 150 do 300 mm,  -0,50000t</t>
  </si>
  <si>
    <t>-2091970335</t>
  </si>
  <si>
    <t>119001411.S</t>
  </si>
  <si>
    <t>Dočasné zaistenie podzemného potrubia DN do 200</t>
  </si>
  <si>
    <t>641664835</t>
  </si>
  <si>
    <t>119001412.S.</t>
  </si>
  <si>
    <t>Dočasné zaistenie podzemného potrubia DN 200-500</t>
  </si>
  <si>
    <t>1021133646</t>
  </si>
  <si>
    <t>130001101.S</t>
  </si>
  <si>
    <t>Príplatok k cenám za sťaženie výkopu v blízkosti podzemného vedenia alebo výbušbnín - pre všetky triedy</t>
  </si>
  <si>
    <t>-568986402</t>
  </si>
  <si>
    <t>132201202.S</t>
  </si>
  <si>
    <t>Výkop ryhy šírky 600-2000mm horn.3 od 100 do 1000 m3</t>
  </si>
  <si>
    <t>-1262669801</t>
  </si>
  <si>
    <t>422543338</t>
  </si>
  <si>
    <t>68119515</t>
  </si>
  <si>
    <t>1982551480</t>
  </si>
  <si>
    <t>839312415</t>
  </si>
  <si>
    <t>-332245063</t>
  </si>
  <si>
    <t>-1762409267</t>
  </si>
  <si>
    <t>-742637458</t>
  </si>
  <si>
    <t>583410004400.S</t>
  </si>
  <si>
    <t>Štrkodrva frakcia 0-63 mm</t>
  </si>
  <si>
    <t>431284010</t>
  </si>
  <si>
    <t>-2120098272</t>
  </si>
  <si>
    <t>583310000600.S</t>
  </si>
  <si>
    <t>Kamenivo ťažené drobné frakcia 0-4 mm</t>
  </si>
  <si>
    <t>-798025783</t>
  </si>
  <si>
    <t>-516577773</t>
  </si>
  <si>
    <t>1164698600</t>
  </si>
  <si>
    <t>451573111.S</t>
  </si>
  <si>
    <t>Lôžko pod potrubie, stoky a drobné objekty, v otvorenom výkope z piesku a štrkopiesku do 63 mm</t>
  </si>
  <si>
    <t>-831962367</t>
  </si>
  <si>
    <t>567144112.S1</t>
  </si>
  <si>
    <t>Podklad z podkladového betónu PB I tr. C 20/25 hr. 230 mm-250mm</t>
  </si>
  <si>
    <t>-606285697</t>
  </si>
  <si>
    <t>573231108.S</t>
  </si>
  <si>
    <t>Postrek asfaltový spojovací bez posypu kamenivom z cestnej emulzie v množstve 0,60 kg/m2</t>
  </si>
  <si>
    <t>1482022755</t>
  </si>
  <si>
    <t>577134111.S</t>
  </si>
  <si>
    <t>Asfaltový betón vrstva obrusná AC 8 O v pruhu š. do 3 m z nemodifik. asfaltu tr. II, po zhutnení hr. 40 mm</t>
  </si>
  <si>
    <t>507812089</t>
  </si>
  <si>
    <t>577154261.S</t>
  </si>
  <si>
    <t>Asfaltový betón vrstva obrusná AC 11 O v pruhu š. nad 3 m z modifik. asfaltu tr. I, po zhutnení hr. 60 mm</t>
  </si>
  <si>
    <t>-1985512030</t>
  </si>
  <si>
    <t>831392121.S</t>
  </si>
  <si>
    <t>Montáž potrubia z rúr kamenin. tesnených gumovými krúžkami v sklone do 20 % DN 400</t>
  </si>
  <si>
    <t>255333097</t>
  </si>
  <si>
    <t>597110001800.S</t>
  </si>
  <si>
    <t>Kameninová hrdlová rúra, DN 400, spoj K, trieda pevnosti 200</t>
  </si>
  <si>
    <t>-917142065</t>
  </si>
  <si>
    <t>831422121.S</t>
  </si>
  <si>
    <t>Montáž potrubia z rúr kamenin. tesnených gumovými krúžkami v sklone do 20 % DN 500</t>
  </si>
  <si>
    <t>132524064</t>
  </si>
  <si>
    <t>597110002000.S</t>
  </si>
  <si>
    <t>Kameninová hrdlová rúra, DN 500, spoj K, trieda pevnosti 160</t>
  </si>
  <si>
    <t>-843411752</t>
  </si>
  <si>
    <t>892391000.S</t>
  </si>
  <si>
    <t>Skúška tesnosti kanalizácie D 400 mm</t>
  </si>
  <si>
    <t>369047058</t>
  </si>
  <si>
    <t>892421000.S</t>
  </si>
  <si>
    <t>Skúška tesnosti kanalizácie D 500 mm</t>
  </si>
  <si>
    <t>1460179468</t>
  </si>
  <si>
    <t>931994171.S</t>
  </si>
  <si>
    <t>Tesnenie pracovnej škáry betónovej konštrukcie asfaltovým izolačným pásom š. do 500 mm</t>
  </si>
  <si>
    <t>-1310201875</t>
  </si>
  <si>
    <t>-797844082</t>
  </si>
  <si>
    <t>-2115208529</t>
  </si>
  <si>
    <t>1298643135</t>
  </si>
  <si>
    <t>-594250188</t>
  </si>
  <si>
    <t>470196618</t>
  </si>
  <si>
    <t>-629420911</t>
  </si>
  <si>
    <t>SO403.1.3 - PRELOŽKY A OCHRANA IS – OCHRANA IS</t>
  </si>
  <si>
    <t>SO 403.1.3 - Preložky a ochrana inžinierskych sieti – 101-107 – vyvolané úpravy – ochrana inžinierskych sietí</t>
  </si>
  <si>
    <t xml:space="preserve">    OST - Ostatné</t>
  </si>
  <si>
    <t>SO 403.1.3</t>
  </si>
  <si>
    <t>Preložky a ochrana inžinierskych sieti – 101-107 – vyvolané úpravy – ochrana inžinierskych sietí</t>
  </si>
  <si>
    <t>-171945244</t>
  </si>
  <si>
    <t>Rúrka ohybná dvojplášťová korugovaná z HDPE, bezhalogénová, D 40 mm</t>
  </si>
  <si>
    <t>-1313460523</t>
  </si>
  <si>
    <t>210010602.S</t>
  </si>
  <si>
    <t xml:space="preserve">Chránička delená elektroinštalačná bezhalogénová z HDPE, D 160 uložená voľne + preloženie inžinierských sietí </t>
  </si>
  <si>
    <t>-100599686</t>
  </si>
  <si>
    <t>8595057651791</t>
  </si>
  <si>
    <t>Chránička delená elektroinštalačná HDPE bezhalogenová KOPOHALF pr. 160 mm, 750N/20cm, červená</t>
  </si>
  <si>
    <t>-1946125176</t>
  </si>
  <si>
    <t>1526989601</t>
  </si>
  <si>
    <t>-887290425</t>
  </si>
  <si>
    <t>460200323.S65</t>
  </si>
  <si>
    <t xml:space="preserve">Hĺbenie káblovej ryhy ručne 65 cm širokej a 150 cm hlbokej, v zemine triedy 3 + Výkop existujúcich vedení </t>
  </si>
  <si>
    <t>1236565631</t>
  </si>
  <si>
    <t>460560323.S165</t>
  </si>
  <si>
    <t>Ručný zásyp nezap. káblovej ryhy bez zhutn. zeminy, 65 cm širokej, 150 cm hlbokej v zemine tr. 3</t>
  </si>
  <si>
    <t>-66058606</t>
  </si>
  <si>
    <t>460200323.S150</t>
  </si>
  <si>
    <t xml:space="preserve">Hĺbenie káblovej ryhy ručne 150 cm širokej a 120 cm hlbokej, v zemine triedy 3 + Výkop existujúcich vedení </t>
  </si>
  <si>
    <t>1575330213</t>
  </si>
  <si>
    <t>460560323.S150</t>
  </si>
  <si>
    <t>Ručný zásyp nezap. káblovej ryhy bez zhutn. zeminy, 120 cm širokej, 150 cm hlbokej v zemine tr. 3</t>
  </si>
  <si>
    <t>1755923998</t>
  </si>
  <si>
    <t>271573031.S</t>
  </si>
  <si>
    <t>Násyp pod základové konštrukcie so zhutnením zo štrkopiesku fr. 0 - 22 mm</t>
  </si>
  <si>
    <t>-1387335910</t>
  </si>
  <si>
    <t>583310003000.S</t>
  </si>
  <si>
    <t>Štrkopiesok frakcia 0-22 mm</t>
  </si>
  <si>
    <t>-101615542</t>
  </si>
  <si>
    <t>275313611.S</t>
  </si>
  <si>
    <t>Betón základový, prostý tr. C 16/20</t>
  </si>
  <si>
    <t>1127001067</t>
  </si>
  <si>
    <t>460600001.S</t>
  </si>
  <si>
    <t>Naloženie zeminy, odvoz do 1 km a zloženie na skládke a jazda späť</t>
  </si>
  <si>
    <t>-234860038</t>
  </si>
  <si>
    <t>460600002.S</t>
  </si>
  <si>
    <t>Príplatok za odvoz zeminy za každý ďalší km a jazda späť</t>
  </si>
  <si>
    <t>833258641</t>
  </si>
  <si>
    <t>460300006.S</t>
  </si>
  <si>
    <t>Zhutnenie zeminy po vrstvách pri zahrnutí rýh, vrstva zeminy 20 cm</t>
  </si>
  <si>
    <t>-840986335</t>
  </si>
  <si>
    <t>MD</t>
  </si>
  <si>
    <t>Mimostavenisková doprava</t>
  </si>
  <si>
    <t>%</t>
  </si>
  <si>
    <t>366168569</t>
  </si>
  <si>
    <t>PD</t>
  </si>
  <si>
    <t>Presun dodávok</t>
  </si>
  <si>
    <t>885557394</t>
  </si>
  <si>
    <t>PPV</t>
  </si>
  <si>
    <t>Podiel pridružených výkonov</t>
  </si>
  <si>
    <t>-1452577673</t>
  </si>
  <si>
    <t>000300031.S</t>
  </si>
  <si>
    <t>Geodetické práce - vykonávané po výstavbe zameranie skutočného vyhotovenia stavby</t>
  </si>
  <si>
    <t>kpl</t>
  </si>
  <si>
    <t>469625085</t>
  </si>
  <si>
    <t>000400022.S</t>
  </si>
  <si>
    <t>Projektové práce - stavebná časť (stavebné objekty vrátane ich technického vybavenia). náklady na dokumentáciu skutočného zhotovenia stavby</t>
  </si>
  <si>
    <t>-117949937</t>
  </si>
  <si>
    <t>001000011.S</t>
  </si>
  <si>
    <t>Inžinierska činnosť</t>
  </si>
  <si>
    <t>87288250</t>
  </si>
  <si>
    <t>REV01</t>
  </si>
  <si>
    <t>Prvá odborná prehliadka a odborná skúška</t>
  </si>
  <si>
    <t>-323701619</t>
  </si>
  <si>
    <t>SO403.1.4 - PRELOŽKY A OCHRANA IS – VSD</t>
  </si>
  <si>
    <t>SO 403.2.1 - Preložky a ochrany inžinierskych sietí - 201-206 - vyvolané úpravy - VSD</t>
  </si>
  <si>
    <t xml:space="preserve">    02 - Preložka VSD VN 4 káble</t>
  </si>
  <si>
    <t>46-M - Zemné práce vykonávané pri externých montážnych prácach</t>
  </si>
  <si>
    <t>SO 403.2.1</t>
  </si>
  <si>
    <t>Preložky a ochrany inžinierskych sietí - 201-206 - vyvolané úpravy - VSD</t>
  </si>
  <si>
    <t>Preložka VSD VN 4 káble</t>
  </si>
  <si>
    <t>210101350.S</t>
  </si>
  <si>
    <t>VN spojky pre jednožilové káble s plastovou izoláciou a polovodivou vrstvou pre 10 kV, 22 kV a 35 kV (240-630 mm2)</t>
  </si>
  <si>
    <t>-1468317518</t>
  </si>
  <si>
    <t>345820031800.S</t>
  </si>
  <si>
    <t>Spojka POLJ-24/1x120-240</t>
  </si>
  <si>
    <t>1244721201</t>
  </si>
  <si>
    <t>210930204.S-D</t>
  </si>
  <si>
    <t>Demontáž - Vodič hliníkový silový uložený voľne 22-AXEKVCE 12,7/22 kV 1x150/25</t>
  </si>
  <si>
    <t>1757405752</t>
  </si>
  <si>
    <t>210930206.S-D</t>
  </si>
  <si>
    <t>Demontáž - Vodič hliníkový silový uložený voľne 22-AXEKVCE 12,7/22 kV 1x240/25</t>
  </si>
  <si>
    <t>-1123385262</t>
  </si>
  <si>
    <t>210930226.S</t>
  </si>
  <si>
    <t xml:space="preserve">Vodič hliníkový silový uložený voľne NA2XS(F)2Y 1x240 RM/25 </t>
  </si>
  <si>
    <t>-351942237</t>
  </si>
  <si>
    <t>341130009600.S</t>
  </si>
  <si>
    <t>VN kábel hliníkový NA2XS(F)2Y 1x240/25 mm2</t>
  </si>
  <si>
    <t>1092410297</t>
  </si>
  <si>
    <t>210950202.S</t>
  </si>
  <si>
    <t>Príplatok na zaťahovanie káblov, váha kábla do 2 kg</t>
  </si>
  <si>
    <t>-1572039354</t>
  </si>
  <si>
    <t>Doprava</t>
  </si>
  <si>
    <t>2096204348</t>
  </si>
  <si>
    <t>PM</t>
  </si>
  <si>
    <t>Podružný materiál</t>
  </si>
  <si>
    <t>1588077098</t>
  </si>
  <si>
    <t>-1359020823</t>
  </si>
  <si>
    <t xml:space="preserve">Hĺbenie káblovej ryhy ručne 150 cm širokej a 150 cm hlbokej, v zemine triedy 3 + Výkop existujúcich vedení </t>
  </si>
  <si>
    <t>796465925</t>
  </si>
  <si>
    <t>Ručný zásyp nezap. káblovej ryhy bez zhutn. zeminy, 150 cm širokej, 150 cm hlbokej v zemine tr. 3</t>
  </si>
  <si>
    <t>28095489</t>
  </si>
  <si>
    <t>460200313.S</t>
  </si>
  <si>
    <t>Hĺbenie káblovej ryhy ručne 50 cm širokej a 130 cm hlbokej, v zemine triedy 3</t>
  </si>
  <si>
    <t>-728024864</t>
  </si>
  <si>
    <t>460560303.S</t>
  </si>
  <si>
    <t>Ručný zásyp nezap. káblovej ryhy bez zhutn. zeminy, 50 cm širokej, 120 cm hlbokej v zemine tr. 3</t>
  </si>
  <si>
    <t>1845053415</t>
  </si>
  <si>
    <t>-541171338</t>
  </si>
  <si>
    <t>-1398306804</t>
  </si>
  <si>
    <t>-479563484</t>
  </si>
  <si>
    <t>-226113371</t>
  </si>
  <si>
    <t>Betón prostý</t>
  </si>
  <si>
    <t>-1969673840</t>
  </si>
  <si>
    <t>1588763817</t>
  </si>
  <si>
    <t>460510221.S</t>
  </si>
  <si>
    <t>Káblový kanál z prefabrikovaných betónových žľabov asfaltovaný TK1(17x14cm/10,5 mm x 10 cm</t>
  </si>
  <si>
    <t>-2023938864</t>
  </si>
  <si>
    <t>592650000600</t>
  </si>
  <si>
    <t>Káblový žľab BG-TK1, pre položený kryt, lxšxv vnútorný 1000x112x105 mm, vonkajší 1000x170x140 mm, betónový, BG-GRASPOINTNER (HYDRO BG)</t>
  </si>
  <si>
    <t>592650001800</t>
  </si>
  <si>
    <t>Betónový kryt BG-TK1, lxšxv 500x170x30 mm, pre káblové žľaby, BG-GRASPOINTNER (HYDRO BG)</t>
  </si>
  <si>
    <t>-1751271538</t>
  </si>
  <si>
    <t>-1746038085</t>
  </si>
  <si>
    <t>617649774</t>
  </si>
  <si>
    <t>PPV.1</t>
  </si>
  <si>
    <t>1228836668</t>
  </si>
  <si>
    <t>-1960138242</t>
  </si>
  <si>
    <t>-1014708706</t>
  </si>
  <si>
    <t>483632322</t>
  </si>
  <si>
    <t>-488649848</t>
  </si>
  <si>
    <t>SO404.1 - TERENNÉ A SADOVÉ ÚPRAVY</t>
  </si>
  <si>
    <t>D.01 - Prípravné práce</t>
  </si>
  <si>
    <t xml:space="preserve">    D.01.1 - Výruby</t>
  </si>
  <si>
    <t xml:space="preserve">    D.01.3 - Koreňové bariéry - Tree Root Guiding </t>
  </si>
  <si>
    <t>D.02 - Sadové úpravy</t>
  </si>
  <si>
    <t xml:space="preserve">    D.02.2 - Výsadba stromov - listnaté</t>
  </si>
  <si>
    <t xml:space="preserve">      D1 - Rastlinný materiál - STROMY LISTNATÉ</t>
  </si>
  <si>
    <t xml:space="preserve">    D.02.3 - Výsadba záhonov</t>
  </si>
  <si>
    <t xml:space="preserve">      D2 - Kry</t>
  </si>
  <si>
    <t xml:space="preserve">      D3 - Trvalky</t>
  </si>
  <si>
    <t xml:space="preserve">    D.02.6 - Založenie trávnika s doplnením zeminy (10 cm)-rovina </t>
  </si>
  <si>
    <t xml:space="preserve">    D.02.7 - Rozchodníkové výsadby</t>
  </si>
  <si>
    <t xml:space="preserve">    D.02.9 - Ostatné práce pre sadové úpravy</t>
  </si>
  <si>
    <t>D.01</t>
  </si>
  <si>
    <t>Prípravné práce</t>
  </si>
  <si>
    <t>D.01.1</t>
  </si>
  <si>
    <t>Výruby</t>
  </si>
  <si>
    <t>112 10 3121</t>
  </si>
  <si>
    <t>Výrub stromov v sťažených podmienkach s premiestnením a uložením vetví na hromady, odvozom a so zložením pri ø konára alebo kmeňa – do 20 cm</t>
  </si>
  <si>
    <t>112 10 3122</t>
  </si>
  <si>
    <t>Bez plošiny – do 30 cm</t>
  </si>
  <si>
    <t>111 21 2121</t>
  </si>
  <si>
    <t>Odstraňovanie nevhodných drevín,ø kmeňa do 10 cm, s odprataním vyťaženej hmoty do 50 m, so zložením na hromady alebo naložením na dopravným prostriedok – výšky nad 1 m bez odstránenia pňa</t>
  </si>
  <si>
    <t>-</t>
  </si>
  <si>
    <t>Čistiace práce (naloženie, vodorovné premiestnenie,  zloženie a likvidácia konárov nad 7 m3) na vzdialenosť do 5 km</t>
  </si>
  <si>
    <t>m³</t>
  </si>
  <si>
    <t>-.1</t>
  </si>
  <si>
    <t>Príplatok za každý začatý 1 km</t>
  </si>
  <si>
    <t>111 25 1111</t>
  </si>
  <si>
    <t>Drvenie konárov strojovo – s 1  zamestnancom-strojníkom (mimo miesta výrubu)</t>
  </si>
  <si>
    <t>hod.</t>
  </si>
  <si>
    <t>D.01.3</t>
  </si>
  <si>
    <t xml:space="preserve">Koreňové bariéry - Tree Root Guiding </t>
  </si>
  <si>
    <t>460200141.S</t>
  </si>
  <si>
    <t>Hĺbenie nezapaženej alebo zapaženej ryhy ručne vrátane urovnania dna, s premiestnením výkopku na vzdialenosť 3 m za okraj ryhy, 35 cm širokej, 60 cm hlbokej, v zemine triedy 3</t>
  </si>
  <si>
    <t>MONT:</t>
  </si>
  <si>
    <t>montáž vodiaceho panelu Tree Root Guiding 0,6 m (panel 60x60cm)</t>
  </si>
  <si>
    <t>460560143.S</t>
  </si>
  <si>
    <t>Ručný zásyp nezapaženej káblovej ryhy s prípadným rozpájaním výkopu. Bez zhutnenia zeminy, 35 cm širokej, 60 cm hlbokej, v zemine triedy 3</t>
  </si>
  <si>
    <t>Úprava pláne vyrovnaním výškových rozdielov v zárezoch v hornine 1 až 4 so zhutnením</t>
  </si>
  <si>
    <t>m²</t>
  </si>
  <si>
    <t>998 22 2012</t>
  </si>
  <si>
    <t>Presun hmôt (vnútrostaveniskový)</t>
  </si>
  <si>
    <t>MAT</t>
  </si>
  <si>
    <t>Tree Root Guiding, 0,6m (bal. 20ks/12m, rozmer 60x60 cm)</t>
  </si>
  <si>
    <t>bal.</t>
  </si>
  <si>
    <t>D.02</t>
  </si>
  <si>
    <t>Sadové úpravy</t>
  </si>
  <si>
    <t>D.02.2</t>
  </si>
  <si>
    <t>Výsadba stromov - listnaté</t>
  </si>
  <si>
    <t>183 10 1215</t>
  </si>
  <si>
    <t>Hĺbenie jám s 50% VP – do 0,4 m3</t>
  </si>
  <si>
    <t>184 10 2116</t>
  </si>
  <si>
    <t>Výsadba drevín s balom so zaliatím pri ø balu – do 800 mm</t>
  </si>
  <si>
    <t>184 90 1112</t>
  </si>
  <si>
    <t>Osadenie kolov pri dĺžke – do 3 m</t>
  </si>
  <si>
    <t>184 91 1111</t>
  </si>
  <si>
    <t>Uviazanie dreviny ku kolom</t>
  </si>
  <si>
    <t>184 50 1111</t>
  </si>
  <si>
    <t>Obalenie kmeňa stromčeka prírodnou jutovinou vmieste uviazania kotvenia</t>
  </si>
  <si>
    <t>HZS 1</t>
  </si>
  <si>
    <t>Osadenie zavlažovacieho vaku 85l</t>
  </si>
  <si>
    <t>h.</t>
  </si>
  <si>
    <t>HZS 1.1</t>
  </si>
  <si>
    <t>Osadenie chráničky</t>
  </si>
  <si>
    <t>184 92 1093</t>
  </si>
  <si>
    <t>Mulčovanie rastlín o hrúbke do 0,1 m v rovine</t>
  </si>
  <si>
    <t>MAT.1</t>
  </si>
  <si>
    <t>Zemina pre 50%VP (1m³=1,4t) KOMPOST</t>
  </si>
  <si>
    <t>MAT.2</t>
  </si>
  <si>
    <t>Drevené koly 2,5 m Ø 5 cm  (kotvenie)</t>
  </si>
  <si>
    <t>MAT.3</t>
  </si>
  <si>
    <t>Drevené koly 2,5m polov. 6 cm  (spojky - horné a spodné priečne laty 9x 0,7m =&gt;narezané z 2,5m kolov)</t>
  </si>
  <si>
    <t>MAT.4</t>
  </si>
  <si>
    <t>Jutový pás na ochranu kmeňa v mieste uviazania kotvenia (rolka š: 0,1m, 1 m/strom )</t>
  </si>
  <si>
    <t>bm</t>
  </si>
  <si>
    <t>MAT.5</t>
  </si>
  <si>
    <t>Popruh 30 mm (uviazanie stromu ku kotveniu)</t>
  </si>
  <si>
    <t>MAT.6</t>
  </si>
  <si>
    <t>Chránička kmeňa (proti mechanickému poškodeniu kosením)</t>
  </si>
  <si>
    <t>MAT.7</t>
  </si>
  <si>
    <t>Zavlažovací vak 85l</t>
  </si>
  <si>
    <t>MAT.8</t>
  </si>
  <si>
    <t>Mulčovacia kôra / 80l</t>
  </si>
  <si>
    <t>MAT.9</t>
  </si>
  <si>
    <t>Voda pre zálievku rastlín</t>
  </si>
  <si>
    <t>Rastlinný materiál - STROMY LISTNATÉ</t>
  </si>
  <si>
    <t>MAT.10</t>
  </si>
  <si>
    <t>Prunus avium´Plena´, obk. 14-16 cm</t>
  </si>
  <si>
    <t>MAT.11</t>
  </si>
  <si>
    <t>Tilia cordata, obk. 14-16 cm</t>
  </si>
  <si>
    <t>MAT.12</t>
  </si>
  <si>
    <t>Quercus rubra,obk. 16-18 cm</t>
  </si>
  <si>
    <t>D.02.3</t>
  </si>
  <si>
    <t>Výsadba záhonov</t>
  </si>
  <si>
    <t>-.2</t>
  </si>
  <si>
    <t>Uloženie záhonovej lišty</t>
  </si>
  <si>
    <t>183 10 1211</t>
  </si>
  <si>
    <t>Hĺbenie jám s 50% VP – do 0,01 m3</t>
  </si>
  <si>
    <t>184 10 2111</t>
  </si>
  <si>
    <t>Výsadba drevín s balom so zaliatím pri ø balu – do 200 mm</t>
  </si>
  <si>
    <t>183 20 5111</t>
  </si>
  <si>
    <t>Založenie záhonu s urovnaním, nalož.odpadu na dopr.prostriedok,odvoz do 20 km a zloženie – v hornine 1-2</t>
  </si>
  <si>
    <t>183 20 4112</t>
  </si>
  <si>
    <t>Výsadba trvaliek so zaliatím</t>
  </si>
  <si>
    <t>76</t>
  </si>
  <si>
    <t>78</t>
  </si>
  <si>
    <t>MAT.13</t>
  </si>
  <si>
    <t>Zemina pre 50%VP</t>
  </si>
  <si>
    <t>80</t>
  </si>
  <si>
    <t>82</t>
  </si>
  <si>
    <t>MAT.14</t>
  </si>
  <si>
    <t>Záhonová lišta EKO-BRIM (vrátane 10% stratného)</t>
  </si>
  <si>
    <t>84</t>
  </si>
  <si>
    <t>MAT.15</t>
  </si>
  <si>
    <t>Klince pre lištu EKO-BRIM (5ks/bm)</t>
  </si>
  <si>
    <t>86</t>
  </si>
  <si>
    <t>MAT.16</t>
  </si>
  <si>
    <t>Voda pre zálievku rastlín (5l /ker, 2l / trvalka)</t>
  </si>
  <si>
    <t>88</t>
  </si>
  <si>
    <t>Kry</t>
  </si>
  <si>
    <t>MAT.17</t>
  </si>
  <si>
    <t>Cornus alba ´Sibirica´, 20-40 cm</t>
  </si>
  <si>
    <t>90</t>
  </si>
  <si>
    <t>MAT.18</t>
  </si>
  <si>
    <t>Lonicera pileata, 20-40 cm</t>
  </si>
  <si>
    <t>92</t>
  </si>
  <si>
    <t>MAT.19</t>
  </si>
  <si>
    <t>Spiraea x cinerea ´Grefsheim´, 20-40 cm</t>
  </si>
  <si>
    <t>94</t>
  </si>
  <si>
    <t>D3</t>
  </si>
  <si>
    <t>Trvalky</t>
  </si>
  <si>
    <t>MAT.20</t>
  </si>
  <si>
    <t>Hemerocallis ´Chicago Sunrise´</t>
  </si>
  <si>
    <t>96</t>
  </si>
  <si>
    <t>MAT.21</t>
  </si>
  <si>
    <t>Miscanthus sinensis ´Gracillimus´</t>
  </si>
  <si>
    <t>98</t>
  </si>
  <si>
    <t>MAT.22</t>
  </si>
  <si>
    <t>Pennisetum alopecuroides (alternatívne kultivar s rovnakou / podobnou výškou)</t>
  </si>
  <si>
    <t>100</t>
  </si>
  <si>
    <t>MAT.23</t>
  </si>
  <si>
    <t>Perovskia atriplicifolia ´Blue Spire´</t>
  </si>
  <si>
    <t>102</t>
  </si>
  <si>
    <t>MAT.24</t>
  </si>
  <si>
    <t>Rudbeckia fulgida ´Goldsturm´</t>
  </si>
  <si>
    <t>104</t>
  </si>
  <si>
    <t>D.02.6</t>
  </si>
  <si>
    <t xml:space="preserve">Založenie trávnika s doplnením zeminy (10 cm)-rovina </t>
  </si>
  <si>
    <t>182 00 1111</t>
  </si>
  <si>
    <t>Plošná úprava terénu pri nerovnostiach ± 10 cm</t>
  </si>
  <si>
    <t>106</t>
  </si>
  <si>
    <t>183 40 3111</t>
  </si>
  <si>
    <t>Obrobenie pôdy prekopaním, hĺbky do 10 cm</t>
  </si>
  <si>
    <t>108</t>
  </si>
  <si>
    <t>162 70 1105</t>
  </si>
  <si>
    <t>Vodorovné premiestnením ornice (dovoz) do 10 000 m (0,1m³ / m²)</t>
  </si>
  <si>
    <t>110</t>
  </si>
  <si>
    <t>Pol1</t>
  </si>
  <si>
    <t>Príplatok za každých 1 000 m</t>
  </si>
  <si>
    <t>112</t>
  </si>
  <si>
    <t>181 30 1111</t>
  </si>
  <si>
    <t>Rozprestretie a urovnanie ornice nad 500 m², hrúbky vrstvy – do 100 mm</t>
  </si>
  <si>
    <t>114</t>
  </si>
  <si>
    <t>183 40 3113</t>
  </si>
  <si>
    <t>Obrobenie pôdy frézovaním</t>
  </si>
  <si>
    <t>116</t>
  </si>
  <si>
    <t>183 40 3153</t>
  </si>
  <si>
    <t>Obrobenie pôdy hrabaním 2x</t>
  </si>
  <si>
    <t>118</t>
  </si>
  <si>
    <t>180 40 2111</t>
  </si>
  <si>
    <t>Založenie trávnika výsevom  s 1 pokosením,zaliatím (bez dovozu vody),naložením, odvozom odpadu  do 20 km a zloženie – v hornine 1-2</t>
  </si>
  <si>
    <t>120</t>
  </si>
  <si>
    <t>183 40 3161</t>
  </si>
  <si>
    <t>Obrobenie pôdy valcovaním 2x</t>
  </si>
  <si>
    <t>122</t>
  </si>
  <si>
    <t>185 85 1111</t>
  </si>
  <si>
    <t>Dovoz vody pre zálievku rastlín  do 20 km (0,01m³/m²)</t>
  </si>
  <si>
    <t>124</t>
  </si>
  <si>
    <t>185 80 4312</t>
  </si>
  <si>
    <t>Zálievka rastlín - nad 20 m²  (0,01m³/m²)</t>
  </si>
  <si>
    <t>126</t>
  </si>
  <si>
    <t>MAT.25</t>
  </si>
  <si>
    <t>Zemina pre doplnenie</t>
  </si>
  <si>
    <t>MAT.26</t>
  </si>
  <si>
    <t>Trávne osivo (30g/m2 )</t>
  </si>
  <si>
    <t>130</t>
  </si>
  <si>
    <t>MAT.27</t>
  </si>
  <si>
    <t>Voda pre zálievku rastlín (trávnik)</t>
  </si>
  <si>
    <t>132</t>
  </si>
  <si>
    <t>D.02.7</t>
  </si>
  <si>
    <t>Rozchodníkové výsadby</t>
  </si>
  <si>
    <t>134</t>
  </si>
  <si>
    <t>69</t>
  </si>
  <si>
    <t>136</t>
  </si>
  <si>
    <t>138</t>
  </si>
  <si>
    <t>71</t>
  </si>
  <si>
    <t>140</t>
  </si>
  <si>
    <t>142</t>
  </si>
  <si>
    <t>73</t>
  </si>
  <si>
    <t>144</t>
  </si>
  <si>
    <t>146</t>
  </si>
  <si>
    <t>75</t>
  </si>
  <si>
    <t>180 40 6111</t>
  </si>
  <si>
    <t>Uloženie rozchodníkových predpestovaných  kobercov</t>
  </si>
  <si>
    <t>148</t>
  </si>
  <si>
    <t>150</t>
  </si>
  <si>
    <t>77</t>
  </si>
  <si>
    <t>152</t>
  </si>
  <si>
    <t>154</t>
  </si>
  <si>
    <t>79</t>
  </si>
  <si>
    <t>MAT.28</t>
  </si>
  <si>
    <t>Predpestovaný rozchodníkový koberec - MIX (6-8 druhov), 5% stratné, bez dovozu</t>
  </si>
  <si>
    <t>156</t>
  </si>
  <si>
    <t>158</t>
  </si>
  <si>
    <t>D.02.9</t>
  </si>
  <si>
    <t>Ostatné práce pre sadové úpravy</t>
  </si>
  <si>
    <t>81</t>
  </si>
  <si>
    <t>185 85 1111.1</t>
  </si>
  <si>
    <t>Dovoz vody pre zálievku rastlín  do 20 km (bez trávnika)</t>
  </si>
  <si>
    <t>160</t>
  </si>
  <si>
    <t>Pol2</t>
  </si>
  <si>
    <t>Vodorovné premiestnenie</t>
  </si>
  <si>
    <t>sub.</t>
  </si>
  <si>
    <t>162</t>
  </si>
  <si>
    <t>83</t>
  </si>
  <si>
    <t>162 70 1105.1</t>
  </si>
  <si>
    <t>Vodorovné premiest. ornice (dovoz) do 10 000 m (bez trávnika)</t>
  </si>
  <si>
    <t>164</t>
  </si>
  <si>
    <t>Pol3</t>
  </si>
  <si>
    <t>166</t>
  </si>
  <si>
    <t>85</t>
  </si>
  <si>
    <t>998 23 1311</t>
  </si>
  <si>
    <t>Presun hmôt pre sadové úpravy (vnútrostaveniskový)</t>
  </si>
  <si>
    <t>168</t>
  </si>
  <si>
    <t>SO405 - PRELOŽKY TRAKČNÉHO VEDENIA</t>
  </si>
  <si>
    <t>SO405.1.1 - PRELOŽKY TRAKČNÉHO VEDENIA – TROLEJOVÉ VEDENIE</t>
  </si>
  <si>
    <t xml:space="preserve">HZS - Hodinové zúčtovacie sadzby   </t>
  </si>
  <si>
    <t xml:space="preserve">VRN - Investičné náklady neobsiahnuté v cenách   </t>
  </si>
  <si>
    <t>210251367.S</t>
  </si>
  <si>
    <t>Základy TV - Kontrolné geodetické zameranie základu TV</t>
  </si>
  <si>
    <t>210251510.S</t>
  </si>
  <si>
    <t>Demontáž TV - Búranie betónového základu TV vr. rozdrvenia bet. sute</t>
  </si>
  <si>
    <t>210251512.S</t>
  </si>
  <si>
    <t>Demontáž TV - Stožiar TV jednoduchý - votknutý do základu</t>
  </si>
  <si>
    <t>210251572.S</t>
  </si>
  <si>
    <t>Revízie, skúšky a merania TV - Vystavenie protokolu spôsobilosti pre TV</t>
  </si>
  <si>
    <t>210251575.S</t>
  </si>
  <si>
    <t>Revízie, skúšky a merania TV - Vystavenie revíznej správy UTZ - Úradná skúška</t>
  </si>
  <si>
    <t>210252100.S</t>
  </si>
  <si>
    <t>Montáž rúrového trakčného stožiara do dutín - nadzemná výška 8,5m, TSRK-8,5-25</t>
  </si>
  <si>
    <t>369110009100.S</t>
  </si>
  <si>
    <t>Trakčný stožiar trubkový kombinovaný TSRK-8,5-25, žiarový pozink</t>
  </si>
  <si>
    <t>210252009.S</t>
  </si>
  <si>
    <t>Montáž rúrového trakčného stožiara do dutín - nadzemná výška 10,5m, TSR-10,5-20</t>
  </si>
  <si>
    <t>369110009600.S</t>
  </si>
  <si>
    <t>Trakčný stožiar trubkový kombinovaný TSRK-10,5-20, žiarový pozink</t>
  </si>
  <si>
    <t>210252255.S</t>
  </si>
  <si>
    <t>Trojsmerné spojenie lán</t>
  </si>
  <si>
    <t>369150009100.S</t>
  </si>
  <si>
    <t>210252260.S</t>
  </si>
  <si>
    <t>Montáž zostavy S1 na lano 35-50</t>
  </si>
  <si>
    <t>369120001200.S</t>
  </si>
  <si>
    <t>Zostava S1</t>
  </si>
  <si>
    <t>210252261.S</t>
  </si>
  <si>
    <t>Montáž zostavy S13 na lano 35-50</t>
  </si>
  <si>
    <t>369120001700.S</t>
  </si>
  <si>
    <t>Zostava S13</t>
  </si>
  <si>
    <t>210252270.S</t>
  </si>
  <si>
    <t>Montáž objímky na stožiar</t>
  </si>
  <si>
    <t>369160000400.S</t>
  </si>
  <si>
    <t>Objímka na stožiar</t>
  </si>
  <si>
    <t>210252389.S</t>
  </si>
  <si>
    <t>Montáž jednoduchého pevného závesu do oblúku s čapom 16mm</t>
  </si>
  <si>
    <t>369120003000.S</t>
  </si>
  <si>
    <t>Jednoduchý pevný záves do oblúku s čapom 16mm</t>
  </si>
  <si>
    <t>210252389.S.1</t>
  </si>
  <si>
    <t>Montáž bočného držiaku s hákom upevnený na lano 25-50 mm</t>
  </si>
  <si>
    <t>369120003000.S.1</t>
  </si>
  <si>
    <t>Bočný držiak s hákom upevnený na lano 25-50 mm2</t>
  </si>
  <si>
    <t>210252389.S.2</t>
  </si>
  <si>
    <t>Montáž dvojitého bočného držiaku s hákom upevnený na lano 25-50 mm2</t>
  </si>
  <si>
    <t>369120003000.S.2</t>
  </si>
  <si>
    <t>Dvojitý bočný držiak upevnený na lano 25-50 mm2</t>
  </si>
  <si>
    <t>210252414.S</t>
  </si>
  <si>
    <t>Montáž lana oceľového FeZn 50 mm2</t>
  </si>
  <si>
    <t>369320000200.S</t>
  </si>
  <si>
    <t>Lano oceľové FeZn 50 mm2</t>
  </si>
  <si>
    <t>460050602.S</t>
  </si>
  <si>
    <t>Výkop jamy pre stožiar, bet.základ, kotvu, príp. iné zar.,(vč.čerp.vody), ručný ,v zemine tr. 3 - 4</t>
  </si>
  <si>
    <t>589310005700.S</t>
  </si>
  <si>
    <t>Betón STN EN 206-1-C 25/30-XC3 (SK)-Cl 0,4-Dmax 22 - S1 z cementu portlandského</t>
  </si>
  <si>
    <t>460700101.S</t>
  </si>
  <si>
    <t>Stratené debnenie základu, betónovanie základu</t>
  </si>
  <si>
    <t>HZS</t>
  </si>
  <si>
    <t xml:space="preserve">Hodinové zúčtovacie sadzby   </t>
  </si>
  <si>
    <t>HZS000113.S</t>
  </si>
  <si>
    <t>Stavebno montážne práce náročné ucelené - montážna plošina</t>
  </si>
  <si>
    <t>262144</t>
  </si>
  <si>
    <t>HZS000113.S2</t>
  </si>
  <si>
    <t>Stavebno montážne práce náročné ucelené - žeriav</t>
  </si>
  <si>
    <t xml:space="preserve">Investičné náklady neobsiahnuté v cenách   </t>
  </si>
  <si>
    <t>000300013.S</t>
  </si>
  <si>
    <t>Geodetické práce - vykonávané pred výstavbou určenie súradníc stožiarov</t>
  </si>
  <si>
    <t>kpl.</t>
  </si>
  <si>
    <t>SO405.1.2 - PRELOŽKY TRAKČNÉHO VEDENIA – VEREJNÉ OSVETLENIE</t>
  </si>
  <si>
    <t xml:space="preserve">46-M - Zemné práce vykonávané pri externých montážnych prácach   </t>
  </si>
  <si>
    <t xml:space="preserve">    HZS - Hodinové zúčtovacie sadzby   </t>
  </si>
  <si>
    <t xml:space="preserve">    VRN - Investičné náklady neobsiahnuté v cenách   </t>
  </si>
  <si>
    <t>348370001618.S</t>
  </si>
  <si>
    <t>LED svietidlo uličné 1x84W, IP66, LED, 3000 K min.11760lm</t>
  </si>
  <si>
    <t>348370001618.S1</t>
  </si>
  <si>
    <t>LED svietidlo uličné 1x41,5W, IP66, LED, 3000 K min.5810lm</t>
  </si>
  <si>
    <t>Výložník oceľový dvojramenný - do hmotn. 70 kg</t>
  </si>
  <si>
    <t>316770001900.S</t>
  </si>
  <si>
    <t>Výložník dvojramenný oceľový zinkový na trakčný stožiar vyloženie 2,0 m 180°</t>
  </si>
  <si>
    <t>210201881.S</t>
  </si>
  <si>
    <t>Montáž stožiarovej svorkovnice pre 2 poistky</t>
  </si>
  <si>
    <t>348370005000.S</t>
  </si>
  <si>
    <t>Stožiarová svorkovnica NTB-2</t>
  </si>
  <si>
    <t>210220252.S</t>
  </si>
  <si>
    <t>Svorka FeZn odbočovacia spojovacia SR 01, SR 02 (pásovina do 120 mm2)</t>
  </si>
  <si>
    <t>354410000600.S</t>
  </si>
  <si>
    <t>Svorka FeZn odbočovacia spojovacia označenie SR 02 (M8)</t>
  </si>
  <si>
    <t>210222020.S</t>
  </si>
  <si>
    <t>Uzemňovacie vedenie v zemi FeZn do 120 mm2 vrátane izolácie spojov, pre vonkajšie práce</t>
  </si>
  <si>
    <t>Pásovina uzemňovacia FeZn d10 mm</t>
  </si>
  <si>
    <t>210800107.S</t>
  </si>
  <si>
    <t>Kábel medený uložený voľne CYKY 450/750 V 3x1,5</t>
  </si>
  <si>
    <t>210902115.S</t>
  </si>
  <si>
    <t>Kábel hliníkový silový uložený pevne 1-AYKY 0,6/1 kV 4x35</t>
  </si>
  <si>
    <t>341110030600.S</t>
  </si>
  <si>
    <t>Kábel hliníkový 1-AYKY 4x35 mm2</t>
  </si>
  <si>
    <t>210010151.S</t>
  </si>
  <si>
    <t>Rúrka ohybná dvojplášťová korugovaná d 63 uložená v zemi</t>
  </si>
  <si>
    <t>345710006230.S</t>
  </si>
  <si>
    <t>Rúrka ohybná dvojplášťová korugovaná d 63</t>
  </si>
  <si>
    <t>210962077.S</t>
  </si>
  <si>
    <t>Demontáž výložníka dvojramenného do 70 kg</t>
  </si>
  <si>
    <t>210962085.S</t>
  </si>
  <si>
    <t>Demontáž výzbroja stožiarov pre 2 okruhy</t>
  </si>
  <si>
    <t>210964423.S</t>
  </si>
  <si>
    <t>Demontáž do sute - svietidla zo stožiara do 2 kg vrátane odpojenia   -0,00200 t</t>
  </si>
  <si>
    <t>581530000300.S</t>
  </si>
  <si>
    <t>Piesok kopaný</t>
  </si>
  <si>
    <t>Hĺbenie káblovej ryhy ručne 35 cm širokej a 80 cm hlbokej, v zemine triedy 3</t>
  </si>
  <si>
    <t>460200173.S</t>
  </si>
  <si>
    <t>Hĺbenie káblovej ryhy ručne 35 cm širokej a 100 cm hlbokej, v zemine triedy 3</t>
  </si>
  <si>
    <t>460420022.S</t>
  </si>
  <si>
    <t>Zriadenie, rekonšt. káblového lôžka z piesku bez zakrytia, v ryhe šír. do 65 cm, hrúbky vrstvy 10 cm</t>
  </si>
  <si>
    <t>283230008000.S</t>
  </si>
  <si>
    <t>Výstražná fóla PE, š. 300, farba červená</t>
  </si>
  <si>
    <t>Ručný zásyp nezap. káblovej ryhy bez zhutn. zeminy, 35 cm širokej, 80 cm hlbokej v zemine tr. 3</t>
  </si>
  <si>
    <t>460560173.S</t>
  </si>
  <si>
    <t>Ručný zásyp nezap. káblovej ryhy bez zhutn. zeminy, 35 cm širokej, 100 cm hlbokej v zemine tr. 3</t>
  </si>
  <si>
    <t>HZS000114.S</t>
  </si>
  <si>
    <t>Stavebno montážne práce najnáročnejšie na odbornosť - prehliadky pracoviska a revízie (Tr. 4) v rozsahu viac ako 8 hodín</t>
  </si>
  <si>
    <t>HZS000125.S</t>
  </si>
  <si>
    <t>Stavebno montážne práce mimoriadne odborné (Tr. 5) v rozsahu viac ako 8 hodín</t>
  </si>
  <si>
    <t>SO406.1 - CESTNÁ SVETELNÁ SIGNALIZÁCIA</t>
  </si>
  <si>
    <t xml:space="preserve">    46-M - Zemné práce pri extr.mont.prácach</t>
  </si>
  <si>
    <t>22-M - Montáže oznam. a zabezp. zariadení</t>
  </si>
  <si>
    <t xml:space="preserve">    A - DODÁVKY CSS</t>
  </si>
  <si>
    <t>Prevádzk. vplyvy</t>
  </si>
  <si>
    <t>113107213</t>
  </si>
  <si>
    <t>Odstránenie krytu v ploche nad 200 m2 z kameniva ťaženého, hr. vrstvy 200 do 300 mm,  -0,50000t</t>
  </si>
  <si>
    <t>-926596749</t>
  </si>
  <si>
    <t>113107223</t>
  </si>
  <si>
    <t>Odstránenie krytu v ploche nad 200 m2 z kameniva hrubého drveného, hr. 200 do 300 m,  -0,40000t</t>
  </si>
  <si>
    <t>-2086287376</t>
  </si>
  <si>
    <t>113107231</t>
  </si>
  <si>
    <t>Odstránenie krytu v ploche nad 200 m2 z betónu prostého, hr. vrstvy do 150 mm,  -0,22500t</t>
  </si>
  <si>
    <t>1756343264</t>
  </si>
  <si>
    <t>113107242</t>
  </si>
  <si>
    <t>Odstránenie krytu asfaltového v ploche nad 200 m2, hr. nad 50 do 100 mm,  -0,18100t</t>
  </si>
  <si>
    <t>-1614294828</t>
  </si>
  <si>
    <t>-1168006311</t>
  </si>
  <si>
    <t>422457629</t>
  </si>
  <si>
    <t>-1121026355</t>
  </si>
  <si>
    <t>409535594</t>
  </si>
  <si>
    <t>451577877</t>
  </si>
  <si>
    <t>Podklad pod dlažbu v ploche vodorovnej alebo v sklone do 1:5 hr. od 30 do 100 mm zo štrkopiesku</t>
  </si>
  <si>
    <t>M2</t>
  </si>
  <si>
    <t>990551295</t>
  </si>
  <si>
    <t>451597777</t>
  </si>
  <si>
    <t>Podklad pod dlažbu v ploche vodorovnej alebo v sklone do 1:5 hr. 30-100 mm z prehodenej zeminy</t>
  </si>
  <si>
    <t>-766104710</t>
  </si>
  <si>
    <t>181301101</t>
  </si>
  <si>
    <t>Rozprestretie ornice na rovine alebo na svahu do sklonu 1:5,plocha do 500 m2,hr.do 100 mm</t>
  </si>
  <si>
    <t>-1645170313</t>
  </si>
  <si>
    <t>596141111</t>
  </si>
  <si>
    <t>Kladenie dlažby z mozaiky jednofareb.pre peších do lôžka z cementovej malty</t>
  </si>
  <si>
    <t>-1833481589</t>
  </si>
  <si>
    <t>979082213</t>
  </si>
  <si>
    <t>T</t>
  </si>
  <si>
    <t>1385558300</t>
  </si>
  <si>
    <t>979084219</t>
  </si>
  <si>
    <t>Príplatok k cene za každých ďalších aj začatých 5 km nad 5 km</t>
  </si>
  <si>
    <t>-1362643085</t>
  </si>
  <si>
    <t>979087213</t>
  </si>
  <si>
    <t>Nakladanie na dopravné prostriedky pre vodorovnú dopravu vybúraných hmôt</t>
  </si>
  <si>
    <t>-1167100797</t>
  </si>
  <si>
    <t>5922913200</t>
  </si>
  <si>
    <t>Dlažba zámková hr. 6 cm</t>
  </si>
  <si>
    <t>-1210125894</t>
  </si>
  <si>
    <t>5833714000</t>
  </si>
  <si>
    <t>Štrkopiesok 0-16 N</t>
  </si>
  <si>
    <t>2129840550</t>
  </si>
  <si>
    <t>700900285</t>
  </si>
  <si>
    <t>-1620131305</t>
  </si>
  <si>
    <t>998225194</t>
  </si>
  <si>
    <t>Príplatok k cene za zväčšený presun nad vymedzenú najväčšiu dopravnú vzdialenosť do 5000 m</t>
  </si>
  <si>
    <t>217382163</t>
  </si>
  <si>
    <t>210010046</t>
  </si>
  <si>
    <t>Rúrka elektroinštalačná ohybná kovová typ 2448 "Kopex", uložená pevne</t>
  </si>
  <si>
    <t>-1554232284</t>
  </si>
  <si>
    <t>KTR000002813</t>
  </si>
  <si>
    <t>Rúrka ohybná KOPEX 43,0mm 36,0mm 750N oceľ</t>
  </si>
  <si>
    <t>-387325077</t>
  </si>
  <si>
    <t>210100001</t>
  </si>
  <si>
    <t>Ukončenie vodičov v rozvádzač. vč. zapojenia a vodičovej koncovky do 2.5 mm2</t>
  </si>
  <si>
    <t>KUS</t>
  </si>
  <si>
    <t>-956699045</t>
  </si>
  <si>
    <t>210100101</t>
  </si>
  <si>
    <t>Ukončenie Cu a Al drôtov a lán včítane zapojenie, jedna žila, vodič s prierezom do 16 mm2</t>
  </si>
  <si>
    <t>-1868283642</t>
  </si>
  <si>
    <t>210100267</t>
  </si>
  <si>
    <t>Ukončenie celoplastových káblov zmrašť. záklopkou alebo páskou do 24 x 2.5 mm2</t>
  </si>
  <si>
    <t>-767830659</t>
  </si>
  <si>
    <t>210100301</t>
  </si>
  <si>
    <t>Príplatok za ukončenie tienenia kábla (v plášti) vrátane zapojenia</t>
  </si>
  <si>
    <t>16017248</t>
  </si>
  <si>
    <t>210220010</t>
  </si>
  <si>
    <t>Označenie zemniaceho pásku - štítok "blesk"</t>
  </si>
  <si>
    <t>1105051454</t>
  </si>
  <si>
    <t>210810026</t>
  </si>
  <si>
    <t>Silový kábel 750 - 1000 V /mm2/ voľne uložený CYKY-CYKYm 750 V 24x1.5</t>
  </si>
  <si>
    <t>-749084532</t>
  </si>
  <si>
    <t>220550112</t>
  </si>
  <si>
    <t>RE-1- Elektromerový rozvádzač KOO - montáž a zapojenie</t>
  </si>
  <si>
    <t>-298511387</t>
  </si>
  <si>
    <t>CSS1001PD</t>
  </si>
  <si>
    <t>Projektová dokumentácia skutočného vyhotovenia</t>
  </si>
  <si>
    <t>487118624</t>
  </si>
  <si>
    <t>CSS1002PD</t>
  </si>
  <si>
    <t>Porealizačné zameranie</t>
  </si>
  <si>
    <t>764651252</t>
  </si>
  <si>
    <t>HZS-001</t>
  </si>
  <si>
    <t>Revízie</t>
  </si>
  <si>
    <t>-974141691</t>
  </si>
  <si>
    <t>HZS-004</t>
  </si>
  <si>
    <t>Technický a autorský dozor</t>
  </si>
  <si>
    <t>345375878</t>
  </si>
  <si>
    <t>HZS-005</t>
  </si>
  <si>
    <t>Príprava ku kompletnému vyskúšaniu</t>
  </si>
  <si>
    <t>-2039244351</t>
  </si>
  <si>
    <t>HZS-006</t>
  </si>
  <si>
    <t>Kompletné vyskúšanie</t>
  </si>
  <si>
    <t>1085810227</t>
  </si>
  <si>
    <t>HZS-007</t>
  </si>
  <si>
    <t>Skúšobná prevádzka</t>
  </si>
  <si>
    <t>-107956507</t>
  </si>
  <si>
    <t>Zemné práce pri extr.mont.prácach</t>
  </si>
  <si>
    <t>1321013220</t>
  </si>
  <si>
    <t>Hĺbenie ryhy šírky do 600mm v betóne do 100 m3</t>
  </si>
  <si>
    <t>-2122238417</t>
  </si>
  <si>
    <t>460010022</t>
  </si>
  <si>
    <t>Vytýčenie trasy káblového vedenia,pozdĺž cesty</t>
  </si>
  <si>
    <t>KM</t>
  </si>
  <si>
    <t>-67055317</t>
  </si>
  <si>
    <t>460030006</t>
  </si>
  <si>
    <t>Sňatie ornice ručne s odhod. do 3m alebo nalož. na dopr. prost. zemina tr. 2 vrstva do 15 cm</t>
  </si>
  <si>
    <t>-1845516989</t>
  </si>
  <si>
    <t>460050602</t>
  </si>
  <si>
    <t>-1610124626</t>
  </si>
  <si>
    <t>460070553</t>
  </si>
  <si>
    <t>Jama pre stožiar signal.zariadenia cestnej križovatky pätkový na základovom ráme v zemine triedy 3</t>
  </si>
  <si>
    <t>477795869</t>
  </si>
  <si>
    <t>460080002</t>
  </si>
  <si>
    <t>Základ z prostého betónu s dopravou zmesi a betonážou do debnenia</t>
  </si>
  <si>
    <t>-2066287514</t>
  </si>
  <si>
    <t>460120082</t>
  </si>
  <si>
    <t>Násyp zeminy,zloženie a rozprestretie zeminy vrátane zhutnenia,zemina triedy 3 - 4</t>
  </si>
  <si>
    <t>1068828554</t>
  </si>
  <si>
    <t>460200133</t>
  </si>
  <si>
    <t>Hĺbenie káblovej ryhy 35 cm širokej a 50 cm hlbokej, v zemine triedy 3</t>
  </si>
  <si>
    <t>1479997941</t>
  </si>
  <si>
    <t>460200244</t>
  </si>
  <si>
    <t>Hĺbenie káblovej ryhy 50 cm širokej a 60 cm hlbokej, v zemine triedy 4</t>
  </si>
  <si>
    <t>-1909199941</t>
  </si>
  <si>
    <t>460200885</t>
  </si>
  <si>
    <t>Hĺbenie káblovej ryhy 80 cm širokej a 120 cm hlbokej, v zemine triedy 5</t>
  </si>
  <si>
    <t>-1836924104</t>
  </si>
  <si>
    <t>460510131</t>
  </si>
  <si>
    <t>Káblové priestupy v pretlačovaných otvoroch z PVC rúr do D 110 mm</t>
  </si>
  <si>
    <t>-476815434</t>
  </si>
  <si>
    <t>460560885</t>
  </si>
  <si>
    <t>Ručný zásyp nezap. káblovej ryhy bez zhutn. zeminy, 80 cm širokej, 120 cm hlbokej v zemine tr. 5</t>
  </si>
  <si>
    <t>1601641845</t>
  </si>
  <si>
    <t>460560885.1</t>
  </si>
  <si>
    <t>1529490342</t>
  </si>
  <si>
    <t>K460270005</t>
  </si>
  <si>
    <t>Vodná zábrana</t>
  </si>
  <si>
    <t>-111783059</t>
  </si>
  <si>
    <t>K460300222</t>
  </si>
  <si>
    <t>Pretláčanie strojové DN75-110 s chráničkou, riadené</t>
  </si>
  <si>
    <t>859645548</t>
  </si>
  <si>
    <t>460260001</t>
  </si>
  <si>
    <t>Zatiahnutie lana do kanálika alebo tvárnicovej trasy</t>
  </si>
  <si>
    <t>-314809487</t>
  </si>
  <si>
    <t>460260011</t>
  </si>
  <si>
    <t>Pevné spojenie páskových uzemňovačov, nameranie a očistenie koncov uzemňovačov, zvarenie a náter</t>
  </si>
  <si>
    <t>-1434132389</t>
  </si>
  <si>
    <t>460490012</t>
  </si>
  <si>
    <t>Rozvinutie a uloženie výstražnej fólie z PVC do ryhy,šírka 33 cm</t>
  </si>
  <si>
    <t>-1057818406</t>
  </si>
  <si>
    <t>460560133</t>
  </si>
  <si>
    <t>Ručný zásyp nezap. káblovej ryhy bez zhutn. zeminy, 35 cm širokej, 50 cm hlbokej v zemine tr. 3</t>
  </si>
  <si>
    <t>-941131537</t>
  </si>
  <si>
    <t>460560244</t>
  </si>
  <si>
    <t>Ručný zásyp nezap. káblovej ryhy bez zhutn. zeminy, 50 cm širokej, 60 cm hlbokej v zemine tr. 4</t>
  </si>
  <si>
    <t>1586260493</t>
  </si>
  <si>
    <t>460620006</t>
  </si>
  <si>
    <t>Osiatie povrchu trávnym semenom ručne,zasekanie hrablami,postrek,</t>
  </si>
  <si>
    <t>676651208</t>
  </si>
  <si>
    <t>566905111</t>
  </si>
  <si>
    <t>Upravenie podkladu po prekopoch pre inžinierske siete so zhutnením podkladovým betónom</t>
  </si>
  <si>
    <t>-1607697859</t>
  </si>
  <si>
    <t>22-M</t>
  </si>
  <si>
    <t>Montáže oznam. a zabezp. zariadení</t>
  </si>
  <si>
    <t>220060761</t>
  </si>
  <si>
    <t>Montáž(ručné zatiahnutie) do tvár.trasy alebo kanálika voľne uložený tienených káblov CAT 5e NETSET ftp</t>
  </si>
  <si>
    <t>1690684346</t>
  </si>
  <si>
    <t>220061171</t>
  </si>
  <si>
    <t>Montáž(voľné uloženie) do lôžka alebo žľabu vr.uzavr.koncov - koordinačných káblov TCEKEZE 12Px1</t>
  </si>
  <si>
    <t>-114613538</t>
  </si>
  <si>
    <t>220061554</t>
  </si>
  <si>
    <t>Montáž(zatiahnutie do tvárnic) návestných káblov NCEY 1,0,NCYY 1,5,CYAY do 2,5 mm-počet žíl 24 až 30</t>
  </si>
  <si>
    <t>831887575</t>
  </si>
  <si>
    <t>220061578</t>
  </si>
  <si>
    <t>Montáž(uloženie)do lôžka resp.kanálika tienených káblov CAT 5e NETSET ftp</t>
  </si>
  <si>
    <t>-951085711</t>
  </si>
  <si>
    <t>220061578.1</t>
  </si>
  <si>
    <t>Montáž(uloženie)do lôžka resp.kanálika koordinačných káblov TCEKEZE 12Px1</t>
  </si>
  <si>
    <t>1703975573</t>
  </si>
  <si>
    <t>220061581</t>
  </si>
  <si>
    <t>Montáž(uloženie)do lôžka resp.kanálika návest.káblov NCYY 1,5, CYAY do 2,5 mm-počet žíl 24</t>
  </si>
  <si>
    <t>2006453928</t>
  </si>
  <si>
    <t>220061701</t>
  </si>
  <si>
    <t>Ostatné práce(zatiahnutie kábla do objektu) kábel do váhy 9 kg/m</t>
  </si>
  <si>
    <t>-2041769200</t>
  </si>
  <si>
    <t>220110346</t>
  </si>
  <si>
    <t>Zhotovenie káblového štítka,vyrazenie znaku,pripevnenie,ovinutie štítka páskou PVC</t>
  </si>
  <si>
    <t>-1886240489</t>
  </si>
  <si>
    <t>220111436</t>
  </si>
  <si>
    <t>Kontrola a záverečné meranie na kábli pre rozvod signalizácie vr.vypracovania meracieho protokolu</t>
  </si>
  <si>
    <t>102888793</t>
  </si>
  <si>
    <t>220111765</t>
  </si>
  <si>
    <t>Zmeranie a zhodnotenie zemného odporu vr.záznamu do protokolu</t>
  </si>
  <si>
    <t>-1496497734</t>
  </si>
  <si>
    <t>220111777</t>
  </si>
  <si>
    <t>Vedenie uzeňovacie z FeZn drôtu do priemeru 10 mm v zemi</t>
  </si>
  <si>
    <t>1748994075</t>
  </si>
  <si>
    <t>220111881</t>
  </si>
  <si>
    <t>Uzemnenie radiča CSS, pospájanie vnútor.vybavenia</t>
  </si>
  <si>
    <t>-788281882</t>
  </si>
  <si>
    <t>220111886</t>
  </si>
  <si>
    <t>Zemniaca svorka SP1 - montáž</t>
  </si>
  <si>
    <t>-1969126624</t>
  </si>
  <si>
    <t>220300005</t>
  </si>
  <si>
    <t>Zhotovenie koncovej káblovej formy na jednom konci, do dĺžky 0,5 m,na kábli do 25 x 2 mm</t>
  </si>
  <si>
    <t>2026165310</t>
  </si>
  <si>
    <t>220300044</t>
  </si>
  <si>
    <t>Zhotovenie koncovej káblovej formy na jednom konci, do dĺžky nad 0,5 m,na kábli nad 20 x 2 mm</t>
  </si>
  <si>
    <t>-586176416</t>
  </si>
  <si>
    <t>220300082</t>
  </si>
  <si>
    <t>Zhotovenie káblovej formy vejárovej na jednom konci, do dĺžky 0,5 m,na kábli CAT 5e NETSET ftp</t>
  </si>
  <si>
    <t>2143019688</t>
  </si>
  <si>
    <t>220300625</t>
  </si>
  <si>
    <t>Ukončenie návestných káblov CYKY-J nelepiacou páskou a zapojenie vodičov do 24 x 1 alebo 1,5</t>
  </si>
  <si>
    <t>1266339621</t>
  </si>
  <si>
    <t>220300940R</t>
  </si>
  <si>
    <t>Montáž signalizačného zariadenia pre slabozrakých SZN-1</t>
  </si>
  <si>
    <t>-2014141959</t>
  </si>
  <si>
    <t>220300948</t>
  </si>
  <si>
    <t>Svorkovnice CSS, úplná montáž svorkovnice na konšt rukciu</t>
  </si>
  <si>
    <t>139358464</t>
  </si>
  <si>
    <t>220960002</t>
  </si>
  <si>
    <t>Mont.stožiara CSS, osadenie základu,zatiahnutie kábla,prepojenie-priameho na základovom ráme</t>
  </si>
  <si>
    <t>-123074165</t>
  </si>
  <si>
    <t>220960003</t>
  </si>
  <si>
    <t>Mont.stožiara CSS, osadenie základu,zatiahnutie kábla,prepojenie-výložníkového na základovom ráme</t>
  </si>
  <si>
    <t>-1524441078</t>
  </si>
  <si>
    <t>220960005</t>
  </si>
  <si>
    <t>Montáž výložníka CSS, prepojenie výložníka na stožiar</t>
  </si>
  <si>
    <t>521833652</t>
  </si>
  <si>
    <t>2209600361</t>
  </si>
  <si>
    <t>Demontáž návestidla dvojsvetlového zo stožiara</t>
  </si>
  <si>
    <t>1048934709</t>
  </si>
  <si>
    <t>220960041</t>
  </si>
  <si>
    <t>Montáž zostaveného návestidla,preskúšanie-trojsvetlového na stožiar</t>
  </si>
  <si>
    <t>-593797533</t>
  </si>
  <si>
    <t>2209600411</t>
  </si>
  <si>
    <t>Demontáž návestidla trojsvetlového zo stožiara</t>
  </si>
  <si>
    <t>1877358597</t>
  </si>
  <si>
    <t>220960044</t>
  </si>
  <si>
    <t>Montáž zostaveného návestidla,preskúšanie-trojsvetlového D 3x300 na výložník</t>
  </si>
  <si>
    <t>-863497409</t>
  </si>
  <si>
    <t>2209600441</t>
  </si>
  <si>
    <t>Demontáž návestidla trojsvetlového z výložníka</t>
  </si>
  <si>
    <t>1515566437</t>
  </si>
  <si>
    <t>220960072</t>
  </si>
  <si>
    <t>Montáž návestidla pre odpočet konca signálu červená-zelená D300, zapojenie preskúšanie funkcií-na výložník</t>
  </si>
  <si>
    <t>825055401</t>
  </si>
  <si>
    <t>87</t>
  </si>
  <si>
    <t>220960072.2</t>
  </si>
  <si>
    <t>Montáž chodeckého návestidla s odpočtom konca červená-zelená, zapojenie preskúšanie funkcií na stožiar</t>
  </si>
  <si>
    <t>-314075416</t>
  </si>
  <si>
    <t>220960072.6</t>
  </si>
  <si>
    <t>Montáž modulu RSU-2x, zapojenie preskúšanie funkcií na stožiar</t>
  </si>
  <si>
    <t>125661107</t>
  </si>
  <si>
    <t>89</t>
  </si>
  <si>
    <t>220960126</t>
  </si>
  <si>
    <t>Montáž tlačidla pre chodcov na stožiar,upevnenie,zapojenie,bez dodania tlačidla a šnúry</t>
  </si>
  <si>
    <t>966083470</t>
  </si>
  <si>
    <t>220960131R</t>
  </si>
  <si>
    <t>Montáž kamerového detektora TrafficCamera Flow</t>
  </si>
  <si>
    <t>1739942793</t>
  </si>
  <si>
    <t>91</t>
  </si>
  <si>
    <t>220960181</t>
  </si>
  <si>
    <t>Úprava radiča - zatiahnutie káblov do radiča, zapojenie</t>
  </si>
  <si>
    <t>-1707088322</t>
  </si>
  <si>
    <t>2209601911</t>
  </si>
  <si>
    <t>Uvedenie zariadenia CSS do prevádzky</t>
  </si>
  <si>
    <t>1255164307</t>
  </si>
  <si>
    <t>93</t>
  </si>
  <si>
    <t>220960196</t>
  </si>
  <si>
    <t>Regulácia a aktivizácia programov radiča podľa požiadaviek-každej ďalšej skupiny s použ.mont.plošiny</t>
  </si>
  <si>
    <t>-1180424779</t>
  </si>
  <si>
    <t>220960197</t>
  </si>
  <si>
    <t>Regulácia a aktivizácia programov radiča podľa požiadaviek-každej ďalšej skupiny bez mont.plošiny</t>
  </si>
  <si>
    <t>-1685326894</t>
  </si>
  <si>
    <t>95</t>
  </si>
  <si>
    <t>220960403</t>
  </si>
  <si>
    <t>Zaistenie priechodnosti kábla SSZ vr.merania izol.stavu proti zemi a všetkých žíl navzájom-24 žilový</t>
  </si>
  <si>
    <t>-1393507293</t>
  </si>
  <si>
    <t>2209604200</t>
  </si>
  <si>
    <t>Zaistenie priechodnosti kábla CAT 5e NETSET ftp vr. merania izolačného stavu</t>
  </si>
  <si>
    <t>1705375924</t>
  </si>
  <si>
    <t>97</t>
  </si>
  <si>
    <t>2209604200.1</t>
  </si>
  <si>
    <t>Zaistenie priechodnosti kábla TCEKEZE 12Px1 vr. merania izolačného stavu</t>
  </si>
  <si>
    <t>-452310117</t>
  </si>
  <si>
    <t>220960442</t>
  </si>
  <si>
    <t xml:space="preserve">Uvedenie zariadenia SSZ do prevádzky po prepnutí na blikajúcu žltú </t>
  </si>
  <si>
    <t>640508004</t>
  </si>
  <si>
    <t>220960443</t>
  </si>
  <si>
    <t>Prepojenie zariadenia SSZ do koordinovanej skupiny, prepojenie svorkovníc B a F,kontrola</t>
  </si>
  <si>
    <t>-121849155</t>
  </si>
  <si>
    <t>220960444</t>
  </si>
  <si>
    <t>Kontrola zariadenia SSZ v podriad.koordinovanom režime(zelená vlna), kontrola reakcie na prísl.povely</t>
  </si>
  <si>
    <t>-1709269742</t>
  </si>
  <si>
    <t>101</t>
  </si>
  <si>
    <t>220960451</t>
  </si>
  <si>
    <t>Montáž upevňovacej súpravy pre návestidlo CSS</t>
  </si>
  <si>
    <t>1798661022</t>
  </si>
  <si>
    <t>268605367</t>
  </si>
  <si>
    <t>103</t>
  </si>
  <si>
    <t>220960191</t>
  </si>
  <si>
    <t>Regulácia a aktivizácia programov radiča podľa požiadaviek-1 signálnej skupiny s použ.mont.plošiny</t>
  </si>
  <si>
    <t>1026166971</t>
  </si>
  <si>
    <t>220960453</t>
  </si>
  <si>
    <t>Montáž nosiča návestidla na výložník</t>
  </si>
  <si>
    <t>-2094373586</t>
  </si>
  <si>
    <t>105</t>
  </si>
  <si>
    <t>744719004</t>
  </si>
  <si>
    <t>Demontáž stožiara CSS výložníkového</t>
  </si>
  <si>
    <t>935272360</t>
  </si>
  <si>
    <t>744729001</t>
  </si>
  <si>
    <t>Demontáž výložníka CSS zo stožiara</t>
  </si>
  <si>
    <t>898118754</t>
  </si>
  <si>
    <t>107</t>
  </si>
  <si>
    <t>744749001</t>
  </si>
  <si>
    <t>Demontáž stožiarovej svorkovnice, odpojenie káblov</t>
  </si>
  <si>
    <t>-646135122</t>
  </si>
  <si>
    <t>DODÁVKY CSS</t>
  </si>
  <si>
    <t>341032910R.1</t>
  </si>
  <si>
    <t>Signálny a oznamovací kábel TCEKEZE 12 P 1</t>
  </si>
  <si>
    <t>-1143749948</t>
  </si>
  <si>
    <t>109</t>
  </si>
  <si>
    <t>348900012.1R</t>
  </si>
  <si>
    <t>Návestidlo CSS D210 trojsvetlové chodec /cyklista, kombinované/ s odpočtom LED</t>
  </si>
  <si>
    <t>-347313667</t>
  </si>
  <si>
    <t>348900040R</t>
  </si>
  <si>
    <t xml:space="preserve">Návestidlo CSS odpočet konca červenej-zelenej DN300 LED </t>
  </si>
  <si>
    <t>-1038694425</t>
  </si>
  <si>
    <t>111</t>
  </si>
  <si>
    <t>M00232185R</t>
  </si>
  <si>
    <t>Zemniaci drôt FeZn 8(10) mm</t>
  </si>
  <si>
    <t>-672618473</t>
  </si>
  <si>
    <t>M01000025R</t>
  </si>
  <si>
    <t>Konzola pre stožiar CSS výložníkový ZR 2-12</t>
  </si>
  <si>
    <t>-1010049877</t>
  </si>
  <si>
    <t>113</t>
  </si>
  <si>
    <t>MCSS0101R</t>
  </si>
  <si>
    <t>Nosič návestidla výložníkový</t>
  </si>
  <si>
    <t>-1865705702</t>
  </si>
  <si>
    <t>MATCSS20R</t>
  </si>
  <si>
    <t>Stožiar CSS sadový konzolový</t>
  </si>
  <si>
    <t>-825595542</t>
  </si>
  <si>
    <t>115</t>
  </si>
  <si>
    <t>341110003300</t>
  </si>
  <si>
    <t>Kábel medený CYKY 24x1,5 mm2</t>
  </si>
  <si>
    <t>-1510430521</t>
  </si>
  <si>
    <t>MATCSS21R</t>
  </si>
  <si>
    <t>Stožiar CSS výložníkový konzolový</t>
  </si>
  <si>
    <t>-1102233741</t>
  </si>
  <si>
    <t>117</t>
  </si>
  <si>
    <t>MATCSS211R</t>
  </si>
  <si>
    <t>Výložníkové rameno 4,5 m</t>
  </si>
  <si>
    <t>1864510712</t>
  </si>
  <si>
    <t>MCS0S800R</t>
  </si>
  <si>
    <t>Klepátko chodecké pre slabozrakých SZN-1</t>
  </si>
  <si>
    <t>1057137021</t>
  </si>
  <si>
    <t>119</t>
  </si>
  <si>
    <t>581531100</t>
  </si>
  <si>
    <t>Piesok technický netriedený</t>
  </si>
  <si>
    <t>1980508780</t>
  </si>
  <si>
    <t>M01000021R</t>
  </si>
  <si>
    <t>Konzola pre stožiar CSS sadový ZR 1-5</t>
  </si>
  <si>
    <t>-26576467</t>
  </si>
  <si>
    <t>121</t>
  </si>
  <si>
    <t>M20000055R</t>
  </si>
  <si>
    <t>Uchytávacia páska Bandimex</t>
  </si>
  <si>
    <t>-1487776786</t>
  </si>
  <si>
    <t>345066860R</t>
  </si>
  <si>
    <t>Svorkovnica stožiarová - WAGO svorky</t>
  </si>
  <si>
    <t>-2048196795</t>
  </si>
  <si>
    <t>123</t>
  </si>
  <si>
    <t>M20000061R</t>
  </si>
  <si>
    <t>Páska Color plast tape</t>
  </si>
  <si>
    <t>-222392090</t>
  </si>
  <si>
    <t>MATCSS9999</t>
  </si>
  <si>
    <t>Betónová zmes B12,5 vrátane dopravy</t>
  </si>
  <si>
    <t>739354265</t>
  </si>
  <si>
    <t>125</t>
  </si>
  <si>
    <t>341032910R</t>
  </si>
  <si>
    <t>Tienený kábel CAT 5e NETSET ftp</t>
  </si>
  <si>
    <t>289122953</t>
  </si>
  <si>
    <t>MCSS0102R</t>
  </si>
  <si>
    <t>Upevňovacia súprava CSS</t>
  </si>
  <si>
    <t>-2128371006</t>
  </si>
  <si>
    <t>127</t>
  </si>
  <si>
    <t>M00110200R</t>
  </si>
  <si>
    <t>Šnúra Cu jadro CMSM 5x1,5</t>
  </si>
  <si>
    <t>-975690489</t>
  </si>
  <si>
    <t>M0PVC104R</t>
  </si>
  <si>
    <t>Rúra PVC 110 flexibil</t>
  </si>
  <si>
    <t>-1485872893</t>
  </si>
  <si>
    <t>129</t>
  </si>
  <si>
    <t>M0PVC110R</t>
  </si>
  <si>
    <t>Rúra PVC D 75/110</t>
  </si>
  <si>
    <t>-563839571</t>
  </si>
  <si>
    <t>M10900001R</t>
  </si>
  <si>
    <t>Svorka SP-1</t>
  </si>
  <si>
    <t>-190552995</t>
  </si>
  <si>
    <t>131</t>
  </si>
  <si>
    <t>283002000R</t>
  </si>
  <si>
    <t>Fólia červená v m</t>
  </si>
  <si>
    <t>2033005758</t>
  </si>
  <si>
    <t>MCS0S750R</t>
  </si>
  <si>
    <t>Tlačítko dopytové chodecké vibračné so slepeckým reliéfom</t>
  </si>
  <si>
    <t>-709706579</t>
  </si>
  <si>
    <t>133</t>
  </si>
  <si>
    <t>3410350109</t>
  </si>
  <si>
    <t xml:space="preserve">CYKY-J 24x1,5 signalizačný kábel medený ČSN, STN </t>
  </si>
  <si>
    <t>1258377689</t>
  </si>
  <si>
    <t>MCSS0150R</t>
  </si>
  <si>
    <t>RADIČ CSS B.Němcovej -  úprava HW SW, odpojenie križovatkovej časti</t>
  </si>
  <si>
    <t>339235505</t>
  </si>
  <si>
    <t>135</t>
  </si>
  <si>
    <t>MCSS0151R</t>
  </si>
  <si>
    <t>RADIČ CSS -  4 sign.skupín, 2 detektory Traficam, 4 odpočet konca červenej-zelenej, MASMO, GSM, rádiolink, croslink, modul RSU2x, ovládanie detektorových kamier a odpočtov Č-Z</t>
  </si>
  <si>
    <t>1558417381</t>
  </si>
  <si>
    <t>MCSS0151110R</t>
  </si>
  <si>
    <t>detektorová kamera TraficCAMsite</t>
  </si>
  <si>
    <t>72552635</t>
  </si>
  <si>
    <t>137</t>
  </si>
  <si>
    <t>MCSS015114R</t>
  </si>
  <si>
    <t>modul RSU2x</t>
  </si>
  <si>
    <t>1650875229</t>
  </si>
  <si>
    <t>MCSSN002</t>
  </si>
  <si>
    <t>Návestidlo CSS dopravné 3x210 LED</t>
  </si>
  <si>
    <t>2055719825</t>
  </si>
  <si>
    <t>139</t>
  </si>
  <si>
    <t>MCSSN003</t>
  </si>
  <si>
    <t>Návestidlo CSS dopravné 300-300-300 LED</t>
  </si>
  <si>
    <t>536848751</t>
  </si>
  <si>
    <t>MCSS00200</t>
  </si>
  <si>
    <t>RE-1- Elektromerový rozvádzač - skrinka KOO</t>
  </si>
  <si>
    <t>879654789</t>
  </si>
  <si>
    <t>141</t>
  </si>
  <si>
    <t>1003IS</t>
  </si>
  <si>
    <t>210223256</t>
  </si>
  <si>
    <t>DN</t>
  </si>
  <si>
    <t>Dopravné náklady</t>
  </si>
  <si>
    <t>1865881922</t>
  </si>
  <si>
    <t>143</t>
  </si>
  <si>
    <t>1760082764</t>
  </si>
  <si>
    <t>SO407.1 - PRÍPOJKA NN – CSS</t>
  </si>
  <si>
    <t>1704934595</t>
  </si>
  <si>
    <t>Rúrka ohybná 09040 dvojplášťová korugovaná z HDPE, D 40 mm</t>
  </si>
  <si>
    <t>1471239845</t>
  </si>
  <si>
    <t>210800110.S</t>
  </si>
  <si>
    <t>Kábel medený uložený voľne CYKY 450/750 V 3x6</t>
  </si>
  <si>
    <t>1149055214</t>
  </si>
  <si>
    <t>341110001000.S</t>
  </si>
  <si>
    <t>Kábel medený CYKY-J 3x6 mm2</t>
  </si>
  <si>
    <t>-180593576</t>
  </si>
  <si>
    <t>Betón prostý tr. C 8/10 do výkopu</t>
  </si>
  <si>
    <t>-463651719</t>
  </si>
  <si>
    <t>-261538078</t>
  </si>
  <si>
    <t>Hĺbenie káblovej ryhy ručne 35 cm širokej a 90 cm hlbokej, v zemine triedy 3</t>
  </si>
  <si>
    <t>921789162</t>
  </si>
  <si>
    <t xml:space="preserve">Zriad. káblového lôžka z piesku vrstvy 10 cm, </t>
  </si>
  <si>
    <t>-1729884685</t>
  </si>
  <si>
    <t>1158449794</t>
  </si>
  <si>
    <t>-738306588</t>
  </si>
  <si>
    <t>869896277</t>
  </si>
  <si>
    <t>-928934498</t>
  </si>
  <si>
    <t>844290517</t>
  </si>
  <si>
    <t>Ručný zásyp nezap. káblovej ryhy bez zhutn. zeminy, 35 cm širokej, 90 cm hlbokej v zemine tr. 3</t>
  </si>
  <si>
    <t>-434517808</t>
  </si>
  <si>
    <t>-1355818568</t>
  </si>
  <si>
    <t>SO408.1 - PRÍSTREŠKY MHD</t>
  </si>
  <si>
    <t>PSV - Práce a dodávky PSV</t>
  </si>
  <si>
    <t xml:space="preserve">    767 - Konštrukcie doplnkové kovové</t>
  </si>
  <si>
    <t>PSV</t>
  </si>
  <si>
    <t>Práce a dodávky PSV</t>
  </si>
  <si>
    <t>767</t>
  </si>
  <si>
    <t>Konštrukcie doplnkové kovové</t>
  </si>
  <si>
    <t>767-001</t>
  </si>
  <si>
    <t>Prístrešky MHD</t>
  </si>
  <si>
    <t>-675158382</t>
  </si>
  <si>
    <t>SO409.1 - PRÍPOJKA NN – PRÍSTREŠKY MHD</t>
  </si>
  <si>
    <t>-216287867</t>
  </si>
  <si>
    <t>50544381</t>
  </si>
  <si>
    <t xml:space="preserve">Uzemňovacie vedenie v zemi FeZn do 120 mm2 </t>
  </si>
  <si>
    <t>-115357492</t>
  </si>
  <si>
    <t>334437268</t>
  </si>
  <si>
    <t>-679379598</t>
  </si>
  <si>
    <t>-874077028</t>
  </si>
  <si>
    <t>1591206074</t>
  </si>
  <si>
    <t>-810669974</t>
  </si>
  <si>
    <t>672202864</t>
  </si>
  <si>
    <t>-473234329</t>
  </si>
  <si>
    <t>210812020.S</t>
  </si>
  <si>
    <t>Kábel medený silový uložený voľne NYY 0,6/1 kV 3x2,5</t>
  </si>
  <si>
    <t>329482138</t>
  </si>
  <si>
    <t>341110000850.S</t>
  </si>
  <si>
    <t>Kábel medený CYKY-J 3x2,5 mm2</t>
  </si>
  <si>
    <t>147723414</t>
  </si>
  <si>
    <t>-2118871852</t>
  </si>
  <si>
    <t>-756659944</t>
  </si>
  <si>
    <t>-778975895</t>
  </si>
  <si>
    <t>1746676540</t>
  </si>
  <si>
    <t>813804138</t>
  </si>
  <si>
    <t>298172264</t>
  </si>
  <si>
    <t>1320449250</t>
  </si>
  <si>
    <t>-1319310614</t>
  </si>
  <si>
    <t>40730021</t>
  </si>
  <si>
    <t>SO410.1 - INFORMAČNÝ A KAMEROVÝ SYSTÉM</t>
  </si>
  <si>
    <t>1186569064</t>
  </si>
  <si>
    <t>-357931754</t>
  </si>
  <si>
    <t>210100001.S</t>
  </si>
  <si>
    <t>Ukončenie vodičov v rozvádzač. vrátane zapojenia a vodičovej koncovky do 2,5 mm2</t>
  </si>
  <si>
    <t>1867074846</t>
  </si>
  <si>
    <t>354310017200.S</t>
  </si>
  <si>
    <t>Káblové oko medené lisovacie CU 0,75x3 KU-L</t>
  </si>
  <si>
    <t>-1596306832</t>
  </si>
  <si>
    <t>192038689</t>
  </si>
  <si>
    <t>264822400</t>
  </si>
  <si>
    <t>210220243.S</t>
  </si>
  <si>
    <t>Svorka FeZn spojovacia SS</t>
  </si>
  <si>
    <t>-1375520674</t>
  </si>
  <si>
    <t>354410003400.S</t>
  </si>
  <si>
    <t>Svorka FeZn spojovacia označenie SS 2 skrutky s príložkou</t>
  </si>
  <si>
    <t>-1947599162</t>
  </si>
  <si>
    <t>254430739</t>
  </si>
  <si>
    <t>-41028467</t>
  </si>
  <si>
    <t>1676560527</t>
  </si>
  <si>
    <t>354410001000.S</t>
  </si>
  <si>
    <t>Svorka FeZn uzemňovacia označenie SR 03 B</t>
  </si>
  <si>
    <t>-1860409280</t>
  </si>
  <si>
    <t>-1381455924</t>
  </si>
  <si>
    <t>-795473741</t>
  </si>
  <si>
    <t>CSS</t>
  </si>
  <si>
    <t>Doplnenie do rozvádzača CSS, 1x Prúdový chránič s ističom 30mA 10A B typ A, podružný materiál</t>
  </si>
  <si>
    <t>-1689547791</t>
  </si>
  <si>
    <t>CSS.2</t>
  </si>
  <si>
    <t>Doplnenie do stožiarovej svorkovnice, 1x Prúdový chránič s ističom 30mA 10A B typ A, podružný materiál</t>
  </si>
  <si>
    <t>-741556559</t>
  </si>
  <si>
    <t>MHDO</t>
  </si>
  <si>
    <t>Označníky zastávky MHD a automaty na lístky, kotviaci materiál a chemické kotvy, podružný materiál</t>
  </si>
  <si>
    <t>2133796467</t>
  </si>
  <si>
    <t>PP</t>
  </si>
  <si>
    <t xml:space="preserve">Základový prefabrikát pod MHD označník, </t>
  </si>
  <si>
    <t>621230479</t>
  </si>
  <si>
    <t>275313711.S</t>
  </si>
  <si>
    <t>Betón základových pätiek, prostý tr. C 25/30</t>
  </si>
  <si>
    <t>503568340</t>
  </si>
  <si>
    <t>-1926115107</t>
  </si>
  <si>
    <t>-392473254</t>
  </si>
  <si>
    <t>1624801381</t>
  </si>
  <si>
    <t>-2135220382</t>
  </si>
  <si>
    <t>Ručný zásyp nezap. káblovej ryhy bez zhutn. zeminy, 35 cm širokej, 60 cm hlbokej v zemine tr. 3</t>
  </si>
  <si>
    <t>-934243531</t>
  </si>
  <si>
    <t>1636115577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</si>
</sst>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3" borderId="0" xfId="0" applyNumberFormat="1" applyFont="1" applyFill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7" fillId="0" borderId="3" xfId="0" applyFont="1" applyBorder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Protection="1">
      <protection locked="0"/>
    </xf>
    <xf numFmtId="4" fontId="6" fillId="0" borderId="0" xfId="0" applyNumberFormat="1" applyFont="1"/>
    <xf numFmtId="0" fontId="7" fillId="0" borderId="14" xfId="0" applyFont="1" applyBorder="1"/>
    <xf numFmtId="166" fontId="7" fillId="0" borderId="0" xfId="0" applyNumberFormat="1" applyFont="1"/>
    <xf numFmtId="166" fontId="7" fillId="0" borderId="15" xfId="0" applyNumberFormat="1" applyFont="1" applyBorder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3"/>
  <sheetViews>
    <sheetView showGridLines="0" workbookViewId="0">
      <selection activeCell="AR2" sqref="AR2"/>
    </sheetView>
  </sheetViews>
  <sheetFormatPr defaultRowHeight="14.4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9.9499999999999993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>
      <c r="AR2" s="217" t="s">
        <v>5</v>
      </c>
      <c r="AS2" s="238"/>
      <c r="AT2" s="238"/>
      <c r="AU2" s="238"/>
      <c r="AV2" s="238"/>
      <c r="AW2" s="238"/>
      <c r="AX2" s="238"/>
      <c r="AY2" s="238"/>
      <c r="AZ2" s="238"/>
      <c r="BA2" s="238"/>
      <c r="BB2" s="238"/>
      <c r="BC2" s="238"/>
      <c r="BD2" s="238"/>
      <c r="BE2" s="238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21" t="s">
        <v>13</v>
      </c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8"/>
      <c r="W5" s="238"/>
      <c r="X5" s="238"/>
      <c r="Y5" s="238"/>
      <c r="Z5" s="238"/>
      <c r="AA5" s="238"/>
      <c r="AB5" s="238"/>
      <c r="AC5" s="238"/>
      <c r="AD5" s="238"/>
      <c r="AE5" s="238"/>
      <c r="AF5" s="238"/>
      <c r="AG5" s="238"/>
      <c r="AH5" s="238"/>
      <c r="AI5" s="238"/>
      <c r="AJ5" s="238"/>
      <c r="AK5" s="238"/>
      <c r="AL5" s="238"/>
      <c r="AM5" s="238"/>
      <c r="AN5" s="238"/>
      <c r="AO5" s="238"/>
      <c r="AR5" s="16"/>
      <c r="BE5" s="218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222" t="s">
        <v>16</v>
      </c>
      <c r="L6" s="238"/>
      <c r="M6" s="238"/>
      <c r="N6" s="238"/>
      <c r="O6" s="238"/>
      <c r="P6" s="238"/>
      <c r="Q6" s="238"/>
      <c r="R6" s="238"/>
      <c r="S6" s="238"/>
      <c r="T6" s="238"/>
      <c r="U6" s="238"/>
      <c r="V6" s="238"/>
      <c r="W6" s="238"/>
      <c r="X6" s="238"/>
      <c r="Y6" s="238"/>
      <c r="Z6" s="238"/>
      <c r="AA6" s="238"/>
      <c r="AB6" s="238"/>
      <c r="AC6" s="238"/>
      <c r="AD6" s="238"/>
      <c r="AE6" s="238"/>
      <c r="AF6" s="238"/>
      <c r="AG6" s="238"/>
      <c r="AH6" s="238"/>
      <c r="AI6" s="238"/>
      <c r="AJ6" s="238"/>
      <c r="AK6" s="238"/>
      <c r="AL6" s="238"/>
      <c r="AM6" s="238"/>
      <c r="AN6" s="238"/>
      <c r="AO6" s="238"/>
      <c r="AR6" s="16"/>
      <c r="BE6" s="219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19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19"/>
      <c r="BS8" s="13" t="s">
        <v>6</v>
      </c>
    </row>
    <row r="9" spans="1:74" ht="14.45" customHeight="1">
      <c r="B9" s="16"/>
      <c r="AR9" s="16"/>
      <c r="BE9" s="219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219"/>
      <c r="BS10" s="13" t="s">
        <v>6</v>
      </c>
    </row>
    <row r="11" spans="1:74" ht="18.600000000000001" customHeight="1">
      <c r="B11" s="16"/>
      <c r="E11" s="21" t="s">
        <v>25</v>
      </c>
      <c r="AK11" s="23" t="s">
        <v>26</v>
      </c>
      <c r="AN11" s="21" t="s">
        <v>1</v>
      </c>
      <c r="AR11" s="16"/>
      <c r="BE11" s="219"/>
      <c r="BS11" s="13" t="s">
        <v>6</v>
      </c>
    </row>
    <row r="12" spans="1:74" ht="6.95" customHeight="1">
      <c r="B12" s="16"/>
      <c r="AR12" s="16"/>
      <c r="BE12" s="219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219"/>
      <c r="BS13" s="13" t="s">
        <v>6</v>
      </c>
    </row>
    <row r="14" spans="1:74" ht="12.6">
      <c r="B14" s="16"/>
      <c r="E14" s="223" t="s">
        <v>28</v>
      </c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3" t="s">
        <v>26</v>
      </c>
      <c r="AN14" s="25" t="s">
        <v>28</v>
      </c>
      <c r="AR14" s="16"/>
      <c r="BE14" s="219"/>
      <c r="BS14" s="13" t="s">
        <v>6</v>
      </c>
    </row>
    <row r="15" spans="1:74" ht="6.95" customHeight="1">
      <c r="B15" s="16"/>
      <c r="AR15" s="16"/>
      <c r="BE15" s="219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219"/>
      <c r="BS16" s="13" t="s">
        <v>3</v>
      </c>
    </row>
    <row r="17" spans="2:71" ht="18.600000000000001" customHeight="1">
      <c r="B17" s="16"/>
      <c r="E17" s="21" t="s">
        <v>30</v>
      </c>
      <c r="AK17" s="23" t="s">
        <v>26</v>
      </c>
      <c r="AN17" s="21" t="s">
        <v>1</v>
      </c>
      <c r="AR17" s="16"/>
      <c r="BE17" s="219"/>
      <c r="BS17" s="13" t="s">
        <v>31</v>
      </c>
    </row>
    <row r="18" spans="2:71" ht="6.95" customHeight="1">
      <c r="B18" s="16"/>
      <c r="AR18" s="16"/>
      <c r="BE18" s="219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219"/>
      <c r="BS19" s="13" t="s">
        <v>6</v>
      </c>
    </row>
    <row r="20" spans="2:71" ht="18.600000000000001" customHeight="1">
      <c r="B20" s="16"/>
      <c r="E20" s="21" t="s">
        <v>33</v>
      </c>
      <c r="AK20" s="23" t="s">
        <v>26</v>
      </c>
      <c r="AN20" s="21" t="s">
        <v>1</v>
      </c>
      <c r="AR20" s="16"/>
      <c r="BE20" s="219"/>
      <c r="BS20" s="13" t="s">
        <v>31</v>
      </c>
    </row>
    <row r="21" spans="2:71" ht="6.95" customHeight="1">
      <c r="B21" s="16"/>
      <c r="AR21" s="16"/>
      <c r="BE21" s="219"/>
    </row>
    <row r="22" spans="2:71" ht="12" customHeight="1">
      <c r="B22" s="16"/>
      <c r="D22" s="23" t="s">
        <v>34</v>
      </c>
      <c r="AR22" s="16"/>
      <c r="BE22" s="219"/>
    </row>
    <row r="23" spans="2:71" ht="16.5" customHeight="1">
      <c r="B23" s="16"/>
      <c r="E23" s="225" t="s">
        <v>1</v>
      </c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  <c r="Q23" s="225"/>
      <c r="R23" s="225"/>
      <c r="S23" s="225"/>
      <c r="T23" s="225"/>
      <c r="U23" s="225"/>
      <c r="V23" s="225"/>
      <c r="W23" s="225"/>
      <c r="X23" s="225"/>
      <c r="Y23" s="225"/>
      <c r="Z23" s="225"/>
      <c r="AA23" s="225"/>
      <c r="AB23" s="225"/>
      <c r="AC23" s="225"/>
      <c r="AD23" s="225"/>
      <c r="AE23" s="225"/>
      <c r="AF23" s="225"/>
      <c r="AG23" s="225"/>
      <c r="AH23" s="225"/>
      <c r="AI23" s="225"/>
      <c r="AJ23" s="225"/>
      <c r="AK23" s="225"/>
      <c r="AL23" s="225"/>
      <c r="AM23" s="225"/>
      <c r="AN23" s="225"/>
      <c r="AR23" s="16"/>
      <c r="BE23" s="219"/>
    </row>
    <row r="24" spans="2:71" ht="6.95" customHeight="1">
      <c r="B24" s="16"/>
      <c r="AR24" s="16"/>
      <c r="BE24" s="219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19"/>
    </row>
    <row r="26" spans="2:71" s="1" customFormat="1" ht="25.9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26">
        <f>ROUND(AG94,2)</f>
        <v>0</v>
      </c>
      <c r="AL26" s="227"/>
      <c r="AM26" s="227"/>
      <c r="AN26" s="227"/>
      <c r="AO26" s="227"/>
      <c r="AR26" s="28"/>
      <c r="BE26" s="219"/>
    </row>
    <row r="27" spans="2:71" s="1" customFormat="1" ht="6.95" customHeight="1">
      <c r="B27" s="28"/>
      <c r="AR27" s="28"/>
      <c r="BE27" s="219"/>
    </row>
    <row r="28" spans="2:71" s="1" customFormat="1" ht="12.6">
      <c r="B28" s="28"/>
      <c r="L28" s="228" t="s">
        <v>36</v>
      </c>
      <c r="M28" s="228"/>
      <c r="N28" s="228"/>
      <c r="O28" s="228"/>
      <c r="P28" s="228"/>
      <c r="W28" s="228" t="s">
        <v>37</v>
      </c>
      <c r="X28" s="228"/>
      <c r="Y28" s="228"/>
      <c r="Z28" s="228"/>
      <c r="AA28" s="228"/>
      <c r="AB28" s="228"/>
      <c r="AC28" s="228"/>
      <c r="AD28" s="228"/>
      <c r="AE28" s="228"/>
      <c r="AK28" s="228" t="s">
        <v>38</v>
      </c>
      <c r="AL28" s="228"/>
      <c r="AM28" s="228"/>
      <c r="AN28" s="228"/>
      <c r="AO28" s="228"/>
      <c r="AR28" s="28"/>
      <c r="BE28" s="219"/>
    </row>
    <row r="29" spans="2:71" s="2" customFormat="1" ht="14.45" customHeight="1">
      <c r="B29" s="32"/>
      <c r="D29" s="23" t="s">
        <v>39</v>
      </c>
      <c r="F29" s="33" t="s">
        <v>40</v>
      </c>
      <c r="L29" s="201">
        <v>0.23</v>
      </c>
      <c r="M29" s="200"/>
      <c r="N29" s="200"/>
      <c r="O29" s="200"/>
      <c r="P29" s="200"/>
      <c r="Q29" s="34"/>
      <c r="R29" s="34"/>
      <c r="S29" s="34"/>
      <c r="T29" s="34"/>
      <c r="U29" s="34"/>
      <c r="V29" s="34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F29" s="34"/>
      <c r="AG29" s="34"/>
      <c r="AH29" s="34"/>
      <c r="AI29" s="34"/>
      <c r="AJ29" s="34"/>
      <c r="AK29" s="199">
        <f>ROUND(AV94, 2)</f>
        <v>0</v>
      </c>
      <c r="AL29" s="200"/>
      <c r="AM29" s="200"/>
      <c r="AN29" s="200"/>
      <c r="AO29" s="200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20"/>
    </row>
    <row r="30" spans="2:71" s="2" customFormat="1" ht="14.45" customHeight="1">
      <c r="B30" s="32"/>
      <c r="F30" s="33" t="s">
        <v>41</v>
      </c>
      <c r="L30" s="231">
        <v>0.23</v>
      </c>
      <c r="M30" s="230"/>
      <c r="N30" s="230"/>
      <c r="O30" s="230"/>
      <c r="P30" s="230"/>
      <c r="W30" s="229">
        <f>ROUND(BA94, 2)</f>
        <v>0</v>
      </c>
      <c r="X30" s="230"/>
      <c r="Y30" s="230"/>
      <c r="Z30" s="230"/>
      <c r="AA30" s="230"/>
      <c r="AB30" s="230"/>
      <c r="AC30" s="230"/>
      <c r="AD30" s="230"/>
      <c r="AE30" s="230"/>
      <c r="AK30" s="229">
        <f>ROUND(AW94, 2)</f>
        <v>0</v>
      </c>
      <c r="AL30" s="230"/>
      <c r="AM30" s="230"/>
      <c r="AN30" s="230"/>
      <c r="AO30" s="230"/>
      <c r="AR30" s="32"/>
      <c r="BE30" s="220"/>
    </row>
    <row r="31" spans="2:71" s="2" customFormat="1" ht="14.45" hidden="1" customHeight="1">
      <c r="B31" s="32"/>
      <c r="F31" s="23" t="s">
        <v>42</v>
      </c>
      <c r="L31" s="231">
        <v>0.23</v>
      </c>
      <c r="M31" s="230"/>
      <c r="N31" s="230"/>
      <c r="O31" s="230"/>
      <c r="P31" s="230"/>
      <c r="W31" s="229">
        <f>ROUND(BB94, 2)</f>
        <v>0</v>
      </c>
      <c r="X31" s="230"/>
      <c r="Y31" s="230"/>
      <c r="Z31" s="230"/>
      <c r="AA31" s="230"/>
      <c r="AB31" s="230"/>
      <c r="AC31" s="230"/>
      <c r="AD31" s="230"/>
      <c r="AE31" s="230"/>
      <c r="AK31" s="229">
        <v>0</v>
      </c>
      <c r="AL31" s="230"/>
      <c r="AM31" s="230"/>
      <c r="AN31" s="230"/>
      <c r="AO31" s="230"/>
      <c r="AR31" s="32"/>
      <c r="BE31" s="220"/>
    </row>
    <row r="32" spans="2:71" s="2" customFormat="1" ht="14.45" hidden="1" customHeight="1">
      <c r="B32" s="32"/>
      <c r="F32" s="23" t="s">
        <v>43</v>
      </c>
      <c r="L32" s="231">
        <v>0.23</v>
      </c>
      <c r="M32" s="230"/>
      <c r="N32" s="230"/>
      <c r="O32" s="230"/>
      <c r="P32" s="230"/>
      <c r="W32" s="229">
        <f>ROUND(BC94, 2)</f>
        <v>0</v>
      </c>
      <c r="X32" s="230"/>
      <c r="Y32" s="230"/>
      <c r="Z32" s="230"/>
      <c r="AA32" s="230"/>
      <c r="AB32" s="230"/>
      <c r="AC32" s="230"/>
      <c r="AD32" s="230"/>
      <c r="AE32" s="230"/>
      <c r="AK32" s="229">
        <v>0</v>
      </c>
      <c r="AL32" s="230"/>
      <c r="AM32" s="230"/>
      <c r="AN32" s="230"/>
      <c r="AO32" s="230"/>
      <c r="AR32" s="32"/>
      <c r="BE32" s="220"/>
    </row>
    <row r="33" spans="2:57" s="2" customFormat="1" ht="14.45" hidden="1" customHeight="1">
      <c r="B33" s="32"/>
      <c r="F33" s="33" t="s">
        <v>44</v>
      </c>
      <c r="L33" s="201">
        <v>0</v>
      </c>
      <c r="M33" s="200"/>
      <c r="N33" s="200"/>
      <c r="O33" s="200"/>
      <c r="P33" s="200"/>
      <c r="Q33" s="34"/>
      <c r="R33" s="34"/>
      <c r="S33" s="34"/>
      <c r="T33" s="34"/>
      <c r="U33" s="34"/>
      <c r="V33" s="34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F33" s="34"/>
      <c r="AG33" s="34"/>
      <c r="AH33" s="34"/>
      <c r="AI33" s="34"/>
      <c r="AJ33" s="34"/>
      <c r="AK33" s="199">
        <v>0</v>
      </c>
      <c r="AL33" s="200"/>
      <c r="AM33" s="200"/>
      <c r="AN33" s="200"/>
      <c r="AO33" s="200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20"/>
    </row>
    <row r="34" spans="2:57" s="1" customFormat="1" ht="6.95" customHeight="1">
      <c r="B34" s="28"/>
      <c r="AR34" s="28"/>
      <c r="BE34" s="219"/>
    </row>
    <row r="35" spans="2:57" s="1" customFormat="1" ht="25.9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16" t="s">
        <v>47</v>
      </c>
      <c r="Y35" s="214"/>
      <c r="Z35" s="214"/>
      <c r="AA35" s="214"/>
      <c r="AB35" s="214"/>
      <c r="AC35" s="38"/>
      <c r="AD35" s="38"/>
      <c r="AE35" s="38"/>
      <c r="AF35" s="38"/>
      <c r="AG35" s="38"/>
      <c r="AH35" s="38"/>
      <c r="AI35" s="38"/>
      <c r="AJ35" s="38"/>
      <c r="AK35" s="213">
        <f>SUM(AK26:AK33)</f>
        <v>0</v>
      </c>
      <c r="AL35" s="214"/>
      <c r="AM35" s="214"/>
      <c r="AN35" s="214"/>
      <c r="AO35" s="215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 ht="9.9499999999999993">
      <c r="B50" s="16"/>
      <c r="AR50" s="16"/>
    </row>
    <row r="51" spans="2:44" ht="9.9499999999999993">
      <c r="B51" s="16"/>
      <c r="AR51" s="16"/>
    </row>
    <row r="52" spans="2:44" ht="9.9499999999999993">
      <c r="B52" s="16"/>
      <c r="AR52" s="16"/>
    </row>
    <row r="53" spans="2:44" ht="9.9499999999999993">
      <c r="B53" s="16"/>
      <c r="AR53" s="16"/>
    </row>
    <row r="54" spans="2:44" ht="9.9499999999999993">
      <c r="B54" s="16"/>
      <c r="AR54" s="16"/>
    </row>
    <row r="55" spans="2:44" ht="9.9499999999999993">
      <c r="B55" s="16"/>
      <c r="AR55" s="16"/>
    </row>
    <row r="56" spans="2:44" ht="9.9499999999999993">
      <c r="B56" s="16"/>
      <c r="AR56" s="16"/>
    </row>
    <row r="57" spans="2:44" ht="9.9499999999999993">
      <c r="B57" s="16"/>
      <c r="AR57" s="16"/>
    </row>
    <row r="58" spans="2:44" ht="9.9499999999999993">
      <c r="B58" s="16"/>
      <c r="AR58" s="16"/>
    </row>
    <row r="59" spans="2:44" ht="9.9499999999999993">
      <c r="B59" s="16"/>
      <c r="AR59" s="16"/>
    </row>
    <row r="60" spans="2:44" s="1" customFormat="1" ht="12.6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 ht="9.9499999999999993">
      <c r="B61" s="16"/>
      <c r="AR61" s="16"/>
    </row>
    <row r="62" spans="2:44" ht="9.9499999999999993">
      <c r="B62" s="16"/>
      <c r="AR62" s="16"/>
    </row>
    <row r="63" spans="2:44" ht="9.9499999999999993">
      <c r="B63" s="16"/>
      <c r="AR63" s="16"/>
    </row>
    <row r="64" spans="2:44" s="1" customFormat="1" ht="12.95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 ht="9.9499999999999993">
      <c r="B65" s="16"/>
      <c r="AR65" s="16"/>
    </row>
    <row r="66" spans="2:44" ht="9.9499999999999993">
      <c r="B66" s="16"/>
      <c r="AR66" s="16"/>
    </row>
    <row r="67" spans="2:44" ht="9.9499999999999993">
      <c r="B67" s="16"/>
      <c r="AR67" s="16"/>
    </row>
    <row r="68" spans="2:44" ht="9.9499999999999993">
      <c r="B68" s="16"/>
      <c r="AR68" s="16"/>
    </row>
    <row r="69" spans="2:44" ht="9.9499999999999993">
      <c r="B69" s="16"/>
      <c r="AR69" s="16"/>
    </row>
    <row r="70" spans="2:44" ht="9.9499999999999993">
      <c r="B70" s="16"/>
      <c r="AR70" s="16"/>
    </row>
    <row r="71" spans="2:44" ht="9.9499999999999993">
      <c r="B71" s="16"/>
      <c r="AR71" s="16"/>
    </row>
    <row r="72" spans="2:44" ht="9.9499999999999993">
      <c r="B72" s="16"/>
      <c r="AR72" s="16"/>
    </row>
    <row r="73" spans="2:44" ht="9.9499999999999993">
      <c r="B73" s="16"/>
      <c r="AR73" s="16"/>
    </row>
    <row r="74" spans="2:44" ht="9.9499999999999993">
      <c r="B74" s="16"/>
      <c r="AR74" s="16"/>
    </row>
    <row r="75" spans="2:44" s="1" customFormat="1" ht="12.6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 ht="9.9499999999999993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>
      <c r="B82" s="28"/>
      <c r="C82" s="17" t="s">
        <v>54</v>
      </c>
      <c r="AR82" s="28"/>
    </row>
    <row r="83" spans="1:91" s="1" customFormat="1" ht="6.95" customHeight="1">
      <c r="B83" s="28"/>
      <c r="AR83" s="28"/>
    </row>
    <row r="84" spans="1:91" s="3" customFormat="1" ht="12" customHeight="1">
      <c r="B84" s="47"/>
      <c r="C84" s="23" t="s">
        <v>12</v>
      </c>
      <c r="L84" s="3" t="str">
        <f>K5</f>
        <v>02</v>
      </c>
      <c r="AR84" s="47"/>
    </row>
    <row r="85" spans="1:91" s="4" customFormat="1" ht="36.950000000000003" customHeight="1">
      <c r="B85" s="48"/>
      <c r="C85" s="49" t="s">
        <v>15</v>
      </c>
      <c r="L85" s="194" t="str">
        <f>K6</f>
        <v>Tlačiarne – úprava dopravnej infraštruktúry - Mesto Košice</v>
      </c>
      <c r="M85" s="195"/>
      <c r="N85" s="195"/>
      <c r="O85" s="195"/>
      <c r="P85" s="195"/>
      <c r="Q85" s="195"/>
      <c r="R85" s="195"/>
      <c r="S85" s="195"/>
      <c r="T85" s="195"/>
      <c r="U85" s="195"/>
      <c r="V85" s="195"/>
      <c r="W85" s="195"/>
      <c r="X85" s="195"/>
      <c r="Y85" s="195"/>
      <c r="Z85" s="195"/>
      <c r="AA85" s="195"/>
      <c r="AB85" s="195"/>
      <c r="AC85" s="195"/>
      <c r="AD85" s="195"/>
      <c r="AE85" s="195"/>
      <c r="AF85" s="195"/>
      <c r="AG85" s="195"/>
      <c r="AH85" s="195"/>
      <c r="AI85" s="195"/>
      <c r="AJ85" s="195"/>
      <c r="AK85" s="195"/>
      <c r="AL85" s="195"/>
      <c r="AM85" s="195"/>
      <c r="AN85" s="195"/>
      <c r="AO85" s="195"/>
      <c r="AR85" s="48"/>
    </row>
    <row r="86" spans="1:91" s="1" customFormat="1" ht="6.95" customHeight="1">
      <c r="B86" s="28"/>
      <c r="AR86" s="28"/>
    </row>
    <row r="87" spans="1:91" s="1" customFormat="1" ht="12" customHeight="1">
      <c r="B87" s="28"/>
      <c r="C87" s="23" t="s">
        <v>19</v>
      </c>
      <c r="L87" s="50" t="str">
        <f>IF(K8="","",K8)</f>
        <v>ul. Letná, Košice</v>
      </c>
      <c r="AI87" s="23" t="s">
        <v>21</v>
      </c>
      <c r="AM87" s="202" t="str">
        <f>IF(AN8= "","",AN8)</f>
        <v>8. 6. 2026</v>
      </c>
      <c r="AN87" s="202"/>
      <c r="AR87" s="28"/>
    </row>
    <row r="88" spans="1:91" s="1" customFormat="1" ht="6.95" customHeight="1">
      <c r="B88" s="28"/>
      <c r="AR88" s="28"/>
    </row>
    <row r="89" spans="1:91" s="1" customFormat="1" ht="25.7" customHeight="1">
      <c r="B89" s="28"/>
      <c r="C89" s="23" t="s">
        <v>23</v>
      </c>
      <c r="L89" s="3" t="str">
        <f>IF(E11= "","",E11)</f>
        <v>Mesto Košice, Trieda SNP 48/A, 04011 Košice</v>
      </c>
      <c r="AI89" s="23" t="s">
        <v>29</v>
      </c>
      <c r="AM89" s="203" t="str">
        <f>IF(E17="","",E17)</f>
        <v>d.g.A design graphic architecture s.r.o</v>
      </c>
      <c r="AN89" s="204"/>
      <c r="AO89" s="204"/>
      <c r="AP89" s="204"/>
      <c r="AR89" s="28"/>
      <c r="AS89" s="205" t="s">
        <v>55</v>
      </c>
      <c r="AT89" s="20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03" t="str">
        <f>IF(E20="","",E20)</f>
        <v xml:space="preserve"> </v>
      </c>
      <c r="AN90" s="204"/>
      <c r="AO90" s="204"/>
      <c r="AP90" s="204"/>
      <c r="AR90" s="28"/>
      <c r="AS90" s="207"/>
      <c r="AT90" s="208"/>
      <c r="BD90" s="55"/>
    </row>
    <row r="91" spans="1:91" s="1" customFormat="1" ht="10.7" customHeight="1">
      <c r="B91" s="28"/>
      <c r="AR91" s="28"/>
      <c r="AS91" s="207"/>
      <c r="AT91" s="208"/>
      <c r="BD91" s="55"/>
    </row>
    <row r="92" spans="1:91" s="1" customFormat="1" ht="29.25" customHeight="1">
      <c r="B92" s="28"/>
      <c r="C92" s="198" t="s">
        <v>56</v>
      </c>
      <c r="D92" s="197"/>
      <c r="E92" s="197"/>
      <c r="F92" s="197"/>
      <c r="G92" s="197"/>
      <c r="H92" s="56"/>
      <c r="I92" s="196" t="s">
        <v>57</v>
      </c>
      <c r="J92" s="197"/>
      <c r="K92" s="197"/>
      <c r="L92" s="197"/>
      <c r="M92" s="197"/>
      <c r="N92" s="197"/>
      <c r="O92" s="197"/>
      <c r="P92" s="197"/>
      <c r="Q92" s="197"/>
      <c r="R92" s="197"/>
      <c r="S92" s="197"/>
      <c r="T92" s="197"/>
      <c r="U92" s="197"/>
      <c r="V92" s="197"/>
      <c r="W92" s="197"/>
      <c r="X92" s="197"/>
      <c r="Y92" s="197"/>
      <c r="Z92" s="197"/>
      <c r="AA92" s="197"/>
      <c r="AB92" s="197"/>
      <c r="AC92" s="197"/>
      <c r="AD92" s="197"/>
      <c r="AE92" s="197"/>
      <c r="AF92" s="197"/>
      <c r="AG92" s="210" t="s">
        <v>58</v>
      </c>
      <c r="AH92" s="197"/>
      <c r="AI92" s="197"/>
      <c r="AJ92" s="197"/>
      <c r="AK92" s="197"/>
      <c r="AL92" s="197"/>
      <c r="AM92" s="197"/>
      <c r="AN92" s="196" t="s">
        <v>59</v>
      </c>
      <c r="AO92" s="197"/>
      <c r="AP92" s="209"/>
      <c r="AQ92" s="57" t="s">
        <v>60</v>
      </c>
      <c r="AR92" s="28"/>
      <c r="AS92" s="58" t="s">
        <v>61</v>
      </c>
      <c r="AT92" s="59" t="s">
        <v>62</v>
      </c>
      <c r="AU92" s="59" t="s">
        <v>63</v>
      </c>
      <c r="AV92" s="59" t="s">
        <v>64</v>
      </c>
      <c r="AW92" s="59" t="s">
        <v>65</v>
      </c>
      <c r="AX92" s="59" t="s">
        <v>66</v>
      </c>
      <c r="AY92" s="59" t="s">
        <v>67</v>
      </c>
      <c r="AZ92" s="59" t="s">
        <v>68</v>
      </c>
      <c r="BA92" s="59" t="s">
        <v>69</v>
      </c>
      <c r="BB92" s="59" t="s">
        <v>70</v>
      </c>
      <c r="BC92" s="59" t="s">
        <v>71</v>
      </c>
      <c r="BD92" s="60" t="s">
        <v>72</v>
      </c>
    </row>
    <row r="93" spans="1:91" s="1" customFormat="1" ht="10.7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>
      <c r="B94" s="62"/>
      <c r="C94" s="63" t="s">
        <v>73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11">
        <f>ROUND(AG95+SUM(AG96:AG104)+AG107+AG108+AG113+AG114+SUM(AG117:AG121),2)</f>
        <v>0</v>
      </c>
      <c r="AH94" s="211"/>
      <c r="AI94" s="211"/>
      <c r="AJ94" s="211"/>
      <c r="AK94" s="211"/>
      <c r="AL94" s="211"/>
      <c r="AM94" s="211"/>
      <c r="AN94" s="212">
        <f t="shared" ref="AN94:AN121" si="0">SUM(AG94,AT94)</f>
        <v>0</v>
      </c>
      <c r="AO94" s="212"/>
      <c r="AP94" s="212"/>
      <c r="AQ94" s="66" t="s">
        <v>1</v>
      </c>
      <c r="AR94" s="62"/>
      <c r="AS94" s="67">
        <f>ROUND(AS95+SUM(AS96:AS104)+AS107+AS108+AS113+AS114+SUM(AS117:AS121),2)</f>
        <v>0</v>
      </c>
      <c r="AT94" s="68">
        <f t="shared" ref="AT94:AT121" si="1">ROUND(SUM(AV94:AW94),2)</f>
        <v>0</v>
      </c>
      <c r="AU94" s="69">
        <f>ROUND(AU95+SUM(AU96:AU104)+AU107+AU108+AU113+AU114+SUM(AU117:AU121),5)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ROUND(AZ95+SUM(AZ96:AZ104)+AZ107+AZ108+AZ113+AZ114+SUM(AZ117:AZ121),2)</f>
        <v>0</v>
      </c>
      <c r="BA94" s="68">
        <f>ROUND(BA95+SUM(BA96:BA104)+BA107+BA108+BA113+BA114+SUM(BA117:BA121),2)</f>
        <v>0</v>
      </c>
      <c r="BB94" s="68">
        <f>ROUND(BB95+SUM(BB96:BB104)+BB107+BB108+BB113+BB114+SUM(BB117:BB121),2)</f>
        <v>0</v>
      </c>
      <c r="BC94" s="68">
        <f>ROUND(BC95+SUM(BC96:BC104)+BC107+BC108+BC113+BC114+SUM(BC117:BC121),2)</f>
        <v>0</v>
      </c>
      <c r="BD94" s="70">
        <f>ROUND(BD95+SUM(BD96:BD104)+BD107+BD108+BD113+BD114+SUM(BD117:BD121),2)</f>
        <v>0</v>
      </c>
      <c r="BS94" s="71" t="s">
        <v>74</v>
      </c>
      <c r="BT94" s="71" t="s">
        <v>75</v>
      </c>
      <c r="BU94" s="72" t="s">
        <v>76</v>
      </c>
      <c r="BV94" s="71" t="s">
        <v>77</v>
      </c>
      <c r="BW94" s="71" t="s">
        <v>4</v>
      </c>
      <c r="BX94" s="71" t="s">
        <v>78</v>
      </c>
      <c r="CL94" s="71" t="s">
        <v>1</v>
      </c>
    </row>
    <row r="95" spans="1:91" s="6" customFormat="1" ht="24.75" customHeight="1">
      <c r="A95" s="73" t="s">
        <v>79</v>
      </c>
      <c r="B95" s="74"/>
      <c r="C95" s="75"/>
      <c r="D95" s="187" t="s">
        <v>80</v>
      </c>
      <c r="E95" s="187"/>
      <c r="F95" s="187"/>
      <c r="G95" s="187"/>
      <c r="H95" s="187"/>
      <c r="I95" s="76"/>
      <c r="J95" s="187" t="s">
        <v>81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9">
        <f>'SO000 - INVESTIČNÉ NÁKLAD...'!J32</f>
        <v>0</v>
      </c>
      <c r="AH95" s="190"/>
      <c r="AI95" s="190"/>
      <c r="AJ95" s="190"/>
      <c r="AK95" s="190"/>
      <c r="AL95" s="190"/>
      <c r="AM95" s="190"/>
      <c r="AN95" s="189">
        <f t="shared" si="0"/>
        <v>0</v>
      </c>
      <c r="AO95" s="190"/>
      <c r="AP95" s="190"/>
      <c r="AQ95" s="77" t="s">
        <v>82</v>
      </c>
      <c r="AR95" s="74"/>
      <c r="AS95" s="78">
        <v>0</v>
      </c>
      <c r="AT95" s="79">
        <f t="shared" si="1"/>
        <v>0</v>
      </c>
      <c r="AU95" s="80">
        <f>'SO000 - INVESTIČNÉ NÁKLAD...'!P127</f>
        <v>0</v>
      </c>
      <c r="AV95" s="79">
        <f>'SO000 - INVESTIČNÉ NÁKLAD...'!J35</f>
        <v>0</v>
      </c>
      <c r="AW95" s="79">
        <f>'SO000 - INVESTIČNÉ NÁKLAD...'!J36</f>
        <v>0</v>
      </c>
      <c r="AX95" s="79">
        <f>'SO000 - INVESTIČNÉ NÁKLAD...'!J37</f>
        <v>0</v>
      </c>
      <c r="AY95" s="79">
        <f>'SO000 - INVESTIČNÉ NÁKLAD...'!J38</f>
        <v>0</v>
      </c>
      <c r="AZ95" s="79">
        <f>'SO000 - INVESTIČNÉ NÁKLAD...'!F35</f>
        <v>0</v>
      </c>
      <c r="BA95" s="79">
        <f>'SO000 - INVESTIČNÉ NÁKLAD...'!F36</f>
        <v>0</v>
      </c>
      <c r="BB95" s="79">
        <f>'SO000 - INVESTIČNÉ NÁKLAD...'!F37</f>
        <v>0</v>
      </c>
      <c r="BC95" s="79">
        <f>'SO000 - INVESTIČNÉ NÁKLAD...'!F38</f>
        <v>0</v>
      </c>
      <c r="BD95" s="81">
        <f>'SO000 - INVESTIČNÉ NÁKLAD...'!F39</f>
        <v>0</v>
      </c>
      <c r="BT95" s="82" t="s">
        <v>83</v>
      </c>
      <c r="BV95" s="82" t="s">
        <v>77</v>
      </c>
      <c r="BW95" s="82" t="s">
        <v>84</v>
      </c>
      <c r="BX95" s="82" t="s">
        <v>4</v>
      </c>
      <c r="CL95" s="82" t="s">
        <v>1</v>
      </c>
      <c r="CM95" s="82" t="s">
        <v>75</v>
      </c>
    </row>
    <row r="96" spans="1:91" s="6" customFormat="1" ht="16.5" customHeight="1">
      <c r="A96" s="73" t="s">
        <v>79</v>
      </c>
      <c r="B96" s="74"/>
      <c r="C96" s="75"/>
      <c r="D96" s="187" t="s">
        <v>85</v>
      </c>
      <c r="E96" s="187"/>
      <c r="F96" s="187"/>
      <c r="G96" s="187"/>
      <c r="H96" s="187"/>
      <c r="I96" s="76"/>
      <c r="J96" s="187" t="s">
        <v>86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9">
        <f>'SO011 - DOPRAVNÉ ZNAČENIE'!J32</f>
        <v>0</v>
      </c>
      <c r="AH96" s="190"/>
      <c r="AI96" s="190"/>
      <c r="AJ96" s="190"/>
      <c r="AK96" s="190"/>
      <c r="AL96" s="190"/>
      <c r="AM96" s="190"/>
      <c r="AN96" s="189">
        <f t="shared" si="0"/>
        <v>0</v>
      </c>
      <c r="AO96" s="190"/>
      <c r="AP96" s="190"/>
      <c r="AQ96" s="77" t="s">
        <v>82</v>
      </c>
      <c r="AR96" s="74"/>
      <c r="AS96" s="78">
        <v>0</v>
      </c>
      <c r="AT96" s="79">
        <f t="shared" si="1"/>
        <v>0</v>
      </c>
      <c r="AU96" s="80">
        <f>'SO011 - DOPRAVNÉ ZNAČENIE'!P130</f>
        <v>0</v>
      </c>
      <c r="AV96" s="79">
        <f>'SO011 - DOPRAVNÉ ZNAČENIE'!J35</f>
        <v>0</v>
      </c>
      <c r="AW96" s="79">
        <f>'SO011 - DOPRAVNÉ ZNAČENIE'!J36</f>
        <v>0</v>
      </c>
      <c r="AX96" s="79">
        <f>'SO011 - DOPRAVNÉ ZNAČENIE'!J37</f>
        <v>0</v>
      </c>
      <c r="AY96" s="79">
        <f>'SO011 - DOPRAVNÉ ZNAČENIE'!J38</f>
        <v>0</v>
      </c>
      <c r="AZ96" s="79">
        <f>'SO011 - DOPRAVNÉ ZNAČENIE'!F35</f>
        <v>0</v>
      </c>
      <c r="BA96" s="79">
        <f>'SO011 - DOPRAVNÉ ZNAČENIE'!F36</f>
        <v>0</v>
      </c>
      <c r="BB96" s="79">
        <f>'SO011 - DOPRAVNÉ ZNAČENIE'!F37</f>
        <v>0</v>
      </c>
      <c r="BC96" s="79">
        <f>'SO011 - DOPRAVNÉ ZNAČENIE'!F38</f>
        <v>0</v>
      </c>
      <c r="BD96" s="81">
        <f>'SO011 - DOPRAVNÉ ZNAČENIE'!F39</f>
        <v>0</v>
      </c>
      <c r="BT96" s="82" t="s">
        <v>83</v>
      </c>
      <c r="BV96" s="82" t="s">
        <v>77</v>
      </c>
      <c r="BW96" s="82" t="s">
        <v>87</v>
      </c>
      <c r="BX96" s="82" t="s">
        <v>4</v>
      </c>
      <c r="CL96" s="82" t="s">
        <v>1</v>
      </c>
      <c r="CM96" s="82" t="s">
        <v>75</v>
      </c>
    </row>
    <row r="97" spans="1:91" s="6" customFormat="1" ht="24.75" customHeight="1">
      <c r="A97" s="73" t="s">
        <v>79</v>
      </c>
      <c r="B97" s="74"/>
      <c r="C97" s="75"/>
      <c r="D97" s="187" t="s">
        <v>88</v>
      </c>
      <c r="E97" s="187"/>
      <c r="F97" s="187"/>
      <c r="G97" s="187"/>
      <c r="H97" s="187"/>
      <c r="I97" s="76"/>
      <c r="J97" s="187" t="s">
        <v>89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9">
        <f>'SO101 - WATSONOVA ULICA –...'!J32</f>
        <v>0</v>
      </c>
      <c r="AH97" s="190"/>
      <c r="AI97" s="190"/>
      <c r="AJ97" s="190"/>
      <c r="AK97" s="190"/>
      <c r="AL97" s="190"/>
      <c r="AM97" s="190"/>
      <c r="AN97" s="189">
        <f t="shared" si="0"/>
        <v>0</v>
      </c>
      <c r="AO97" s="190"/>
      <c r="AP97" s="190"/>
      <c r="AQ97" s="77" t="s">
        <v>82</v>
      </c>
      <c r="AR97" s="74"/>
      <c r="AS97" s="78">
        <v>0</v>
      </c>
      <c r="AT97" s="79">
        <f t="shared" si="1"/>
        <v>0</v>
      </c>
      <c r="AU97" s="80">
        <f>'SO101 - WATSONOVA ULICA –...'!P133</f>
        <v>0</v>
      </c>
      <c r="AV97" s="79">
        <f>'SO101 - WATSONOVA ULICA –...'!J35</f>
        <v>0</v>
      </c>
      <c r="AW97" s="79">
        <f>'SO101 - WATSONOVA ULICA –...'!J36</f>
        <v>0</v>
      </c>
      <c r="AX97" s="79">
        <f>'SO101 - WATSONOVA ULICA –...'!J37</f>
        <v>0</v>
      </c>
      <c r="AY97" s="79">
        <f>'SO101 - WATSONOVA ULICA –...'!J38</f>
        <v>0</v>
      </c>
      <c r="AZ97" s="79">
        <f>'SO101 - WATSONOVA ULICA –...'!F35</f>
        <v>0</v>
      </c>
      <c r="BA97" s="79">
        <f>'SO101 - WATSONOVA ULICA –...'!F36</f>
        <v>0</v>
      </c>
      <c r="BB97" s="79">
        <f>'SO101 - WATSONOVA ULICA –...'!F37</f>
        <v>0</v>
      </c>
      <c r="BC97" s="79">
        <f>'SO101 - WATSONOVA ULICA –...'!F38</f>
        <v>0</v>
      </c>
      <c r="BD97" s="81">
        <f>'SO101 - WATSONOVA ULICA –...'!F39</f>
        <v>0</v>
      </c>
      <c r="BT97" s="82" t="s">
        <v>83</v>
      </c>
      <c r="BV97" s="82" t="s">
        <v>77</v>
      </c>
      <c r="BW97" s="82" t="s">
        <v>90</v>
      </c>
      <c r="BX97" s="82" t="s">
        <v>4</v>
      </c>
      <c r="CL97" s="82" t="s">
        <v>1</v>
      </c>
      <c r="CM97" s="82" t="s">
        <v>75</v>
      </c>
    </row>
    <row r="98" spans="1:91" s="6" customFormat="1" ht="24.75" customHeight="1">
      <c r="A98" s="73" t="s">
        <v>79</v>
      </c>
      <c r="B98" s="74"/>
      <c r="C98" s="75"/>
      <c r="D98" s="187" t="s">
        <v>91</v>
      </c>
      <c r="E98" s="187"/>
      <c r="F98" s="187"/>
      <c r="G98" s="187"/>
      <c r="H98" s="187"/>
      <c r="I98" s="76"/>
      <c r="J98" s="187" t="s">
        <v>92</v>
      </c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9">
        <f>'SO102 - LETNÁ ULICA – STA...'!J32</f>
        <v>0</v>
      </c>
      <c r="AH98" s="190"/>
      <c r="AI98" s="190"/>
      <c r="AJ98" s="190"/>
      <c r="AK98" s="190"/>
      <c r="AL98" s="190"/>
      <c r="AM98" s="190"/>
      <c r="AN98" s="189">
        <f t="shared" si="0"/>
        <v>0</v>
      </c>
      <c r="AO98" s="190"/>
      <c r="AP98" s="190"/>
      <c r="AQ98" s="77" t="s">
        <v>82</v>
      </c>
      <c r="AR98" s="74"/>
      <c r="AS98" s="78">
        <v>0</v>
      </c>
      <c r="AT98" s="79">
        <f t="shared" si="1"/>
        <v>0</v>
      </c>
      <c r="AU98" s="80">
        <f>'SO102 - LETNÁ ULICA – STA...'!P136</f>
        <v>0</v>
      </c>
      <c r="AV98" s="79">
        <f>'SO102 - LETNÁ ULICA – STA...'!J35</f>
        <v>0</v>
      </c>
      <c r="AW98" s="79">
        <f>'SO102 - LETNÁ ULICA – STA...'!J36</f>
        <v>0</v>
      </c>
      <c r="AX98" s="79">
        <f>'SO102 - LETNÁ ULICA – STA...'!J37</f>
        <v>0</v>
      </c>
      <c r="AY98" s="79">
        <f>'SO102 - LETNÁ ULICA – STA...'!J38</f>
        <v>0</v>
      </c>
      <c r="AZ98" s="79">
        <f>'SO102 - LETNÁ ULICA – STA...'!F35</f>
        <v>0</v>
      </c>
      <c r="BA98" s="79">
        <f>'SO102 - LETNÁ ULICA – STA...'!F36</f>
        <v>0</v>
      </c>
      <c r="BB98" s="79">
        <f>'SO102 - LETNÁ ULICA – STA...'!F37</f>
        <v>0</v>
      </c>
      <c r="BC98" s="79">
        <f>'SO102 - LETNÁ ULICA – STA...'!F38</f>
        <v>0</v>
      </c>
      <c r="BD98" s="81">
        <f>'SO102 - LETNÁ ULICA – STA...'!F39</f>
        <v>0</v>
      </c>
      <c r="BT98" s="82" t="s">
        <v>83</v>
      </c>
      <c r="BV98" s="82" t="s">
        <v>77</v>
      </c>
      <c r="BW98" s="82" t="s">
        <v>93</v>
      </c>
      <c r="BX98" s="82" t="s">
        <v>4</v>
      </c>
      <c r="CL98" s="82" t="s">
        <v>1</v>
      </c>
      <c r="CM98" s="82" t="s">
        <v>75</v>
      </c>
    </row>
    <row r="99" spans="1:91" s="6" customFormat="1" ht="24.75" customHeight="1">
      <c r="A99" s="73" t="s">
        <v>79</v>
      </c>
      <c r="B99" s="74"/>
      <c r="C99" s="75"/>
      <c r="D99" s="187" t="s">
        <v>94</v>
      </c>
      <c r="E99" s="187"/>
      <c r="F99" s="187"/>
      <c r="G99" s="187"/>
      <c r="H99" s="187"/>
      <c r="I99" s="76"/>
      <c r="J99" s="187" t="s">
        <v>95</v>
      </c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9">
        <f>'SO103 - FESTIVALOVÉ NÁMES...'!J32</f>
        <v>0</v>
      </c>
      <c r="AH99" s="190"/>
      <c r="AI99" s="190"/>
      <c r="AJ99" s="190"/>
      <c r="AK99" s="190"/>
      <c r="AL99" s="190"/>
      <c r="AM99" s="190"/>
      <c r="AN99" s="189">
        <f t="shared" si="0"/>
        <v>0</v>
      </c>
      <c r="AO99" s="190"/>
      <c r="AP99" s="190"/>
      <c r="AQ99" s="77" t="s">
        <v>82</v>
      </c>
      <c r="AR99" s="74"/>
      <c r="AS99" s="78">
        <v>0</v>
      </c>
      <c r="AT99" s="79">
        <f t="shared" si="1"/>
        <v>0</v>
      </c>
      <c r="AU99" s="80">
        <f>'SO103 - FESTIVALOVÉ NÁMES...'!P138</f>
        <v>0</v>
      </c>
      <c r="AV99" s="79">
        <f>'SO103 - FESTIVALOVÉ NÁMES...'!J35</f>
        <v>0</v>
      </c>
      <c r="AW99" s="79">
        <f>'SO103 - FESTIVALOVÉ NÁMES...'!J36</f>
        <v>0</v>
      </c>
      <c r="AX99" s="79">
        <f>'SO103 - FESTIVALOVÉ NÁMES...'!J37</f>
        <v>0</v>
      </c>
      <c r="AY99" s="79">
        <f>'SO103 - FESTIVALOVÉ NÁMES...'!J38</f>
        <v>0</v>
      </c>
      <c r="AZ99" s="79">
        <f>'SO103 - FESTIVALOVÉ NÁMES...'!F35</f>
        <v>0</v>
      </c>
      <c r="BA99" s="79">
        <f>'SO103 - FESTIVALOVÉ NÁMES...'!F36</f>
        <v>0</v>
      </c>
      <c r="BB99" s="79">
        <f>'SO103 - FESTIVALOVÉ NÁMES...'!F37</f>
        <v>0</v>
      </c>
      <c r="BC99" s="79">
        <f>'SO103 - FESTIVALOVÉ NÁMES...'!F38</f>
        <v>0</v>
      </c>
      <c r="BD99" s="81">
        <f>'SO103 - FESTIVALOVÉ NÁMES...'!F39</f>
        <v>0</v>
      </c>
      <c r="BT99" s="82" t="s">
        <v>83</v>
      </c>
      <c r="BV99" s="82" t="s">
        <v>77</v>
      </c>
      <c r="BW99" s="82" t="s">
        <v>96</v>
      </c>
      <c r="BX99" s="82" t="s">
        <v>4</v>
      </c>
      <c r="CL99" s="82" t="s">
        <v>1</v>
      </c>
      <c r="CM99" s="82" t="s">
        <v>75</v>
      </c>
    </row>
    <row r="100" spans="1:91" s="6" customFormat="1" ht="24.75" customHeight="1">
      <c r="A100" s="73" t="s">
        <v>79</v>
      </c>
      <c r="B100" s="74"/>
      <c r="C100" s="75"/>
      <c r="D100" s="187" t="s">
        <v>97</v>
      </c>
      <c r="E100" s="187"/>
      <c r="F100" s="187"/>
      <c r="G100" s="187"/>
      <c r="H100" s="187"/>
      <c r="I100" s="76"/>
      <c r="J100" s="187" t="s">
        <v>98</v>
      </c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9">
        <f>'SO104 - ZASTÁVKA AMFITEÁT...'!J32</f>
        <v>0</v>
      </c>
      <c r="AH100" s="190"/>
      <c r="AI100" s="190"/>
      <c r="AJ100" s="190"/>
      <c r="AK100" s="190"/>
      <c r="AL100" s="190"/>
      <c r="AM100" s="190"/>
      <c r="AN100" s="189">
        <f t="shared" si="0"/>
        <v>0</v>
      </c>
      <c r="AO100" s="190"/>
      <c r="AP100" s="190"/>
      <c r="AQ100" s="77" t="s">
        <v>82</v>
      </c>
      <c r="AR100" s="74"/>
      <c r="AS100" s="78">
        <v>0</v>
      </c>
      <c r="AT100" s="79">
        <f t="shared" si="1"/>
        <v>0</v>
      </c>
      <c r="AU100" s="80">
        <f>'SO104 - ZASTÁVKA AMFITEÁT...'!P139</f>
        <v>0</v>
      </c>
      <c r="AV100" s="79">
        <f>'SO104 - ZASTÁVKA AMFITEÁT...'!J35</f>
        <v>0</v>
      </c>
      <c r="AW100" s="79">
        <f>'SO104 - ZASTÁVKA AMFITEÁT...'!J36</f>
        <v>0</v>
      </c>
      <c r="AX100" s="79">
        <f>'SO104 - ZASTÁVKA AMFITEÁT...'!J37</f>
        <v>0</v>
      </c>
      <c r="AY100" s="79">
        <f>'SO104 - ZASTÁVKA AMFITEÁT...'!J38</f>
        <v>0</v>
      </c>
      <c r="AZ100" s="79">
        <f>'SO104 - ZASTÁVKA AMFITEÁT...'!F35</f>
        <v>0</v>
      </c>
      <c r="BA100" s="79">
        <f>'SO104 - ZASTÁVKA AMFITEÁT...'!F36</f>
        <v>0</v>
      </c>
      <c r="BB100" s="79">
        <f>'SO104 - ZASTÁVKA AMFITEÁT...'!F37</f>
        <v>0</v>
      </c>
      <c r="BC100" s="79">
        <f>'SO104 - ZASTÁVKA AMFITEÁT...'!F38</f>
        <v>0</v>
      </c>
      <c r="BD100" s="81">
        <f>'SO104 - ZASTÁVKA AMFITEÁT...'!F39</f>
        <v>0</v>
      </c>
      <c r="BT100" s="82" t="s">
        <v>83</v>
      </c>
      <c r="BV100" s="82" t="s">
        <v>77</v>
      </c>
      <c r="BW100" s="82" t="s">
        <v>99</v>
      </c>
      <c r="BX100" s="82" t="s">
        <v>4</v>
      </c>
      <c r="CL100" s="82" t="s">
        <v>1</v>
      </c>
      <c r="CM100" s="82" t="s">
        <v>75</v>
      </c>
    </row>
    <row r="101" spans="1:91" s="6" customFormat="1" ht="37.5" customHeight="1">
      <c r="A101" s="73" t="s">
        <v>79</v>
      </c>
      <c r="B101" s="74"/>
      <c r="C101" s="75"/>
      <c r="D101" s="187" t="s">
        <v>100</v>
      </c>
      <c r="E101" s="187"/>
      <c r="F101" s="187"/>
      <c r="G101" s="187"/>
      <c r="H101" s="187"/>
      <c r="I101" s="76"/>
      <c r="J101" s="187" t="s">
        <v>101</v>
      </c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9">
        <f>'SO105 - STARÁ SPIŚSKÁ CES...'!J32</f>
        <v>0</v>
      </c>
      <c r="AH101" s="190"/>
      <c r="AI101" s="190"/>
      <c r="AJ101" s="190"/>
      <c r="AK101" s="190"/>
      <c r="AL101" s="190"/>
      <c r="AM101" s="190"/>
      <c r="AN101" s="189">
        <f t="shared" si="0"/>
        <v>0</v>
      </c>
      <c r="AO101" s="190"/>
      <c r="AP101" s="190"/>
      <c r="AQ101" s="77" t="s">
        <v>82</v>
      </c>
      <c r="AR101" s="74"/>
      <c r="AS101" s="78">
        <v>0</v>
      </c>
      <c r="AT101" s="79">
        <f t="shared" si="1"/>
        <v>0</v>
      </c>
      <c r="AU101" s="80">
        <f>'SO105 - STARÁ SPIŚSKÁ CES...'!P136</f>
        <v>0</v>
      </c>
      <c r="AV101" s="79">
        <f>'SO105 - STARÁ SPIŚSKÁ CES...'!J35</f>
        <v>0</v>
      </c>
      <c r="AW101" s="79">
        <f>'SO105 - STARÁ SPIŚSKÁ CES...'!J36</f>
        <v>0</v>
      </c>
      <c r="AX101" s="79">
        <f>'SO105 - STARÁ SPIŚSKÁ CES...'!J37</f>
        <v>0</v>
      </c>
      <c r="AY101" s="79">
        <f>'SO105 - STARÁ SPIŚSKÁ CES...'!J38</f>
        <v>0</v>
      </c>
      <c r="AZ101" s="79">
        <f>'SO105 - STARÁ SPIŚSKÁ CES...'!F35</f>
        <v>0</v>
      </c>
      <c r="BA101" s="79">
        <f>'SO105 - STARÁ SPIŚSKÁ CES...'!F36</f>
        <v>0</v>
      </c>
      <c r="BB101" s="79">
        <f>'SO105 - STARÁ SPIŚSKÁ CES...'!F37</f>
        <v>0</v>
      </c>
      <c r="BC101" s="79">
        <f>'SO105 - STARÁ SPIŚSKÁ CES...'!F38</f>
        <v>0</v>
      </c>
      <c r="BD101" s="81">
        <f>'SO105 - STARÁ SPIŚSKÁ CES...'!F39</f>
        <v>0</v>
      </c>
      <c r="BT101" s="82" t="s">
        <v>83</v>
      </c>
      <c r="BV101" s="82" t="s">
        <v>77</v>
      </c>
      <c r="BW101" s="82" t="s">
        <v>102</v>
      </c>
      <c r="BX101" s="82" t="s">
        <v>4</v>
      </c>
      <c r="CL101" s="82" t="s">
        <v>1</v>
      </c>
      <c r="CM101" s="82" t="s">
        <v>75</v>
      </c>
    </row>
    <row r="102" spans="1:91" s="6" customFormat="1" ht="37.5" customHeight="1">
      <c r="A102" s="73" t="s">
        <v>79</v>
      </c>
      <c r="B102" s="74"/>
      <c r="C102" s="75"/>
      <c r="D102" s="187" t="s">
        <v>103</v>
      </c>
      <c r="E102" s="187"/>
      <c r="F102" s="187"/>
      <c r="G102" s="187"/>
      <c r="H102" s="187"/>
      <c r="I102" s="76"/>
      <c r="J102" s="187" t="s">
        <v>104</v>
      </c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9">
        <f>'SO106 - PRESTAVBA ZASTÁVK...'!J32</f>
        <v>0</v>
      </c>
      <c r="AH102" s="190"/>
      <c r="AI102" s="190"/>
      <c r="AJ102" s="190"/>
      <c r="AK102" s="190"/>
      <c r="AL102" s="190"/>
      <c r="AM102" s="190"/>
      <c r="AN102" s="189">
        <f t="shared" si="0"/>
        <v>0</v>
      </c>
      <c r="AO102" s="190"/>
      <c r="AP102" s="190"/>
      <c r="AQ102" s="77" t="s">
        <v>82</v>
      </c>
      <c r="AR102" s="74"/>
      <c r="AS102" s="78">
        <v>0</v>
      </c>
      <c r="AT102" s="79">
        <f t="shared" si="1"/>
        <v>0</v>
      </c>
      <c r="AU102" s="80">
        <f>'SO106 - PRESTAVBA ZASTÁVK...'!P136</f>
        <v>0</v>
      </c>
      <c r="AV102" s="79">
        <f>'SO106 - PRESTAVBA ZASTÁVK...'!J35</f>
        <v>0</v>
      </c>
      <c r="AW102" s="79">
        <f>'SO106 - PRESTAVBA ZASTÁVK...'!J36</f>
        <v>0</v>
      </c>
      <c r="AX102" s="79">
        <f>'SO106 - PRESTAVBA ZASTÁVK...'!J37</f>
        <v>0</v>
      </c>
      <c r="AY102" s="79">
        <f>'SO106 - PRESTAVBA ZASTÁVK...'!J38</f>
        <v>0</v>
      </c>
      <c r="AZ102" s="79">
        <f>'SO106 - PRESTAVBA ZASTÁVK...'!F35</f>
        <v>0</v>
      </c>
      <c r="BA102" s="79">
        <f>'SO106 - PRESTAVBA ZASTÁVK...'!F36</f>
        <v>0</v>
      </c>
      <c r="BB102" s="79">
        <f>'SO106 - PRESTAVBA ZASTÁVK...'!F37</f>
        <v>0</v>
      </c>
      <c r="BC102" s="79">
        <f>'SO106 - PRESTAVBA ZASTÁVK...'!F38</f>
        <v>0</v>
      </c>
      <c r="BD102" s="81">
        <f>'SO106 - PRESTAVBA ZASTÁVK...'!F39</f>
        <v>0</v>
      </c>
      <c r="BT102" s="82" t="s">
        <v>83</v>
      </c>
      <c r="BV102" s="82" t="s">
        <v>77</v>
      </c>
      <c r="BW102" s="82" t="s">
        <v>105</v>
      </c>
      <c r="BX102" s="82" t="s">
        <v>4</v>
      </c>
      <c r="CL102" s="82" t="s">
        <v>1</v>
      </c>
      <c r="CM102" s="82" t="s">
        <v>75</v>
      </c>
    </row>
    <row r="103" spans="1:91" s="6" customFormat="1" ht="24.75" customHeight="1">
      <c r="A103" s="73" t="s">
        <v>79</v>
      </c>
      <c r="B103" s="74"/>
      <c r="C103" s="75"/>
      <c r="D103" s="187" t="s">
        <v>106</v>
      </c>
      <c r="E103" s="187"/>
      <c r="F103" s="187"/>
      <c r="G103" s="187"/>
      <c r="H103" s="187"/>
      <c r="I103" s="76"/>
      <c r="J103" s="187" t="s">
        <v>107</v>
      </c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9">
        <f>'SO107 - PRIECHOD PRE CHOD...'!J32</f>
        <v>0</v>
      </c>
      <c r="AH103" s="190"/>
      <c r="AI103" s="190"/>
      <c r="AJ103" s="190"/>
      <c r="AK103" s="190"/>
      <c r="AL103" s="190"/>
      <c r="AM103" s="190"/>
      <c r="AN103" s="189">
        <f t="shared" si="0"/>
        <v>0</v>
      </c>
      <c r="AO103" s="190"/>
      <c r="AP103" s="190"/>
      <c r="AQ103" s="77" t="s">
        <v>82</v>
      </c>
      <c r="AR103" s="74"/>
      <c r="AS103" s="78">
        <v>0</v>
      </c>
      <c r="AT103" s="79">
        <f t="shared" si="1"/>
        <v>0</v>
      </c>
      <c r="AU103" s="80">
        <f>'SO107 - PRIECHOD PRE CHOD...'!P136</f>
        <v>0</v>
      </c>
      <c r="AV103" s="79">
        <f>'SO107 - PRIECHOD PRE CHOD...'!J35</f>
        <v>0</v>
      </c>
      <c r="AW103" s="79">
        <f>'SO107 - PRIECHOD PRE CHOD...'!J36</f>
        <v>0</v>
      </c>
      <c r="AX103" s="79">
        <f>'SO107 - PRIECHOD PRE CHOD...'!J37</f>
        <v>0</v>
      </c>
      <c r="AY103" s="79">
        <f>'SO107 - PRIECHOD PRE CHOD...'!J38</f>
        <v>0</v>
      </c>
      <c r="AZ103" s="79">
        <f>'SO107 - PRIECHOD PRE CHOD...'!F35</f>
        <v>0</v>
      </c>
      <c r="BA103" s="79">
        <f>'SO107 - PRIECHOD PRE CHOD...'!F36</f>
        <v>0</v>
      </c>
      <c r="BB103" s="79">
        <f>'SO107 - PRIECHOD PRE CHOD...'!F37</f>
        <v>0</v>
      </c>
      <c r="BC103" s="79">
        <f>'SO107 - PRIECHOD PRE CHOD...'!F38</f>
        <v>0</v>
      </c>
      <c r="BD103" s="81">
        <f>'SO107 - PRIECHOD PRE CHOD...'!F39</f>
        <v>0</v>
      </c>
      <c r="BT103" s="82" t="s">
        <v>83</v>
      </c>
      <c r="BV103" s="82" t="s">
        <v>77</v>
      </c>
      <c r="BW103" s="82" t="s">
        <v>108</v>
      </c>
      <c r="BX103" s="82" t="s">
        <v>4</v>
      </c>
      <c r="CL103" s="82" t="s">
        <v>1</v>
      </c>
      <c r="CM103" s="82" t="s">
        <v>75</v>
      </c>
    </row>
    <row r="104" spans="1:91" s="6" customFormat="1" ht="16.5" customHeight="1">
      <c r="B104" s="74"/>
      <c r="C104" s="75"/>
      <c r="D104" s="187" t="s">
        <v>109</v>
      </c>
      <c r="E104" s="187"/>
      <c r="F104" s="187"/>
      <c r="G104" s="187"/>
      <c r="H104" s="187"/>
      <c r="I104" s="76"/>
      <c r="J104" s="187" t="s">
        <v>110</v>
      </c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91">
        <f>ROUND(SUM(AG105:AG106),2)</f>
        <v>0</v>
      </c>
      <c r="AH104" s="190"/>
      <c r="AI104" s="190"/>
      <c r="AJ104" s="190"/>
      <c r="AK104" s="190"/>
      <c r="AL104" s="190"/>
      <c r="AM104" s="190"/>
      <c r="AN104" s="189">
        <f t="shared" si="0"/>
        <v>0</v>
      </c>
      <c r="AO104" s="190"/>
      <c r="AP104" s="190"/>
      <c r="AQ104" s="77" t="s">
        <v>82</v>
      </c>
      <c r="AR104" s="74"/>
      <c r="AS104" s="78">
        <f>ROUND(SUM(AS105:AS106),2)</f>
        <v>0</v>
      </c>
      <c r="AT104" s="79">
        <f t="shared" si="1"/>
        <v>0</v>
      </c>
      <c r="AU104" s="80">
        <f>ROUND(SUM(AU105:AU106),5)</f>
        <v>0</v>
      </c>
      <c r="AV104" s="79">
        <f>ROUND(AZ104*L29,2)</f>
        <v>0</v>
      </c>
      <c r="AW104" s="79">
        <f>ROUND(BA104*L30,2)</f>
        <v>0</v>
      </c>
      <c r="AX104" s="79">
        <f>ROUND(BB104*L29,2)</f>
        <v>0</v>
      </c>
      <c r="AY104" s="79">
        <f>ROUND(BC104*L30,2)</f>
        <v>0</v>
      </c>
      <c r="AZ104" s="79">
        <f>ROUND(SUM(AZ105:AZ106),2)</f>
        <v>0</v>
      </c>
      <c r="BA104" s="79">
        <f>ROUND(SUM(BA105:BA106),2)</f>
        <v>0</v>
      </c>
      <c r="BB104" s="79">
        <f>ROUND(SUM(BB105:BB106),2)</f>
        <v>0</v>
      </c>
      <c r="BC104" s="79">
        <f>ROUND(SUM(BC105:BC106),2)</f>
        <v>0</v>
      </c>
      <c r="BD104" s="81">
        <f>ROUND(SUM(BD105:BD106),2)</f>
        <v>0</v>
      </c>
      <c r="BS104" s="82" t="s">
        <v>74</v>
      </c>
      <c r="BT104" s="82" t="s">
        <v>83</v>
      </c>
      <c r="BU104" s="82" t="s">
        <v>76</v>
      </c>
      <c r="BV104" s="82" t="s">
        <v>77</v>
      </c>
      <c r="BW104" s="82" t="s">
        <v>111</v>
      </c>
      <c r="BX104" s="82" t="s">
        <v>4</v>
      </c>
      <c r="CL104" s="82" t="s">
        <v>1</v>
      </c>
      <c r="CM104" s="82" t="s">
        <v>75</v>
      </c>
    </row>
    <row r="105" spans="1:91" s="3" customFormat="1" ht="23.25" customHeight="1">
      <c r="A105" s="73" t="s">
        <v>79</v>
      </c>
      <c r="B105" s="47"/>
      <c r="C105" s="11"/>
      <c r="D105" s="11"/>
      <c r="E105" s="188" t="s">
        <v>112</v>
      </c>
      <c r="F105" s="188"/>
      <c r="G105" s="188"/>
      <c r="H105" s="188"/>
      <c r="I105" s="188"/>
      <c r="J105" s="11"/>
      <c r="K105" s="188" t="s">
        <v>113</v>
      </c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92">
        <f>'SO 401.11 - VEREJNÉ OSVET...'!J34</f>
        <v>0</v>
      </c>
      <c r="AH105" s="193"/>
      <c r="AI105" s="193"/>
      <c r="AJ105" s="193"/>
      <c r="AK105" s="193"/>
      <c r="AL105" s="193"/>
      <c r="AM105" s="193"/>
      <c r="AN105" s="192">
        <f t="shared" si="0"/>
        <v>0</v>
      </c>
      <c r="AO105" s="193"/>
      <c r="AP105" s="193"/>
      <c r="AQ105" s="83" t="s">
        <v>114</v>
      </c>
      <c r="AR105" s="47"/>
      <c r="AS105" s="84">
        <v>0</v>
      </c>
      <c r="AT105" s="85">
        <f t="shared" si="1"/>
        <v>0</v>
      </c>
      <c r="AU105" s="86">
        <f>'SO 401.11 - VEREJNÉ OSVET...'!P133</f>
        <v>0</v>
      </c>
      <c r="AV105" s="85">
        <f>'SO 401.11 - VEREJNÉ OSVET...'!J37</f>
        <v>0</v>
      </c>
      <c r="AW105" s="85">
        <f>'SO 401.11 - VEREJNÉ OSVET...'!J38</f>
        <v>0</v>
      </c>
      <c r="AX105" s="85">
        <f>'SO 401.11 - VEREJNÉ OSVET...'!J39</f>
        <v>0</v>
      </c>
      <c r="AY105" s="85">
        <f>'SO 401.11 - VEREJNÉ OSVET...'!J40</f>
        <v>0</v>
      </c>
      <c r="AZ105" s="85">
        <f>'SO 401.11 - VEREJNÉ OSVET...'!F37</f>
        <v>0</v>
      </c>
      <c r="BA105" s="85">
        <f>'SO 401.11 - VEREJNÉ OSVET...'!F38</f>
        <v>0</v>
      </c>
      <c r="BB105" s="85">
        <f>'SO 401.11 - VEREJNÉ OSVET...'!F39</f>
        <v>0</v>
      </c>
      <c r="BC105" s="85">
        <f>'SO 401.11 - VEREJNÉ OSVET...'!F40</f>
        <v>0</v>
      </c>
      <c r="BD105" s="87">
        <f>'SO 401.11 - VEREJNÉ OSVET...'!F41</f>
        <v>0</v>
      </c>
      <c r="BT105" s="21" t="s">
        <v>115</v>
      </c>
      <c r="BV105" s="21" t="s">
        <v>77</v>
      </c>
      <c r="BW105" s="21" t="s">
        <v>116</v>
      </c>
      <c r="BX105" s="21" t="s">
        <v>111</v>
      </c>
      <c r="CL105" s="21" t="s">
        <v>1</v>
      </c>
    </row>
    <row r="106" spans="1:91" s="3" customFormat="1" ht="23.25" customHeight="1">
      <c r="A106" s="73" t="s">
        <v>79</v>
      </c>
      <c r="B106" s="47"/>
      <c r="C106" s="11"/>
      <c r="D106" s="11"/>
      <c r="E106" s="188" t="s">
        <v>117</v>
      </c>
      <c r="F106" s="188"/>
      <c r="G106" s="188"/>
      <c r="H106" s="188"/>
      <c r="I106" s="188"/>
      <c r="J106" s="11"/>
      <c r="K106" s="188" t="s">
        <v>110</v>
      </c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92">
        <f>'SO 401.12 - VEREJNÉ OSVET...'!J34</f>
        <v>0</v>
      </c>
      <c r="AH106" s="193"/>
      <c r="AI106" s="193"/>
      <c r="AJ106" s="193"/>
      <c r="AK106" s="193"/>
      <c r="AL106" s="193"/>
      <c r="AM106" s="193"/>
      <c r="AN106" s="192">
        <f t="shared" si="0"/>
        <v>0</v>
      </c>
      <c r="AO106" s="193"/>
      <c r="AP106" s="193"/>
      <c r="AQ106" s="83" t="s">
        <v>114</v>
      </c>
      <c r="AR106" s="47"/>
      <c r="AS106" s="84">
        <v>0</v>
      </c>
      <c r="AT106" s="85">
        <f t="shared" si="1"/>
        <v>0</v>
      </c>
      <c r="AU106" s="86">
        <f>'SO 401.12 - VEREJNÉ OSVET...'!P133</f>
        <v>0</v>
      </c>
      <c r="AV106" s="85">
        <f>'SO 401.12 - VEREJNÉ OSVET...'!J37</f>
        <v>0</v>
      </c>
      <c r="AW106" s="85">
        <f>'SO 401.12 - VEREJNÉ OSVET...'!J38</f>
        <v>0</v>
      </c>
      <c r="AX106" s="85">
        <f>'SO 401.12 - VEREJNÉ OSVET...'!J39</f>
        <v>0</v>
      </c>
      <c r="AY106" s="85">
        <f>'SO 401.12 - VEREJNÉ OSVET...'!J40</f>
        <v>0</v>
      </c>
      <c r="AZ106" s="85">
        <f>'SO 401.12 - VEREJNÉ OSVET...'!F37</f>
        <v>0</v>
      </c>
      <c r="BA106" s="85">
        <f>'SO 401.12 - VEREJNÉ OSVET...'!F38</f>
        <v>0</v>
      </c>
      <c r="BB106" s="85">
        <f>'SO 401.12 - VEREJNÉ OSVET...'!F39</f>
        <v>0</v>
      </c>
      <c r="BC106" s="85">
        <f>'SO 401.12 - VEREJNÉ OSVET...'!F40</f>
        <v>0</v>
      </c>
      <c r="BD106" s="87">
        <f>'SO 401.12 - VEREJNÉ OSVET...'!F41</f>
        <v>0</v>
      </c>
      <c r="BT106" s="21" t="s">
        <v>115</v>
      </c>
      <c r="BV106" s="21" t="s">
        <v>77</v>
      </c>
      <c r="BW106" s="21" t="s">
        <v>118</v>
      </c>
      <c r="BX106" s="21" t="s">
        <v>111</v>
      </c>
      <c r="CL106" s="21" t="s">
        <v>1</v>
      </c>
    </row>
    <row r="107" spans="1:91" s="6" customFormat="1" ht="16.5" customHeight="1">
      <c r="A107" s="73" t="s">
        <v>79</v>
      </c>
      <c r="B107" s="74"/>
      <c r="C107" s="75"/>
      <c r="D107" s="187" t="s">
        <v>119</v>
      </c>
      <c r="E107" s="187"/>
      <c r="F107" s="187"/>
      <c r="G107" s="187"/>
      <c r="H107" s="187"/>
      <c r="I107" s="76"/>
      <c r="J107" s="187" t="s">
        <v>120</v>
      </c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7"/>
      <c r="Z107" s="187"/>
      <c r="AA107" s="187"/>
      <c r="AB107" s="187"/>
      <c r="AC107" s="187"/>
      <c r="AD107" s="187"/>
      <c r="AE107" s="187"/>
      <c r="AF107" s="187"/>
      <c r="AG107" s="189">
        <f>'SO402.1 - PRÍPOJKY CESTNE...'!J32</f>
        <v>0</v>
      </c>
      <c r="AH107" s="190"/>
      <c r="AI107" s="190"/>
      <c r="AJ107" s="190"/>
      <c r="AK107" s="190"/>
      <c r="AL107" s="190"/>
      <c r="AM107" s="190"/>
      <c r="AN107" s="189">
        <f t="shared" si="0"/>
        <v>0</v>
      </c>
      <c r="AO107" s="190"/>
      <c r="AP107" s="190"/>
      <c r="AQ107" s="77" t="s">
        <v>82</v>
      </c>
      <c r="AR107" s="74"/>
      <c r="AS107" s="78">
        <v>0</v>
      </c>
      <c r="AT107" s="79">
        <f t="shared" si="1"/>
        <v>0</v>
      </c>
      <c r="AU107" s="80">
        <f>'SO402.1 - PRÍPOJKY CESTNE...'!P132</f>
        <v>0</v>
      </c>
      <c r="AV107" s="79">
        <f>'SO402.1 - PRÍPOJKY CESTNE...'!J35</f>
        <v>0</v>
      </c>
      <c r="AW107" s="79">
        <f>'SO402.1 - PRÍPOJKY CESTNE...'!J36</f>
        <v>0</v>
      </c>
      <c r="AX107" s="79">
        <f>'SO402.1 - PRÍPOJKY CESTNE...'!J37</f>
        <v>0</v>
      </c>
      <c r="AY107" s="79">
        <f>'SO402.1 - PRÍPOJKY CESTNE...'!J38</f>
        <v>0</v>
      </c>
      <c r="AZ107" s="79">
        <f>'SO402.1 - PRÍPOJKY CESTNE...'!F35</f>
        <v>0</v>
      </c>
      <c r="BA107" s="79">
        <f>'SO402.1 - PRÍPOJKY CESTNE...'!F36</f>
        <v>0</v>
      </c>
      <c r="BB107" s="79">
        <f>'SO402.1 - PRÍPOJKY CESTNE...'!F37</f>
        <v>0</v>
      </c>
      <c r="BC107" s="79">
        <f>'SO402.1 - PRÍPOJKY CESTNE...'!F38</f>
        <v>0</v>
      </c>
      <c r="BD107" s="81">
        <f>'SO402.1 - PRÍPOJKY CESTNE...'!F39</f>
        <v>0</v>
      </c>
      <c r="BT107" s="82" t="s">
        <v>83</v>
      </c>
      <c r="BV107" s="82" t="s">
        <v>77</v>
      </c>
      <c r="BW107" s="82" t="s">
        <v>121</v>
      </c>
      <c r="BX107" s="82" t="s">
        <v>4</v>
      </c>
      <c r="CL107" s="82" t="s">
        <v>1</v>
      </c>
      <c r="CM107" s="82" t="s">
        <v>75</v>
      </c>
    </row>
    <row r="108" spans="1:91" s="6" customFormat="1" ht="16.5" customHeight="1">
      <c r="B108" s="74"/>
      <c r="C108" s="75"/>
      <c r="D108" s="187" t="s">
        <v>122</v>
      </c>
      <c r="E108" s="187"/>
      <c r="F108" s="187"/>
      <c r="G108" s="187"/>
      <c r="H108" s="187"/>
      <c r="I108" s="76"/>
      <c r="J108" s="187" t="s">
        <v>123</v>
      </c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  <c r="W108" s="187"/>
      <c r="X108" s="187"/>
      <c r="Y108" s="187"/>
      <c r="Z108" s="187"/>
      <c r="AA108" s="187"/>
      <c r="AB108" s="187"/>
      <c r="AC108" s="187"/>
      <c r="AD108" s="187"/>
      <c r="AE108" s="187"/>
      <c r="AF108" s="187"/>
      <c r="AG108" s="191">
        <f>ROUND(SUM(AG109:AG112),2)</f>
        <v>0</v>
      </c>
      <c r="AH108" s="190"/>
      <c r="AI108" s="190"/>
      <c r="AJ108" s="190"/>
      <c r="AK108" s="190"/>
      <c r="AL108" s="190"/>
      <c r="AM108" s="190"/>
      <c r="AN108" s="189">
        <f t="shared" si="0"/>
        <v>0</v>
      </c>
      <c r="AO108" s="190"/>
      <c r="AP108" s="190"/>
      <c r="AQ108" s="77" t="s">
        <v>82</v>
      </c>
      <c r="AR108" s="74"/>
      <c r="AS108" s="78">
        <f>ROUND(SUM(AS109:AS112),2)</f>
        <v>0</v>
      </c>
      <c r="AT108" s="79">
        <f t="shared" si="1"/>
        <v>0</v>
      </c>
      <c r="AU108" s="80">
        <f>ROUND(SUM(AU109:AU112),5)</f>
        <v>0</v>
      </c>
      <c r="AV108" s="79">
        <f>ROUND(AZ108*L29,2)</f>
        <v>0</v>
      </c>
      <c r="AW108" s="79">
        <f>ROUND(BA108*L30,2)</f>
        <v>0</v>
      </c>
      <c r="AX108" s="79">
        <f>ROUND(BB108*L29,2)</f>
        <v>0</v>
      </c>
      <c r="AY108" s="79">
        <f>ROUND(BC108*L30,2)</f>
        <v>0</v>
      </c>
      <c r="AZ108" s="79">
        <f>ROUND(SUM(AZ109:AZ112),2)</f>
        <v>0</v>
      </c>
      <c r="BA108" s="79">
        <f>ROUND(SUM(BA109:BA112),2)</f>
        <v>0</v>
      </c>
      <c r="BB108" s="79">
        <f>ROUND(SUM(BB109:BB112),2)</f>
        <v>0</v>
      </c>
      <c r="BC108" s="79">
        <f>ROUND(SUM(BC109:BC112),2)</f>
        <v>0</v>
      </c>
      <c r="BD108" s="81">
        <f>ROUND(SUM(BD109:BD112),2)</f>
        <v>0</v>
      </c>
      <c r="BS108" s="82" t="s">
        <v>74</v>
      </c>
      <c r="BT108" s="82" t="s">
        <v>83</v>
      </c>
      <c r="BU108" s="82" t="s">
        <v>76</v>
      </c>
      <c r="BV108" s="82" t="s">
        <v>77</v>
      </c>
      <c r="BW108" s="82" t="s">
        <v>124</v>
      </c>
      <c r="BX108" s="82" t="s">
        <v>4</v>
      </c>
      <c r="CL108" s="82" t="s">
        <v>1</v>
      </c>
      <c r="CM108" s="82" t="s">
        <v>75</v>
      </c>
    </row>
    <row r="109" spans="1:91" s="3" customFormat="1" ht="23.25" customHeight="1">
      <c r="A109" s="73" t="s">
        <v>79</v>
      </c>
      <c r="B109" s="47"/>
      <c r="C109" s="11"/>
      <c r="D109" s="11"/>
      <c r="E109" s="188" t="s">
        <v>125</v>
      </c>
      <c r="F109" s="188"/>
      <c r="G109" s="188"/>
      <c r="H109" s="188"/>
      <c r="I109" s="188"/>
      <c r="J109" s="11"/>
      <c r="K109" s="188" t="s">
        <v>126</v>
      </c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92">
        <f>'SO403.1.1 - PRELOŽKY A OC...'!J34</f>
        <v>0</v>
      </c>
      <c r="AH109" s="193"/>
      <c r="AI109" s="193"/>
      <c r="AJ109" s="193"/>
      <c r="AK109" s="193"/>
      <c r="AL109" s="193"/>
      <c r="AM109" s="193"/>
      <c r="AN109" s="192">
        <f t="shared" si="0"/>
        <v>0</v>
      </c>
      <c r="AO109" s="193"/>
      <c r="AP109" s="193"/>
      <c r="AQ109" s="83" t="s">
        <v>114</v>
      </c>
      <c r="AR109" s="47"/>
      <c r="AS109" s="84">
        <v>0</v>
      </c>
      <c r="AT109" s="85">
        <f t="shared" si="1"/>
        <v>0</v>
      </c>
      <c r="AU109" s="86">
        <f>'SO403.1.1 - PRELOŽKY A OC...'!P135</f>
        <v>0</v>
      </c>
      <c r="AV109" s="85">
        <f>'SO403.1.1 - PRELOŽKY A OC...'!J37</f>
        <v>0</v>
      </c>
      <c r="AW109" s="85">
        <f>'SO403.1.1 - PRELOŽKY A OC...'!J38</f>
        <v>0</v>
      </c>
      <c r="AX109" s="85">
        <f>'SO403.1.1 - PRELOŽKY A OC...'!J39</f>
        <v>0</v>
      </c>
      <c r="AY109" s="85">
        <f>'SO403.1.1 - PRELOŽKY A OC...'!J40</f>
        <v>0</v>
      </c>
      <c r="AZ109" s="85">
        <f>'SO403.1.1 - PRELOŽKY A OC...'!F37</f>
        <v>0</v>
      </c>
      <c r="BA109" s="85">
        <f>'SO403.1.1 - PRELOŽKY A OC...'!F38</f>
        <v>0</v>
      </c>
      <c r="BB109" s="85">
        <f>'SO403.1.1 - PRELOŽKY A OC...'!F39</f>
        <v>0</v>
      </c>
      <c r="BC109" s="85">
        <f>'SO403.1.1 - PRELOŽKY A OC...'!F40</f>
        <v>0</v>
      </c>
      <c r="BD109" s="87">
        <f>'SO403.1.1 - PRELOŽKY A OC...'!F41</f>
        <v>0</v>
      </c>
      <c r="BT109" s="21" t="s">
        <v>115</v>
      </c>
      <c r="BV109" s="21" t="s">
        <v>77</v>
      </c>
      <c r="BW109" s="21" t="s">
        <v>127</v>
      </c>
      <c r="BX109" s="21" t="s">
        <v>124</v>
      </c>
      <c r="CL109" s="21" t="s">
        <v>33</v>
      </c>
    </row>
    <row r="110" spans="1:91" s="3" customFormat="1" ht="23.25" customHeight="1">
      <c r="A110" s="73" t="s">
        <v>79</v>
      </c>
      <c r="B110" s="47"/>
      <c r="C110" s="11"/>
      <c r="D110" s="11"/>
      <c r="E110" s="188" t="s">
        <v>128</v>
      </c>
      <c r="F110" s="188"/>
      <c r="G110" s="188"/>
      <c r="H110" s="188"/>
      <c r="I110" s="188"/>
      <c r="J110" s="11"/>
      <c r="K110" s="188" t="s">
        <v>129</v>
      </c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92">
        <f>'SO403.1.2 - PRELOŽKY A OC...'!J34</f>
        <v>0</v>
      </c>
      <c r="AH110" s="193"/>
      <c r="AI110" s="193"/>
      <c r="AJ110" s="193"/>
      <c r="AK110" s="193"/>
      <c r="AL110" s="193"/>
      <c r="AM110" s="193"/>
      <c r="AN110" s="192">
        <f t="shared" si="0"/>
        <v>0</v>
      </c>
      <c r="AO110" s="193"/>
      <c r="AP110" s="193"/>
      <c r="AQ110" s="83" t="s">
        <v>114</v>
      </c>
      <c r="AR110" s="47"/>
      <c r="AS110" s="84">
        <v>0</v>
      </c>
      <c r="AT110" s="85">
        <f t="shared" si="1"/>
        <v>0</v>
      </c>
      <c r="AU110" s="86">
        <f>'SO403.1.2 - PRELOŽKY A OC...'!P137</f>
        <v>0</v>
      </c>
      <c r="AV110" s="85">
        <f>'SO403.1.2 - PRELOŽKY A OC...'!J37</f>
        <v>0</v>
      </c>
      <c r="AW110" s="85">
        <f>'SO403.1.2 - PRELOŽKY A OC...'!J38</f>
        <v>0</v>
      </c>
      <c r="AX110" s="85">
        <f>'SO403.1.2 - PRELOŽKY A OC...'!J39</f>
        <v>0</v>
      </c>
      <c r="AY110" s="85">
        <f>'SO403.1.2 - PRELOŽKY A OC...'!J40</f>
        <v>0</v>
      </c>
      <c r="AZ110" s="85">
        <f>'SO403.1.2 - PRELOŽKY A OC...'!F37</f>
        <v>0</v>
      </c>
      <c r="BA110" s="85">
        <f>'SO403.1.2 - PRELOŽKY A OC...'!F38</f>
        <v>0</v>
      </c>
      <c r="BB110" s="85">
        <f>'SO403.1.2 - PRELOŽKY A OC...'!F39</f>
        <v>0</v>
      </c>
      <c r="BC110" s="85">
        <f>'SO403.1.2 - PRELOŽKY A OC...'!F40</f>
        <v>0</v>
      </c>
      <c r="BD110" s="87">
        <f>'SO403.1.2 - PRELOŽKY A OC...'!F41</f>
        <v>0</v>
      </c>
      <c r="BT110" s="21" t="s">
        <v>115</v>
      </c>
      <c r="BV110" s="21" t="s">
        <v>77</v>
      </c>
      <c r="BW110" s="21" t="s">
        <v>130</v>
      </c>
      <c r="BX110" s="21" t="s">
        <v>124</v>
      </c>
      <c r="CL110" s="21" t="s">
        <v>1</v>
      </c>
    </row>
    <row r="111" spans="1:91" s="3" customFormat="1" ht="23.25" customHeight="1">
      <c r="A111" s="73" t="s">
        <v>79</v>
      </c>
      <c r="B111" s="47"/>
      <c r="C111" s="11"/>
      <c r="D111" s="11"/>
      <c r="E111" s="188" t="s">
        <v>131</v>
      </c>
      <c r="F111" s="188"/>
      <c r="G111" s="188"/>
      <c r="H111" s="188"/>
      <c r="I111" s="188"/>
      <c r="J111" s="11"/>
      <c r="K111" s="188" t="s">
        <v>132</v>
      </c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92">
        <f>'SO403.1.3 - PRELOŽKY A OC...'!J34</f>
        <v>0</v>
      </c>
      <c r="AH111" s="193"/>
      <c r="AI111" s="193"/>
      <c r="AJ111" s="193"/>
      <c r="AK111" s="193"/>
      <c r="AL111" s="193"/>
      <c r="AM111" s="193"/>
      <c r="AN111" s="192">
        <f t="shared" si="0"/>
        <v>0</v>
      </c>
      <c r="AO111" s="193"/>
      <c r="AP111" s="193"/>
      <c r="AQ111" s="83" t="s">
        <v>114</v>
      </c>
      <c r="AR111" s="47"/>
      <c r="AS111" s="84">
        <v>0</v>
      </c>
      <c r="AT111" s="85">
        <f t="shared" si="1"/>
        <v>0</v>
      </c>
      <c r="AU111" s="86">
        <f>'SO403.1.3 - PRELOŽKY A OC...'!P134</f>
        <v>0</v>
      </c>
      <c r="AV111" s="85">
        <f>'SO403.1.3 - PRELOŽKY A OC...'!J37</f>
        <v>0</v>
      </c>
      <c r="AW111" s="85">
        <f>'SO403.1.3 - PRELOŽKY A OC...'!J38</f>
        <v>0</v>
      </c>
      <c r="AX111" s="85">
        <f>'SO403.1.3 - PRELOŽKY A OC...'!J39</f>
        <v>0</v>
      </c>
      <c r="AY111" s="85">
        <f>'SO403.1.3 - PRELOŽKY A OC...'!J40</f>
        <v>0</v>
      </c>
      <c r="AZ111" s="85">
        <f>'SO403.1.3 - PRELOŽKY A OC...'!F37</f>
        <v>0</v>
      </c>
      <c r="BA111" s="85">
        <f>'SO403.1.3 - PRELOŽKY A OC...'!F38</f>
        <v>0</v>
      </c>
      <c r="BB111" s="85">
        <f>'SO403.1.3 - PRELOŽKY A OC...'!F39</f>
        <v>0</v>
      </c>
      <c r="BC111" s="85">
        <f>'SO403.1.3 - PRELOŽKY A OC...'!F40</f>
        <v>0</v>
      </c>
      <c r="BD111" s="87">
        <f>'SO403.1.3 - PRELOŽKY A OC...'!F41</f>
        <v>0</v>
      </c>
      <c r="BT111" s="21" t="s">
        <v>115</v>
      </c>
      <c r="BV111" s="21" t="s">
        <v>77</v>
      </c>
      <c r="BW111" s="21" t="s">
        <v>133</v>
      </c>
      <c r="BX111" s="21" t="s">
        <v>124</v>
      </c>
      <c r="CL111" s="21" t="s">
        <v>1</v>
      </c>
    </row>
    <row r="112" spans="1:91" s="3" customFormat="1" ht="23.25" customHeight="1">
      <c r="A112" s="73" t="s">
        <v>79</v>
      </c>
      <c r="B112" s="47"/>
      <c r="C112" s="11"/>
      <c r="D112" s="11"/>
      <c r="E112" s="188" t="s">
        <v>134</v>
      </c>
      <c r="F112" s="188"/>
      <c r="G112" s="188"/>
      <c r="H112" s="188"/>
      <c r="I112" s="188"/>
      <c r="J112" s="11"/>
      <c r="K112" s="188" t="s">
        <v>135</v>
      </c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92">
        <f>'SO403.1.4 - PRELOŽKY A OC...'!J34</f>
        <v>0</v>
      </c>
      <c r="AH112" s="193"/>
      <c r="AI112" s="193"/>
      <c r="AJ112" s="193"/>
      <c r="AK112" s="193"/>
      <c r="AL112" s="193"/>
      <c r="AM112" s="193"/>
      <c r="AN112" s="192">
        <f t="shared" si="0"/>
        <v>0</v>
      </c>
      <c r="AO112" s="193"/>
      <c r="AP112" s="193"/>
      <c r="AQ112" s="83" t="s">
        <v>114</v>
      </c>
      <c r="AR112" s="47"/>
      <c r="AS112" s="84">
        <v>0</v>
      </c>
      <c r="AT112" s="85">
        <f t="shared" si="1"/>
        <v>0</v>
      </c>
      <c r="AU112" s="86">
        <f>'SO403.1.4 - PRELOŽKY A OC...'!P134</f>
        <v>0</v>
      </c>
      <c r="AV112" s="85">
        <f>'SO403.1.4 - PRELOŽKY A OC...'!J37</f>
        <v>0</v>
      </c>
      <c r="AW112" s="85">
        <f>'SO403.1.4 - PRELOŽKY A OC...'!J38</f>
        <v>0</v>
      </c>
      <c r="AX112" s="85">
        <f>'SO403.1.4 - PRELOŽKY A OC...'!J39</f>
        <v>0</v>
      </c>
      <c r="AY112" s="85">
        <f>'SO403.1.4 - PRELOŽKY A OC...'!J40</f>
        <v>0</v>
      </c>
      <c r="AZ112" s="85">
        <f>'SO403.1.4 - PRELOŽKY A OC...'!F37</f>
        <v>0</v>
      </c>
      <c r="BA112" s="85">
        <f>'SO403.1.4 - PRELOŽKY A OC...'!F38</f>
        <v>0</v>
      </c>
      <c r="BB112" s="85">
        <f>'SO403.1.4 - PRELOŽKY A OC...'!F39</f>
        <v>0</v>
      </c>
      <c r="BC112" s="85">
        <f>'SO403.1.4 - PRELOŽKY A OC...'!F40</f>
        <v>0</v>
      </c>
      <c r="BD112" s="87">
        <f>'SO403.1.4 - PRELOŽKY A OC...'!F41</f>
        <v>0</v>
      </c>
      <c r="BT112" s="21" t="s">
        <v>115</v>
      </c>
      <c r="BV112" s="21" t="s">
        <v>77</v>
      </c>
      <c r="BW112" s="21" t="s">
        <v>136</v>
      </c>
      <c r="BX112" s="21" t="s">
        <v>124</v>
      </c>
      <c r="CL112" s="21" t="s">
        <v>1</v>
      </c>
    </row>
    <row r="113" spans="1:91" s="6" customFormat="1" ht="16.5" customHeight="1">
      <c r="A113" s="73" t="s">
        <v>79</v>
      </c>
      <c r="B113" s="74"/>
      <c r="C113" s="75"/>
      <c r="D113" s="187" t="s">
        <v>137</v>
      </c>
      <c r="E113" s="187"/>
      <c r="F113" s="187"/>
      <c r="G113" s="187"/>
      <c r="H113" s="187"/>
      <c r="I113" s="76"/>
      <c r="J113" s="187" t="s">
        <v>138</v>
      </c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  <c r="W113" s="187"/>
      <c r="X113" s="187"/>
      <c r="Y113" s="187"/>
      <c r="Z113" s="187"/>
      <c r="AA113" s="187"/>
      <c r="AB113" s="187"/>
      <c r="AC113" s="187"/>
      <c r="AD113" s="187"/>
      <c r="AE113" s="187"/>
      <c r="AF113" s="187"/>
      <c r="AG113" s="189">
        <f>'SO404.1 - TERENNÉ A SADOV...'!J32</f>
        <v>0</v>
      </c>
      <c r="AH113" s="190"/>
      <c r="AI113" s="190"/>
      <c r="AJ113" s="190"/>
      <c r="AK113" s="190"/>
      <c r="AL113" s="190"/>
      <c r="AM113" s="190"/>
      <c r="AN113" s="189">
        <f t="shared" si="0"/>
        <v>0</v>
      </c>
      <c r="AO113" s="190"/>
      <c r="AP113" s="190"/>
      <c r="AQ113" s="77" t="s">
        <v>82</v>
      </c>
      <c r="AR113" s="74"/>
      <c r="AS113" s="78">
        <v>0</v>
      </c>
      <c r="AT113" s="79">
        <f t="shared" si="1"/>
        <v>0</v>
      </c>
      <c r="AU113" s="80">
        <f>'SO404.1 - TERENNÉ A SADOV...'!P138</f>
        <v>0</v>
      </c>
      <c r="AV113" s="79">
        <f>'SO404.1 - TERENNÉ A SADOV...'!J35</f>
        <v>0</v>
      </c>
      <c r="AW113" s="79">
        <f>'SO404.1 - TERENNÉ A SADOV...'!J36</f>
        <v>0</v>
      </c>
      <c r="AX113" s="79">
        <f>'SO404.1 - TERENNÉ A SADOV...'!J37</f>
        <v>0</v>
      </c>
      <c r="AY113" s="79">
        <f>'SO404.1 - TERENNÉ A SADOV...'!J38</f>
        <v>0</v>
      </c>
      <c r="AZ113" s="79">
        <f>'SO404.1 - TERENNÉ A SADOV...'!F35</f>
        <v>0</v>
      </c>
      <c r="BA113" s="79">
        <f>'SO404.1 - TERENNÉ A SADOV...'!F36</f>
        <v>0</v>
      </c>
      <c r="BB113" s="79">
        <f>'SO404.1 - TERENNÉ A SADOV...'!F37</f>
        <v>0</v>
      </c>
      <c r="BC113" s="79">
        <f>'SO404.1 - TERENNÉ A SADOV...'!F38</f>
        <v>0</v>
      </c>
      <c r="BD113" s="81">
        <f>'SO404.1 - TERENNÉ A SADOV...'!F39</f>
        <v>0</v>
      </c>
      <c r="BT113" s="82" t="s">
        <v>83</v>
      </c>
      <c r="BV113" s="82" t="s">
        <v>77</v>
      </c>
      <c r="BW113" s="82" t="s">
        <v>139</v>
      </c>
      <c r="BX113" s="82" t="s">
        <v>4</v>
      </c>
      <c r="CL113" s="82" t="s">
        <v>1</v>
      </c>
      <c r="CM113" s="82" t="s">
        <v>75</v>
      </c>
    </row>
    <row r="114" spans="1:91" s="6" customFormat="1" ht="16.5" customHeight="1">
      <c r="B114" s="74"/>
      <c r="C114" s="75"/>
      <c r="D114" s="187" t="s">
        <v>140</v>
      </c>
      <c r="E114" s="187"/>
      <c r="F114" s="187"/>
      <c r="G114" s="187"/>
      <c r="H114" s="187"/>
      <c r="I114" s="76"/>
      <c r="J114" s="187" t="s">
        <v>141</v>
      </c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  <c r="W114" s="187"/>
      <c r="X114" s="187"/>
      <c r="Y114" s="187"/>
      <c r="Z114" s="187"/>
      <c r="AA114" s="187"/>
      <c r="AB114" s="187"/>
      <c r="AC114" s="187"/>
      <c r="AD114" s="187"/>
      <c r="AE114" s="187"/>
      <c r="AF114" s="187"/>
      <c r="AG114" s="191">
        <f>ROUND(SUM(AG115:AG116),2)</f>
        <v>0</v>
      </c>
      <c r="AH114" s="190"/>
      <c r="AI114" s="190"/>
      <c r="AJ114" s="190"/>
      <c r="AK114" s="190"/>
      <c r="AL114" s="190"/>
      <c r="AM114" s="190"/>
      <c r="AN114" s="189">
        <f t="shared" si="0"/>
        <v>0</v>
      </c>
      <c r="AO114" s="190"/>
      <c r="AP114" s="190"/>
      <c r="AQ114" s="77" t="s">
        <v>82</v>
      </c>
      <c r="AR114" s="74"/>
      <c r="AS114" s="78">
        <f>ROUND(SUM(AS115:AS116),2)</f>
        <v>0</v>
      </c>
      <c r="AT114" s="79">
        <f t="shared" si="1"/>
        <v>0</v>
      </c>
      <c r="AU114" s="80">
        <f>ROUND(SUM(AU115:AU116),5)</f>
        <v>0</v>
      </c>
      <c r="AV114" s="79">
        <f>ROUND(AZ114*L29,2)</f>
        <v>0</v>
      </c>
      <c r="AW114" s="79">
        <f>ROUND(BA114*L30,2)</f>
        <v>0</v>
      </c>
      <c r="AX114" s="79">
        <f>ROUND(BB114*L29,2)</f>
        <v>0</v>
      </c>
      <c r="AY114" s="79">
        <f>ROUND(BC114*L30,2)</f>
        <v>0</v>
      </c>
      <c r="AZ114" s="79">
        <f>ROUND(SUM(AZ115:AZ116),2)</f>
        <v>0</v>
      </c>
      <c r="BA114" s="79">
        <f>ROUND(SUM(BA115:BA116),2)</f>
        <v>0</v>
      </c>
      <c r="BB114" s="79">
        <f>ROUND(SUM(BB115:BB116),2)</f>
        <v>0</v>
      </c>
      <c r="BC114" s="79">
        <f>ROUND(SUM(BC115:BC116),2)</f>
        <v>0</v>
      </c>
      <c r="BD114" s="81">
        <f>ROUND(SUM(BD115:BD116),2)</f>
        <v>0</v>
      </c>
      <c r="BS114" s="82" t="s">
        <v>74</v>
      </c>
      <c r="BT114" s="82" t="s">
        <v>83</v>
      </c>
      <c r="BU114" s="82" t="s">
        <v>76</v>
      </c>
      <c r="BV114" s="82" t="s">
        <v>77</v>
      </c>
      <c r="BW114" s="82" t="s">
        <v>142</v>
      </c>
      <c r="BX114" s="82" t="s">
        <v>4</v>
      </c>
      <c r="CL114" s="82" t="s">
        <v>1</v>
      </c>
      <c r="CM114" s="82" t="s">
        <v>75</v>
      </c>
    </row>
    <row r="115" spans="1:91" s="3" customFormat="1" ht="23.25" customHeight="1">
      <c r="A115" s="73" t="s">
        <v>79</v>
      </c>
      <c r="B115" s="47"/>
      <c r="C115" s="11"/>
      <c r="D115" s="11"/>
      <c r="E115" s="188" t="s">
        <v>143</v>
      </c>
      <c r="F115" s="188"/>
      <c r="G115" s="188"/>
      <c r="H115" s="188"/>
      <c r="I115" s="188"/>
      <c r="J115" s="11"/>
      <c r="K115" s="188" t="s">
        <v>144</v>
      </c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92">
        <f>'SO405.1.1 - PRELOŽKY TRAK...'!J34</f>
        <v>0</v>
      </c>
      <c r="AH115" s="193"/>
      <c r="AI115" s="193"/>
      <c r="AJ115" s="193"/>
      <c r="AK115" s="193"/>
      <c r="AL115" s="193"/>
      <c r="AM115" s="193"/>
      <c r="AN115" s="192">
        <f t="shared" si="0"/>
        <v>0</v>
      </c>
      <c r="AO115" s="193"/>
      <c r="AP115" s="193"/>
      <c r="AQ115" s="83" t="s">
        <v>114</v>
      </c>
      <c r="AR115" s="47"/>
      <c r="AS115" s="84">
        <v>0</v>
      </c>
      <c r="AT115" s="85">
        <f t="shared" si="1"/>
        <v>0</v>
      </c>
      <c r="AU115" s="86">
        <f>'SO405.1.1 - PRELOŽKY TRAK...'!P135</f>
        <v>0</v>
      </c>
      <c r="AV115" s="85">
        <f>'SO405.1.1 - PRELOŽKY TRAK...'!J37</f>
        <v>0</v>
      </c>
      <c r="AW115" s="85">
        <f>'SO405.1.1 - PRELOŽKY TRAK...'!J38</f>
        <v>0</v>
      </c>
      <c r="AX115" s="85">
        <f>'SO405.1.1 - PRELOŽKY TRAK...'!J39</f>
        <v>0</v>
      </c>
      <c r="AY115" s="85">
        <f>'SO405.1.1 - PRELOŽKY TRAK...'!J40</f>
        <v>0</v>
      </c>
      <c r="AZ115" s="85">
        <f>'SO405.1.1 - PRELOŽKY TRAK...'!F37</f>
        <v>0</v>
      </c>
      <c r="BA115" s="85">
        <f>'SO405.1.1 - PRELOŽKY TRAK...'!F38</f>
        <v>0</v>
      </c>
      <c r="BB115" s="85">
        <f>'SO405.1.1 - PRELOŽKY TRAK...'!F39</f>
        <v>0</v>
      </c>
      <c r="BC115" s="85">
        <f>'SO405.1.1 - PRELOŽKY TRAK...'!F40</f>
        <v>0</v>
      </c>
      <c r="BD115" s="87">
        <f>'SO405.1.1 - PRELOŽKY TRAK...'!F41</f>
        <v>0</v>
      </c>
      <c r="BT115" s="21" t="s">
        <v>115</v>
      </c>
      <c r="BV115" s="21" t="s">
        <v>77</v>
      </c>
      <c r="BW115" s="21" t="s">
        <v>145</v>
      </c>
      <c r="BX115" s="21" t="s">
        <v>142</v>
      </c>
      <c r="CL115" s="21" t="s">
        <v>1</v>
      </c>
    </row>
    <row r="116" spans="1:91" s="3" customFormat="1" ht="23.25" customHeight="1">
      <c r="A116" s="73" t="s">
        <v>79</v>
      </c>
      <c r="B116" s="47"/>
      <c r="C116" s="11"/>
      <c r="D116" s="11"/>
      <c r="E116" s="188" t="s">
        <v>146</v>
      </c>
      <c r="F116" s="188"/>
      <c r="G116" s="188"/>
      <c r="H116" s="188"/>
      <c r="I116" s="188"/>
      <c r="J116" s="11"/>
      <c r="K116" s="188" t="s">
        <v>147</v>
      </c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  <c r="AB116" s="188"/>
      <c r="AC116" s="188"/>
      <c r="AD116" s="188"/>
      <c r="AE116" s="188"/>
      <c r="AF116" s="188"/>
      <c r="AG116" s="192">
        <f>'SO405.1.2 - PRELOŽKY TRAK...'!J34</f>
        <v>0</v>
      </c>
      <c r="AH116" s="193"/>
      <c r="AI116" s="193"/>
      <c r="AJ116" s="193"/>
      <c r="AK116" s="193"/>
      <c r="AL116" s="193"/>
      <c r="AM116" s="193"/>
      <c r="AN116" s="192">
        <f t="shared" si="0"/>
        <v>0</v>
      </c>
      <c r="AO116" s="193"/>
      <c r="AP116" s="193"/>
      <c r="AQ116" s="83" t="s">
        <v>114</v>
      </c>
      <c r="AR116" s="47"/>
      <c r="AS116" s="84">
        <v>0</v>
      </c>
      <c r="AT116" s="85">
        <f t="shared" si="1"/>
        <v>0</v>
      </c>
      <c r="AU116" s="86">
        <f>'SO405.1.2 - PRELOŽKY TRAK...'!P133</f>
        <v>0</v>
      </c>
      <c r="AV116" s="85">
        <f>'SO405.1.2 - PRELOŽKY TRAK...'!J37</f>
        <v>0</v>
      </c>
      <c r="AW116" s="85">
        <f>'SO405.1.2 - PRELOŽKY TRAK...'!J38</f>
        <v>0</v>
      </c>
      <c r="AX116" s="85">
        <f>'SO405.1.2 - PRELOŽKY TRAK...'!J39</f>
        <v>0</v>
      </c>
      <c r="AY116" s="85">
        <f>'SO405.1.2 - PRELOŽKY TRAK...'!J40</f>
        <v>0</v>
      </c>
      <c r="AZ116" s="85">
        <f>'SO405.1.2 - PRELOŽKY TRAK...'!F37</f>
        <v>0</v>
      </c>
      <c r="BA116" s="85">
        <f>'SO405.1.2 - PRELOŽKY TRAK...'!F38</f>
        <v>0</v>
      </c>
      <c r="BB116" s="85">
        <f>'SO405.1.2 - PRELOŽKY TRAK...'!F39</f>
        <v>0</v>
      </c>
      <c r="BC116" s="85">
        <f>'SO405.1.2 - PRELOŽKY TRAK...'!F40</f>
        <v>0</v>
      </c>
      <c r="BD116" s="87">
        <f>'SO405.1.2 - PRELOŽKY TRAK...'!F41</f>
        <v>0</v>
      </c>
      <c r="BT116" s="21" t="s">
        <v>115</v>
      </c>
      <c r="BV116" s="21" t="s">
        <v>77</v>
      </c>
      <c r="BW116" s="21" t="s">
        <v>148</v>
      </c>
      <c r="BX116" s="21" t="s">
        <v>142</v>
      </c>
      <c r="CL116" s="21" t="s">
        <v>1</v>
      </c>
    </row>
    <row r="117" spans="1:91" s="6" customFormat="1" ht="16.5" customHeight="1">
      <c r="A117" s="73" t="s">
        <v>79</v>
      </c>
      <c r="B117" s="74"/>
      <c r="C117" s="75"/>
      <c r="D117" s="187" t="s">
        <v>149</v>
      </c>
      <c r="E117" s="187"/>
      <c r="F117" s="187"/>
      <c r="G117" s="187"/>
      <c r="H117" s="187"/>
      <c r="I117" s="76"/>
      <c r="J117" s="187" t="s">
        <v>150</v>
      </c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7"/>
      <c r="AG117" s="189">
        <f>'SO406.1 - CESTNÁ SVETELNÁ...'!J32</f>
        <v>0</v>
      </c>
      <c r="AH117" s="190"/>
      <c r="AI117" s="190"/>
      <c r="AJ117" s="190"/>
      <c r="AK117" s="190"/>
      <c r="AL117" s="190"/>
      <c r="AM117" s="190"/>
      <c r="AN117" s="189">
        <f t="shared" si="0"/>
        <v>0</v>
      </c>
      <c r="AO117" s="190"/>
      <c r="AP117" s="190"/>
      <c r="AQ117" s="77" t="s">
        <v>82</v>
      </c>
      <c r="AR117" s="74"/>
      <c r="AS117" s="78">
        <v>0</v>
      </c>
      <c r="AT117" s="79">
        <f t="shared" si="1"/>
        <v>0</v>
      </c>
      <c r="AU117" s="80">
        <f>'SO406.1 - CESTNÁ SVETELNÁ...'!P140</f>
        <v>0</v>
      </c>
      <c r="AV117" s="79">
        <f>'SO406.1 - CESTNÁ SVETELNÁ...'!J35</f>
        <v>0</v>
      </c>
      <c r="AW117" s="79">
        <f>'SO406.1 - CESTNÁ SVETELNÁ...'!J36</f>
        <v>0</v>
      </c>
      <c r="AX117" s="79">
        <f>'SO406.1 - CESTNÁ SVETELNÁ...'!J37</f>
        <v>0</v>
      </c>
      <c r="AY117" s="79">
        <f>'SO406.1 - CESTNÁ SVETELNÁ...'!J38</f>
        <v>0</v>
      </c>
      <c r="AZ117" s="79">
        <f>'SO406.1 - CESTNÁ SVETELNÁ...'!F35</f>
        <v>0</v>
      </c>
      <c r="BA117" s="79">
        <f>'SO406.1 - CESTNÁ SVETELNÁ...'!F36</f>
        <v>0</v>
      </c>
      <c r="BB117" s="79">
        <f>'SO406.1 - CESTNÁ SVETELNÁ...'!F37</f>
        <v>0</v>
      </c>
      <c r="BC117" s="79">
        <f>'SO406.1 - CESTNÁ SVETELNÁ...'!F38</f>
        <v>0</v>
      </c>
      <c r="BD117" s="81">
        <f>'SO406.1 - CESTNÁ SVETELNÁ...'!F39</f>
        <v>0</v>
      </c>
      <c r="BT117" s="82" t="s">
        <v>83</v>
      </c>
      <c r="BV117" s="82" t="s">
        <v>77</v>
      </c>
      <c r="BW117" s="82" t="s">
        <v>151</v>
      </c>
      <c r="BX117" s="82" t="s">
        <v>4</v>
      </c>
      <c r="CL117" s="82" t="s">
        <v>1</v>
      </c>
      <c r="CM117" s="82" t="s">
        <v>75</v>
      </c>
    </row>
    <row r="118" spans="1:91" s="6" customFormat="1" ht="16.5" customHeight="1">
      <c r="A118" s="73" t="s">
        <v>79</v>
      </c>
      <c r="B118" s="74"/>
      <c r="C118" s="75"/>
      <c r="D118" s="187" t="s">
        <v>152</v>
      </c>
      <c r="E118" s="187"/>
      <c r="F118" s="187"/>
      <c r="G118" s="187"/>
      <c r="H118" s="187"/>
      <c r="I118" s="76"/>
      <c r="J118" s="187" t="s">
        <v>153</v>
      </c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  <c r="W118" s="187"/>
      <c r="X118" s="187"/>
      <c r="Y118" s="187"/>
      <c r="Z118" s="187"/>
      <c r="AA118" s="187"/>
      <c r="AB118" s="187"/>
      <c r="AC118" s="187"/>
      <c r="AD118" s="187"/>
      <c r="AE118" s="187"/>
      <c r="AF118" s="187"/>
      <c r="AG118" s="189">
        <f>'SO407.1 - PRÍPOJKA NN – CSS'!J32</f>
        <v>0</v>
      </c>
      <c r="AH118" s="190"/>
      <c r="AI118" s="190"/>
      <c r="AJ118" s="190"/>
      <c r="AK118" s="190"/>
      <c r="AL118" s="190"/>
      <c r="AM118" s="190"/>
      <c r="AN118" s="189">
        <f t="shared" si="0"/>
        <v>0</v>
      </c>
      <c r="AO118" s="190"/>
      <c r="AP118" s="190"/>
      <c r="AQ118" s="77" t="s">
        <v>82</v>
      </c>
      <c r="AR118" s="74"/>
      <c r="AS118" s="78">
        <v>0</v>
      </c>
      <c r="AT118" s="79">
        <f t="shared" si="1"/>
        <v>0</v>
      </c>
      <c r="AU118" s="80">
        <f>'SO407.1 - PRÍPOJKA NN – CSS'!P129</f>
        <v>0</v>
      </c>
      <c r="AV118" s="79">
        <f>'SO407.1 - PRÍPOJKA NN – CSS'!J35</f>
        <v>0</v>
      </c>
      <c r="AW118" s="79">
        <f>'SO407.1 - PRÍPOJKA NN – CSS'!J36</f>
        <v>0</v>
      </c>
      <c r="AX118" s="79">
        <f>'SO407.1 - PRÍPOJKA NN – CSS'!J37</f>
        <v>0</v>
      </c>
      <c r="AY118" s="79">
        <f>'SO407.1 - PRÍPOJKA NN – CSS'!J38</f>
        <v>0</v>
      </c>
      <c r="AZ118" s="79">
        <f>'SO407.1 - PRÍPOJKA NN – CSS'!F35</f>
        <v>0</v>
      </c>
      <c r="BA118" s="79">
        <f>'SO407.1 - PRÍPOJKA NN – CSS'!F36</f>
        <v>0</v>
      </c>
      <c r="BB118" s="79">
        <f>'SO407.1 - PRÍPOJKA NN – CSS'!F37</f>
        <v>0</v>
      </c>
      <c r="BC118" s="79">
        <f>'SO407.1 - PRÍPOJKA NN – CSS'!F38</f>
        <v>0</v>
      </c>
      <c r="BD118" s="81">
        <f>'SO407.1 - PRÍPOJKA NN – CSS'!F39</f>
        <v>0</v>
      </c>
      <c r="BT118" s="82" t="s">
        <v>83</v>
      </c>
      <c r="BV118" s="82" t="s">
        <v>77</v>
      </c>
      <c r="BW118" s="82" t="s">
        <v>154</v>
      </c>
      <c r="BX118" s="82" t="s">
        <v>4</v>
      </c>
      <c r="CL118" s="82" t="s">
        <v>1</v>
      </c>
      <c r="CM118" s="82" t="s">
        <v>75</v>
      </c>
    </row>
    <row r="119" spans="1:91" s="6" customFormat="1" ht="16.5" customHeight="1">
      <c r="A119" s="73" t="s">
        <v>79</v>
      </c>
      <c r="B119" s="74"/>
      <c r="C119" s="75"/>
      <c r="D119" s="187" t="s">
        <v>155</v>
      </c>
      <c r="E119" s="187"/>
      <c r="F119" s="187"/>
      <c r="G119" s="187"/>
      <c r="H119" s="187"/>
      <c r="I119" s="76"/>
      <c r="J119" s="187" t="s">
        <v>156</v>
      </c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  <c r="W119" s="187"/>
      <c r="X119" s="187"/>
      <c r="Y119" s="187"/>
      <c r="Z119" s="187"/>
      <c r="AA119" s="187"/>
      <c r="AB119" s="187"/>
      <c r="AC119" s="187"/>
      <c r="AD119" s="187"/>
      <c r="AE119" s="187"/>
      <c r="AF119" s="187"/>
      <c r="AG119" s="189">
        <f>'SO408.1 - PRÍSTREŠKY MHD'!J32</f>
        <v>0</v>
      </c>
      <c r="AH119" s="190"/>
      <c r="AI119" s="190"/>
      <c r="AJ119" s="190"/>
      <c r="AK119" s="190"/>
      <c r="AL119" s="190"/>
      <c r="AM119" s="190"/>
      <c r="AN119" s="189">
        <f t="shared" si="0"/>
        <v>0</v>
      </c>
      <c r="AO119" s="190"/>
      <c r="AP119" s="190"/>
      <c r="AQ119" s="77" t="s">
        <v>82</v>
      </c>
      <c r="AR119" s="74"/>
      <c r="AS119" s="78">
        <v>0</v>
      </c>
      <c r="AT119" s="79">
        <f t="shared" si="1"/>
        <v>0</v>
      </c>
      <c r="AU119" s="80">
        <f>'SO408.1 - PRÍSTREŠKY MHD'!P128</f>
        <v>0</v>
      </c>
      <c r="AV119" s="79">
        <f>'SO408.1 - PRÍSTREŠKY MHD'!J35</f>
        <v>0</v>
      </c>
      <c r="AW119" s="79">
        <f>'SO408.1 - PRÍSTREŠKY MHD'!J36</f>
        <v>0</v>
      </c>
      <c r="AX119" s="79">
        <f>'SO408.1 - PRÍSTREŠKY MHD'!J37</f>
        <v>0</v>
      </c>
      <c r="AY119" s="79">
        <f>'SO408.1 - PRÍSTREŠKY MHD'!J38</f>
        <v>0</v>
      </c>
      <c r="AZ119" s="79">
        <f>'SO408.1 - PRÍSTREŠKY MHD'!F35</f>
        <v>0</v>
      </c>
      <c r="BA119" s="79">
        <f>'SO408.1 - PRÍSTREŠKY MHD'!F36</f>
        <v>0</v>
      </c>
      <c r="BB119" s="79">
        <f>'SO408.1 - PRÍSTREŠKY MHD'!F37</f>
        <v>0</v>
      </c>
      <c r="BC119" s="79">
        <f>'SO408.1 - PRÍSTREŠKY MHD'!F38</f>
        <v>0</v>
      </c>
      <c r="BD119" s="81">
        <f>'SO408.1 - PRÍSTREŠKY MHD'!F39</f>
        <v>0</v>
      </c>
      <c r="BT119" s="82" t="s">
        <v>83</v>
      </c>
      <c r="BV119" s="82" t="s">
        <v>77</v>
      </c>
      <c r="BW119" s="82" t="s">
        <v>157</v>
      </c>
      <c r="BX119" s="82" t="s">
        <v>4</v>
      </c>
      <c r="CL119" s="82" t="s">
        <v>1</v>
      </c>
      <c r="CM119" s="82" t="s">
        <v>75</v>
      </c>
    </row>
    <row r="120" spans="1:91" s="6" customFormat="1" ht="16.5" customHeight="1">
      <c r="A120" s="73" t="s">
        <v>79</v>
      </c>
      <c r="B120" s="74"/>
      <c r="C120" s="75"/>
      <c r="D120" s="187" t="s">
        <v>158</v>
      </c>
      <c r="E120" s="187"/>
      <c r="F120" s="187"/>
      <c r="G120" s="187"/>
      <c r="H120" s="187"/>
      <c r="I120" s="76"/>
      <c r="J120" s="187" t="s">
        <v>159</v>
      </c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  <c r="W120" s="187"/>
      <c r="X120" s="187"/>
      <c r="Y120" s="187"/>
      <c r="Z120" s="187"/>
      <c r="AA120" s="187"/>
      <c r="AB120" s="187"/>
      <c r="AC120" s="187"/>
      <c r="AD120" s="187"/>
      <c r="AE120" s="187"/>
      <c r="AF120" s="187"/>
      <c r="AG120" s="189">
        <f>'SO409.1 - PRÍPOJKA NN – P...'!J32</f>
        <v>0</v>
      </c>
      <c r="AH120" s="190"/>
      <c r="AI120" s="190"/>
      <c r="AJ120" s="190"/>
      <c r="AK120" s="190"/>
      <c r="AL120" s="190"/>
      <c r="AM120" s="190"/>
      <c r="AN120" s="189">
        <f t="shared" si="0"/>
        <v>0</v>
      </c>
      <c r="AO120" s="190"/>
      <c r="AP120" s="190"/>
      <c r="AQ120" s="77" t="s">
        <v>82</v>
      </c>
      <c r="AR120" s="74"/>
      <c r="AS120" s="78">
        <v>0</v>
      </c>
      <c r="AT120" s="79">
        <f t="shared" si="1"/>
        <v>0</v>
      </c>
      <c r="AU120" s="80">
        <f>'SO409.1 - PRÍPOJKA NN – P...'!P129</f>
        <v>0</v>
      </c>
      <c r="AV120" s="79">
        <f>'SO409.1 - PRÍPOJKA NN – P...'!J35</f>
        <v>0</v>
      </c>
      <c r="AW120" s="79">
        <f>'SO409.1 - PRÍPOJKA NN – P...'!J36</f>
        <v>0</v>
      </c>
      <c r="AX120" s="79">
        <f>'SO409.1 - PRÍPOJKA NN – P...'!J37</f>
        <v>0</v>
      </c>
      <c r="AY120" s="79">
        <f>'SO409.1 - PRÍPOJKA NN – P...'!J38</f>
        <v>0</v>
      </c>
      <c r="AZ120" s="79">
        <f>'SO409.1 - PRÍPOJKA NN – P...'!F35</f>
        <v>0</v>
      </c>
      <c r="BA120" s="79">
        <f>'SO409.1 - PRÍPOJKA NN – P...'!F36</f>
        <v>0</v>
      </c>
      <c r="BB120" s="79">
        <f>'SO409.1 - PRÍPOJKA NN – P...'!F37</f>
        <v>0</v>
      </c>
      <c r="BC120" s="79">
        <f>'SO409.1 - PRÍPOJKA NN – P...'!F38</f>
        <v>0</v>
      </c>
      <c r="BD120" s="81">
        <f>'SO409.1 - PRÍPOJKA NN – P...'!F39</f>
        <v>0</v>
      </c>
      <c r="BT120" s="82" t="s">
        <v>83</v>
      </c>
      <c r="BV120" s="82" t="s">
        <v>77</v>
      </c>
      <c r="BW120" s="82" t="s">
        <v>160</v>
      </c>
      <c r="BX120" s="82" t="s">
        <v>4</v>
      </c>
      <c r="CL120" s="82" t="s">
        <v>1</v>
      </c>
      <c r="CM120" s="82" t="s">
        <v>75</v>
      </c>
    </row>
    <row r="121" spans="1:91" s="6" customFormat="1" ht="16.5" customHeight="1">
      <c r="A121" s="73" t="s">
        <v>79</v>
      </c>
      <c r="B121" s="74"/>
      <c r="C121" s="75"/>
      <c r="D121" s="187" t="s">
        <v>161</v>
      </c>
      <c r="E121" s="187"/>
      <c r="F121" s="187"/>
      <c r="G121" s="187"/>
      <c r="H121" s="187"/>
      <c r="I121" s="76"/>
      <c r="J121" s="187" t="s">
        <v>162</v>
      </c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  <c r="W121" s="187"/>
      <c r="X121" s="187"/>
      <c r="Y121" s="187"/>
      <c r="Z121" s="187"/>
      <c r="AA121" s="187"/>
      <c r="AB121" s="187"/>
      <c r="AC121" s="187"/>
      <c r="AD121" s="187"/>
      <c r="AE121" s="187"/>
      <c r="AF121" s="187"/>
      <c r="AG121" s="189">
        <f>'SO410.1 - INFORMAČNÝ A KA...'!J32</f>
        <v>0</v>
      </c>
      <c r="AH121" s="190"/>
      <c r="AI121" s="190"/>
      <c r="AJ121" s="190"/>
      <c r="AK121" s="190"/>
      <c r="AL121" s="190"/>
      <c r="AM121" s="190"/>
      <c r="AN121" s="189">
        <f t="shared" si="0"/>
        <v>0</v>
      </c>
      <c r="AO121" s="190"/>
      <c r="AP121" s="190"/>
      <c r="AQ121" s="77" t="s">
        <v>82</v>
      </c>
      <c r="AR121" s="74"/>
      <c r="AS121" s="88">
        <v>0</v>
      </c>
      <c r="AT121" s="89">
        <f t="shared" si="1"/>
        <v>0</v>
      </c>
      <c r="AU121" s="90">
        <f>'SO410.1 - INFORMAČNÝ A KA...'!P129</f>
        <v>0</v>
      </c>
      <c r="AV121" s="89">
        <f>'SO410.1 - INFORMAČNÝ A KA...'!J35</f>
        <v>0</v>
      </c>
      <c r="AW121" s="89">
        <f>'SO410.1 - INFORMAČNÝ A KA...'!J36</f>
        <v>0</v>
      </c>
      <c r="AX121" s="89">
        <f>'SO410.1 - INFORMAČNÝ A KA...'!J37</f>
        <v>0</v>
      </c>
      <c r="AY121" s="89">
        <f>'SO410.1 - INFORMAČNÝ A KA...'!J38</f>
        <v>0</v>
      </c>
      <c r="AZ121" s="89">
        <f>'SO410.1 - INFORMAČNÝ A KA...'!F35</f>
        <v>0</v>
      </c>
      <c r="BA121" s="89">
        <f>'SO410.1 - INFORMAČNÝ A KA...'!F36</f>
        <v>0</v>
      </c>
      <c r="BB121" s="89">
        <f>'SO410.1 - INFORMAČNÝ A KA...'!F37</f>
        <v>0</v>
      </c>
      <c r="BC121" s="89">
        <f>'SO410.1 - INFORMAČNÝ A KA...'!F38</f>
        <v>0</v>
      </c>
      <c r="BD121" s="91">
        <f>'SO410.1 - INFORMAČNÝ A KA...'!F39</f>
        <v>0</v>
      </c>
      <c r="BT121" s="82" t="s">
        <v>83</v>
      </c>
      <c r="BV121" s="82" t="s">
        <v>77</v>
      </c>
      <c r="BW121" s="82" t="s">
        <v>163</v>
      </c>
      <c r="BX121" s="82" t="s">
        <v>4</v>
      </c>
      <c r="CL121" s="82" t="s">
        <v>1</v>
      </c>
      <c r="CM121" s="82" t="s">
        <v>75</v>
      </c>
    </row>
    <row r="122" spans="1:91" s="1" customFormat="1" ht="30" customHeight="1">
      <c r="B122" s="28"/>
      <c r="AR122" s="28"/>
    </row>
    <row r="123" spans="1:91" s="1" customFormat="1" ht="6.95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  <c r="AA123" s="44"/>
      <c r="AB123" s="44"/>
      <c r="AC123" s="44"/>
      <c r="AD123" s="44"/>
      <c r="AE123" s="44"/>
      <c r="AF123" s="44"/>
      <c r="AG123" s="44"/>
      <c r="AH123" s="44"/>
      <c r="AI123" s="44"/>
      <c r="AJ123" s="44"/>
      <c r="AK123" s="44"/>
      <c r="AL123" s="44"/>
      <c r="AM123" s="44"/>
      <c r="AN123" s="44"/>
      <c r="AO123" s="44"/>
      <c r="AP123" s="44"/>
      <c r="AQ123" s="44"/>
      <c r="AR123" s="28"/>
    </row>
  </sheetData>
  <mergeCells count="146">
    <mergeCell ref="AK35:AO35"/>
    <mergeCell ref="X35:AB35"/>
    <mergeCell ref="AR2:BE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J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AN120:AP120"/>
    <mergeCell ref="AG120:AM120"/>
    <mergeCell ref="AN121:AP121"/>
    <mergeCell ref="AG121:AM121"/>
    <mergeCell ref="L85:AO85"/>
    <mergeCell ref="I92:AF92"/>
    <mergeCell ref="C92:G92"/>
    <mergeCell ref="J95:AF95"/>
    <mergeCell ref="D95:H95"/>
    <mergeCell ref="J96:AF96"/>
    <mergeCell ref="D96:H96"/>
    <mergeCell ref="J97:AF97"/>
    <mergeCell ref="D97:H97"/>
    <mergeCell ref="J98:AF98"/>
    <mergeCell ref="D98:H98"/>
    <mergeCell ref="J99:AF99"/>
    <mergeCell ref="D99:H99"/>
    <mergeCell ref="D100:H100"/>
    <mergeCell ref="J100:AF100"/>
    <mergeCell ref="D101:H101"/>
    <mergeCell ref="J101:AF101"/>
    <mergeCell ref="J102:AF102"/>
    <mergeCell ref="D102:H102"/>
    <mergeCell ref="D103:H103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D119:H119"/>
    <mergeCell ref="J119:AF119"/>
    <mergeCell ref="D120:H120"/>
    <mergeCell ref="J120:AF120"/>
    <mergeCell ref="D121:H121"/>
    <mergeCell ref="J121:AF121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D114:H114"/>
    <mergeCell ref="J114:AF114"/>
    <mergeCell ref="K115:AF115"/>
    <mergeCell ref="E115:I115"/>
    <mergeCell ref="E116:I116"/>
    <mergeCell ref="K116:AF116"/>
    <mergeCell ref="D117:H117"/>
    <mergeCell ref="J117:AF117"/>
    <mergeCell ref="D118:H118"/>
    <mergeCell ref="J118:AF118"/>
    <mergeCell ref="E109:I109"/>
    <mergeCell ref="K109:AF109"/>
    <mergeCell ref="K110:AF110"/>
    <mergeCell ref="E110:I110"/>
    <mergeCell ref="K111:AF111"/>
    <mergeCell ref="E111:I111"/>
    <mergeCell ref="K112:AF112"/>
    <mergeCell ref="E112:I112"/>
    <mergeCell ref="D113:H113"/>
    <mergeCell ref="J113:AF113"/>
    <mergeCell ref="D104:H104"/>
    <mergeCell ref="J104:AF104"/>
    <mergeCell ref="K105:AF105"/>
    <mergeCell ref="E105:I105"/>
    <mergeCell ref="K106:AF106"/>
    <mergeCell ref="E106:I106"/>
    <mergeCell ref="J107:AF107"/>
    <mergeCell ref="D107:H107"/>
    <mergeCell ref="D108:H108"/>
    <mergeCell ref="J108:AF108"/>
  </mergeCells>
  <hyperlinks>
    <hyperlink ref="A95" location="'SO000 - INVESTIČNÉ NÁKLAD...'!C2" display="/" xr:uid="{00000000-0004-0000-0000-000000000000}"/>
    <hyperlink ref="A96" location="'SO011 - DOPRAVNÉ ZNAČENIE'!C2" display="/" xr:uid="{00000000-0004-0000-0000-000001000000}"/>
    <hyperlink ref="A97" location="'SO101 - WATSONOVA ULICA –...'!C2" display="/" xr:uid="{00000000-0004-0000-0000-000002000000}"/>
    <hyperlink ref="A98" location="'SO102 - LETNÁ ULICA – STA...'!C2" display="/" xr:uid="{00000000-0004-0000-0000-000003000000}"/>
    <hyperlink ref="A99" location="'SO103 - FESTIVALOVÉ NÁMES...'!C2" display="/" xr:uid="{00000000-0004-0000-0000-000004000000}"/>
    <hyperlink ref="A100" location="'SO104 - ZASTÁVKA AMFITEÁT...'!C2" display="/" xr:uid="{00000000-0004-0000-0000-000005000000}"/>
    <hyperlink ref="A101" location="'SO105 - STARÁ SPIŚSKÁ CES...'!C2" display="/" xr:uid="{00000000-0004-0000-0000-000006000000}"/>
    <hyperlink ref="A102" location="'SO106 - PRESTAVBA ZASTÁVK...'!C2" display="/" xr:uid="{00000000-0004-0000-0000-000007000000}"/>
    <hyperlink ref="A103" location="'SO107 - PRIECHOD PRE CHOD...'!C2" display="/" xr:uid="{00000000-0004-0000-0000-000008000000}"/>
    <hyperlink ref="A105" location="'SO 401.11 - VEREJNÉ OSVET...'!C2" display="/" xr:uid="{00000000-0004-0000-0000-000009000000}"/>
    <hyperlink ref="A106" location="'SO 401.12 - VEREJNÉ OSVET...'!C2" display="/" xr:uid="{00000000-0004-0000-0000-00000A000000}"/>
    <hyperlink ref="A107" location="'SO402.1 - PRÍPOJKY CESTNE...'!C2" display="/" xr:uid="{00000000-0004-0000-0000-00000B000000}"/>
    <hyperlink ref="A109" location="'SO403.1.1 - PRELOŽKY A OC...'!C2" display="/" xr:uid="{00000000-0004-0000-0000-00000C000000}"/>
    <hyperlink ref="A110" location="'SO403.1.2 - PRELOŽKY A OC...'!C2" display="/" xr:uid="{00000000-0004-0000-0000-00000D000000}"/>
    <hyperlink ref="A111" location="'SO403.1.3 - PRELOŽKY A OC...'!C2" display="/" xr:uid="{00000000-0004-0000-0000-00000E000000}"/>
    <hyperlink ref="A112" location="'SO403.1.4 - PRELOŽKY A OC...'!C2" display="/" xr:uid="{00000000-0004-0000-0000-00000F000000}"/>
    <hyperlink ref="A113" location="'SO404.1 - TERENNÉ A SADOV...'!C2" display="/" xr:uid="{00000000-0004-0000-0000-000010000000}"/>
    <hyperlink ref="A115" location="'SO405.1.1 - PRELOŽKY TRAK...'!C2" display="/" xr:uid="{00000000-0004-0000-0000-000011000000}"/>
    <hyperlink ref="A116" location="'SO405.1.2 - PRELOŽKY TRAK...'!C2" display="/" xr:uid="{00000000-0004-0000-0000-000012000000}"/>
    <hyperlink ref="A117" location="'SO406.1 - CESTNÁ SVETELNÁ...'!C2" display="/" xr:uid="{00000000-0004-0000-0000-000013000000}"/>
    <hyperlink ref="A118" location="'SO407.1 - PRÍPOJKA NN – CSS'!C2" display="/" xr:uid="{00000000-0004-0000-0000-000014000000}"/>
    <hyperlink ref="A119" location="'SO408.1 - PRÍSTREŠKY MHD'!C2" display="/" xr:uid="{00000000-0004-0000-0000-000015000000}"/>
    <hyperlink ref="A120" location="'SO409.1 - PRÍPOJKA NN – P...'!C2" display="/" xr:uid="{00000000-0004-0000-0000-000016000000}"/>
    <hyperlink ref="A121" location="'SO410.1 - INFORMAČNÝ A KA...'!C2" display="/" xr:uid="{00000000-0004-0000-0000-000017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04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108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906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550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J109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ROUND((SUM(BE109:BE116) + SUM(BE136:BE203)),  2)</f>
        <v>0</v>
      </c>
      <c r="G35" s="98"/>
      <c r="H35" s="98"/>
      <c r="I35" s="99">
        <v>0.23</v>
      </c>
      <c r="J35" s="97">
        <f>ROUND(((SUM(BE109:BE116) + SUM(BE136:BE203))*I35),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ROUND((SUM(BF109:BF116) + SUM(BF136:BF203)),  2)</f>
        <v>0</v>
      </c>
      <c r="I36" s="100">
        <v>0.23</v>
      </c>
      <c r="J36" s="85">
        <f>ROUND(((SUM(BF109:BF116) + SUM(BF136:BF203))*I36),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ROUND((SUM(BG109:BG116) + SUM(BG136:BG203)),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ROUND((SUM(BH109:BH116) + SUM(BH136:BH203)),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ROUND((SUM(BI109:BI116) + SUM(BI136:BI203)),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SO107 - PRIECHOD PRE CHODCOV - WATSONOVA ULICA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J136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19.899999999999999" hidden="1" customHeight="1">
      <c r="B101" s="164"/>
      <c r="D101" s="165" t="s">
        <v>319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19.899999999999999" hidden="1" customHeight="1">
      <c r="B102" s="164"/>
      <c r="D102" s="165" t="s">
        <v>320</v>
      </c>
      <c r="E102" s="166"/>
      <c r="F102" s="166"/>
      <c r="G102" s="166"/>
      <c r="H102" s="166"/>
      <c r="I102" s="166"/>
      <c r="J102" s="167">
        <f>J178</f>
        <v>0</v>
      </c>
      <c r="L102" s="164"/>
    </row>
    <row r="103" spans="2:65" s="11" customFormat="1" ht="19.899999999999999" hidden="1" customHeight="1">
      <c r="B103" s="164"/>
      <c r="D103" s="165" t="s">
        <v>219</v>
      </c>
      <c r="E103" s="166"/>
      <c r="F103" s="166"/>
      <c r="G103" s="166"/>
      <c r="H103" s="166"/>
      <c r="I103" s="166"/>
      <c r="J103" s="167">
        <f>J181</f>
        <v>0</v>
      </c>
      <c r="L103" s="164"/>
    </row>
    <row r="104" spans="2:65" s="11" customFormat="1" ht="19.899999999999999" hidden="1" customHeight="1">
      <c r="B104" s="164"/>
      <c r="D104" s="165" t="s">
        <v>321</v>
      </c>
      <c r="E104" s="166"/>
      <c r="F104" s="166"/>
      <c r="G104" s="166"/>
      <c r="H104" s="166"/>
      <c r="I104" s="166"/>
      <c r="J104" s="167">
        <f>J198</f>
        <v>0</v>
      </c>
      <c r="L104" s="164"/>
    </row>
    <row r="105" spans="2:65" s="8" customFormat="1" ht="24.95" hidden="1" customHeight="1">
      <c r="B105" s="112"/>
      <c r="D105" s="113" t="s">
        <v>552</v>
      </c>
      <c r="E105" s="114"/>
      <c r="F105" s="114"/>
      <c r="G105" s="114"/>
      <c r="H105" s="114"/>
      <c r="I105" s="114"/>
      <c r="J105" s="115">
        <f>J200</f>
        <v>0</v>
      </c>
      <c r="L105" s="112"/>
    </row>
    <row r="106" spans="2:65" s="11" customFormat="1" ht="19.899999999999999" hidden="1" customHeight="1">
      <c r="B106" s="164"/>
      <c r="D106" s="165" t="s">
        <v>553</v>
      </c>
      <c r="E106" s="166"/>
      <c r="F106" s="166"/>
      <c r="G106" s="166"/>
      <c r="H106" s="166"/>
      <c r="I106" s="166"/>
      <c r="J106" s="167">
        <f>J201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6.95" hidden="1" customHeight="1">
      <c r="B108" s="28"/>
      <c r="L108" s="28"/>
    </row>
    <row r="109" spans="2:65" s="1" customFormat="1" ht="29.25" hidden="1" customHeight="1">
      <c r="B109" s="28"/>
      <c r="C109" s="111" t="s">
        <v>175</v>
      </c>
      <c r="J109" s="116">
        <f>ROUND(J110 + J111 + J112 + J113 + J114 + J115,2)</f>
        <v>0</v>
      </c>
      <c r="L109" s="28"/>
      <c r="N109" s="117" t="s">
        <v>39</v>
      </c>
    </row>
    <row r="110" spans="2:65" s="1" customFormat="1" ht="18" hidden="1" customHeight="1">
      <c r="B110" s="118"/>
      <c r="C110" s="119"/>
      <c r="D110" s="232" t="s">
        <v>220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221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32" t="s">
        <v>222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223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224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182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183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9.9499999999999993" hidden="1">
      <c r="B116" s="28"/>
      <c r="L116" s="28"/>
    </row>
    <row r="117" spans="2:65" s="1" customFormat="1" ht="29.25" hidden="1" customHeight="1">
      <c r="B117" s="28"/>
      <c r="C117" s="125" t="s">
        <v>184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t="9.9499999999999993" hidden="1"/>
    <row r="120" spans="2:65" ht="9.9499999999999993" hidden="1"/>
    <row r="121" spans="2:65" ht="9.9499999999999993" hidden="1"/>
    <row r="122" spans="2:65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4.95" customHeight="1">
      <c r="B123" s="28"/>
      <c r="C123" s="17" t="s">
        <v>185</v>
      </c>
      <c r="L123" s="28"/>
    </row>
    <row r="124" spans="2:65" s="1" customFormat="1" ht="6.95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34" t="str">
        <f>E7</f>
        <v>Tlačiarne – úprava dopravnej infraštruktúry - Mesto Košice</v>
      </c>
      <c r="F126" s="235"/>
      <c r="G126" s="235"/>
      <c r="H126" s="235"/>
      <c r="L126" s="28"/>
    </row>
    <row r="127" spans="2:65" s="1" customFormat="1" ht="12" customHeight="1">
      <c r="B127" s="28"/>
      <c r="C127" s="23" t="s">
        <v>165</v>
      </c>
      <c r="L127" s="28"/>
    </row>
    <row r="128" spans="2:65" s="1" customFormat="1" ht="30" customHeight="1">
      <c r="B128" s="28"/>
      <c r="E128" s="194" t="str">
        <f>E9</f>
        <v>SO107 - PRIECHOD PRE CHODCOV - WATSONOVA ULICA</v>
      </c>
      <c r="F128" s="236"/>
      <c r="G128" s="236"/>
      <c r="H128" s="236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 t="str">
        <f>IF(J12="","",J12)</f>
        <v>8. 6. 2026</v>
      </c>
      <c r="L130" s="28"/>
    </row>
    <row r="131" spans="2:65" s="1" customFormat="1" ht="6.95" customHeight="1">
      <c r="B131" s="28"/>
      <c r="L131" s="28"/>
    </row>
    <row r="132" spans="2:65" s="1" customFormat="1" ht="25.7" customHeight="1">
      <c r="B132" s="28"/>
      <c r="C132" s="23" t="s">
        <v>23</v>
      </c>
      <c r="F132" s="21" t="str">
        <f>E15</f>
        <v>Mesto Košice, Trieda SNP 48/A, 04011 Košice</v>
      </c>
      <c r="I132" s="23" t="s">
        <v>29</v>
      </c>
      <c r="J132" s="26" t="str">
        <f>E21</f>
        <v>d.g.A design graphic architecture s.r.o</v>
      </c>
      <c r="L132" s="28"/>
    </row>
    <row r="133" spans="2:65" s="1" customFormat="1" ht="15.2" customHeight="1">
      <c r="B133" s="28"/>
      <c r="C133" s="23" t="s">
        <v>27</v>
      </c>
      <c r="F133" s="21" t="str">
        <f>IF(E18="","",E18)</f>
        <v>Vyplň údaj</v>
      </c>
      <c r="I133" s="23" t="s">
        <v>32</v>
      </c>
      <c r="J133" s="26" t="str">
        <f>E24</f>
        <v xml:space="preserve"> </v>
      </c>
      <c r="L133" s="28"/>
    </row>
    <row r="134" spans="2:65" s="1" customFormat="1" ht="10.35" customHeight="1">
      <c r="B134" s="28"/>
      <c r="L134" s="28"/>
    </row>
    <row r="135" spans="2:65" s="9" customFormat="1" ht="29.25" customHeight="1">
      <c r="B135" s="127"/>
      <c r="C135" s="128" t="s">
        <v>186</v>
      </c>
      <c r="D135" s="129" t="s">
        <v>60</v>
      </c>
      <c r="E135" s="129" t="s">
        <v>56</v>
      </c>
      <c r="F135" s="129" t="s">
        <v>57</v>
      </c>
      <c r="G135" s="129" t="s">
        <v>187</v>
      </c>
      <c r="H135" s="129" t="s">
        <v>188</v>
      </c>
      <c r="I135" s="129" t="s">
        <v>189</v>
      </c>
      <c r="J135" s="130" t="s">
        <v>171</v>
      </c>
      <c r="K135" s="131" t="s">
        <v>190</v>
      </c>
      <c r="L135" s="127"/>
      <c r="M135" s="58" t="s">
        <v>1</v>
      </c>
      <c r="N135" s="59" t="s">
        <v>39</v>
      </c>
      <c r="O135" s="59" t="s">
        <v>191</v>
      </c>
      <c r="P135" s="59" t="s">
        <v>192</v>
      </c>
      <c r="Q135" s="59" t="s">
        <v>193</v>
      </c>
      <c r="R135" s="59" t="s">
        <v>194</v>
      </c>
      <c r="S135" s="59" t="s">
        <v>195</v>
      </c>
      <c r="T135" s="60" t="s">
        <v>196</v>
      </c>
    </row>
    <row r="136" spans="2:65" s="1" customFormat="1" ht="22.7" customHeight="1">
      <c r="B136" s="28"/>
      <c r="C136" s="63" t="s">
        <v>167</v>
      </c>
      <c r="J136" s="132">
        <f>BK136</f>
        <v>0</v>
      </c>
      <c r="L136" s="28"/>
      <c r="M136" s="61"/>
      <c r="N136" s="52"/>
      <c r="O136" s="52"/>
      <c r="P136" s="133">
        <f>P137+P200</f>
        <v>0</v>
      </c>
      <c r="Q136" s="52"/>
      <c r="R136" s="133">
        <f>R137+R200</f>
        <v>564.71626800000013</v>
      </c>
      <c r="S136" s="52"/>
      <c r="T136" s="134">
        <f>T137+T200</f>
        <v>496.39200000000005</v>
      </c>
      <c r="AT136" s="13" t="s">
        <v>74</v>
      </c>
      <c r="AU136" s="13" t="s">
        <v>173</v>
      </c>
      <c r="BK136" s="135">
        <f>BK137+BK200</f>
        <v>0</v>
      </c>
    </row>
    <row r="137" spans="2:65" s="10" customFormat="1" ht="25.9" customHeight="1">
      <c r="B137" s="136"/>
      <c r="D137" s="137" t="s">
        <v>74</v>
      </c>
      <c r="E137" s="138" t="s">
        <v>197</v>
      </c>
      <c r="F137" s="138" t="s">
        <v>198</v>
      </c>
      <c r="I137" s="139"/>
      <c r="J137" s="140">
        <f>BK137</f>
        <v>0</v>
      </c>
      <c r="L137" s="136"/>
      <c r="M137" s="141"/>
      <c r="P137" s="142">
        <f>P138+P158+P162+P166+P178+P181+P198</f>
        <v>0</v>
      </c>
      <c r="R137" s="142">
        <f>R138+R158+R162+R166+R178+R181+R198</f>
        <v>564.71626800000013</v>
      </c>
      <c r="T137" s="143">
        <f>T138+T158+T162+T166+T178+T181+T198</f>
        <v>496.39200000000005</v>
      </c>
      <c r="AR137" s="137" t="s">
        <v>83</v>
      </c>
      <c r="AT137" s="144" t="s">
        <v>74</v>
      </c>
      <c r="AU137" s="144" t="s">
        <v>75</v>
      </c>
      <c r="AY137" s="137" t="s">
        <v>199</v>
      </c>
      <c r="BK137" s="145">
        <f>BK138+BK158+BK162+BK166+BK178+BK181+BK198</f>
        <v>0</v>
      </c>
    </row>
    <row r="138" spans="2:65" s="10" customFormat="1" ht="22.7" customHeight="1">
      <c r="B138" s="136"/>
      <c r="D138" s="137" t="s">
        <v>74</v>
      </c>
      <c r="E138" s="168" t="s">
        <v>83</v>
      </c>
      <c r="F138" s="168" t="s">
        <v>323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12.978118000000002</v>
      </c>
      <c r="T138" s="143">
        <f>SUM(T139:T157)</f>
        <v>491.17000000000007</v>
      </c>
      <c r="AR138" s="137" t="s">
        <v>83</v>
      </c>
      <c r="AT138" s="144" t="s">
        <v>74</v>
      </c>
      <c r="AU138" s="144" t="s">
        <v>83</v>
      </c>
      <c r="AY138" s="137" t="s">
        <v>199</v>
      </c>
      <c r="BK138" s="145">
        <f>SUM(BK139:BK157)</f>
        <v>0</v>
      </c>
    </row>
    <row r="139" spans="2:65" s="1" customFormat="1" ht="24.2" customHeight="1">
      <c r="B139" s="118"/>
      <c r="C139" s="146" t="s">
        <v>83</v>
      </c>
      <c r="D139" s="146" t="s">
        <v>200</v>
      </c>
      <c r="E139" s="147" t="s">
        <v>557</v>
      </c>
      <c r="F139" s="148" t="s">
        <v>558</v>
      </c>
      <c r="G139" s="149" t="s">
        <v>356</v>
      </c>
      <c r="H139" s="150">
        <v>17.2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41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1.3</v>
      </c>
      <c r="T139" s="156">
        <f t="shared" ref="T139:T157" si="8">S139*H139</f>
        <v>22.36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115</v>
      </c>
      <c r="BK139" s="158">
        <f t="shared" ref="BK139:BK157" si="14">ROUND(I139*H139,2)</f>
        <v>0</v>
      </c>
      <c r="BL139" s="13" t="s">
        <v>234</v>
      </c>
      <c r="BM139" s="157" t="s">
        <v>559</v>
      </c>
    </row>
    <row r="140" spans="2:65" s="1" customFormat="1" ht="37.700000000000003" customHeight="1">
      <c r="B140" s="118"/>
      <c r="C140" s="146" t="s">
        <v>115</v>
      </c>
      <c r="D140" s="146" t="s">
        <v>200</v>
      </c>
      <c r="E140" s="147" t="s">
        <v>560</v>
      </c>
      <c r="F140" s="148" t="s">
        <v>561</v>
      </c>
      <c r="G140" s="149" t="s">
        <v>262</v>
      </c>
      <c r="H140" s="150">
        <v>933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3.3E-4</v>
      </c>
      <c r="R140" s="155">
        <f t="shared" si="7"/>
        <v>0.30789</v>
      </c>
      <c r="S140" s="155">
        <v>0.25</v>
      </c>
      <c r="T140" s="156">
        <f t="shared" si="8"/>
        <v>233.25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845</v>
      </c>
    </row>
    <row r="141" spans="2:65" s="1" customFormat="1" ht="37.700000000000003" customHeight="1">
      <c r="B141" s="118"/>
      <c r="C141" s="146" t="s">
        <v>239</v>
      </c>
      <c r="D141" s="146" t="s">
        <v>200</v>
      </c>
      <c r="E141" s="147" t="s">
        <v>907</v>
      </c>
      <c r="F141" s="148" t="s">
        <v>908</v>
      </c>
      <c r="G141" s="149" t="s">
        <v>262</v>
      </c>
      <c r="H141" s="150">
        <v>86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0.22</v>
      </c>
      <c r="T141" s="156">
        <f t="shared" si="8"/>
        <v>18.920000000000002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909</v>
      </c>
    </row>
    <row r="142" spans="2:65" s="1" customFormat="1" ht="24.2" customHeight="1">
      <c r="B142" s="118"/>
      <c r="C142" s="146" t="s">
        <v>234</v>
      </c>
      <c r="D142" s="146" t="s">
        <v>200</v>
      </c>
      <c r="E142" s="147" t="s">
        <v>563</v>
      </c>
      <c r="F142" s="148" t="s">
        <v>564</v>
      </c>
      <c r="G142" s="149" t="s">
        <v>266</v>
      </c>
      <c r="H142" s="150">
        <v>208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30.159999999999997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565</v>
      </c>
    </row>
    <row r="143" spans="2:65" s="1" customFormat="1" ht="24.2" customHeight="1">
      <c r="B143" s="118"/>
      <c r="C143" s="146" t="s">
        <v>246</v>
      </c>
      <c r="D143" s="146" t="s">
        <v>200</v>
      </c>
      <c r="E143" s="147" t="s">
        <v>566</v>
      </c>
      <c r="F143" s="148" t="s">
        <v>567</v>
      </c>
      <c r="G143" s="149" t="s">
        <v>262</v>
      </c>
      <c r="H143" s="150">
        <v>86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568</v>
      </c>
    </row>
    <row r="144" spans="2:65" s="1" customFormat="1" ht="24.2" customHeight="1">
      <c r="B144" s="118"/>
      <c r="C144" s="146" t="s">
        <v>250</v>
      </c>
      <c r="D144" s="146" t="s">
        <v>200</v>
      </c>
      <c r="E144" s="147" t="s">
        <v>569</v>
      </c>
      <c r="F144" s="148" t="s">
        <v>570</v>
      </c>
      <c r="G144" s="149" t="s">
        <v>356</v>
      </c>
      <c r="H144" s="150">
        <v>103.6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186.48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571</v>
      </c>
    </row>
    <row r="145" spans="2:65" s="1" customFormat="1" ht="16.5" customHeight="1">
      <c r="B145" s="118"/>
      <c r="C145" s="146" t="s">
        <v>256</v>
      </c>
      <c r="D145" s="146" t="s">
        <v>200</v>
      </c>
      <c r="E145" s="147" t="s">
        <v>572</v>
      </c>
      <c r="F145" s="148" t="s">
        <v>573</v>
      </c>
      <c r="G145" s="149" t="s">
        <v>356</v>
      </c>
      <c r="H145" s="150">
        <v>103.6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574</v>
      </c>
    </row>
    <row r="146" spans="2:65" s="1" customFormat="1" ht="24.2" customHeight="1">
      <c r="B146" s="118"/>
      <c r="C146" s="146" t="s">
        <v>233</v>
      </c>
      <c r="D146" s="146" t="s">
        <v>200</v>
      </c>
      <c r="E146" s="147" t="s">
        <v>575</v>
      </c>
      <c r="F146" s="148" t="s">
        <v>576</v>
      </c>
      <c r="G146" s="149" t="s">
        <v>577</v>
      </c>
      <c r="H146" s="150">
        <v>103.6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578</v>
      </c>
    </row>
    <row r="147" spans="2:65" s="1" customFormat="1" ht="24.2" customHeight="1">
      <c r="B147" s="118"/>
      <c r="C147" s="146" t="s">
        <v>254</v>
      </c>
      <c r="D147" s="146" t="s">
        <v>200</v>
      </c>
      <c r="E147" s="147" t="s">
        <v>579</v>
      </c>
      <c r="F147" s="148" t="s">
        <v>580</v>
      </c>
      <c r="G147" s="149" t="s">
        <v>356</v>
      </c>
      <c r="H147" s="150">
        <v>103.6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581</v>
      </c>
    </row>
    <row r="148" spans="2:65" s="1" customFormat="1" ht="24.2" customHeight="1">
      <c r="B148" s="118"/>
      <c r="C148" s="146" t="s">
        <v>268</v>
      </c>
      <c r="D148" s="146" t="s">
        <v>200</v>
      </c>
      <c r="E148" s="147" t="s">
        <v>846</v>
      </c>
      <c r="F148" s="148" t="s">
        <v>847</v>
      </c>
      <c r="G148" s="149" t="s">
        <v>356</v>
      </c>
      <c r="H148" s="150">
        <v>5.4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1.8</v>
      </c>
      <c r="R148" s="155">
        <f t="shared" si="7"/>
        <v>9.7200000000000006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848</v>
      </c>
    </row>
    <row r="149" spans="2:65" s="1" customFormat="1" ht="16.5" customHeight="1">
      <c r="B149" s="118"/>
      <c r="C149" s="170" t="s">
        <v>272</v>
      </c>
      <c r="D149" s="170" t="s">
        <v>229</v>
      </c>
      <c r="E149" s="171" t="s">
        <v>849</v>
      </c>
      <c r="F149" s="172" t="s">
        <v>850</v>
      </c>
      <c r="G149" s="173" t="s">
        <v>378</v>
      </c>
      <c r="H149" s="174">
        <v>2.9159999999999999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41</v>
      </c>
      <c r="P149" s="155">
        <f t="shared" si="6"/>
        <v>0</v>
      </c>
      <c r="Q149" s="155">
        <v>1</v>
      </c>
      <c r="R149" s="155">
        <f t="shared" si="7"/>
        <v>2.9159999999999999</v>
      </c>
      <c r="S149" s="155">
        <v>0</v>
      </c>
      <c r="T149" s="156">
        <f t="shared" si="8"/>
        <v>0</v>
      </c>
      <c r="AR149" s="157" t="s">
        <v>233</v>
      </c>
      <c r="AT149" s="157" t="s">
        <v>229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851</v>
      </c>
    </row>
    <row r="150" spans="2:65" s="1" customFormat="1" ht="16.5" customHeight="1">
      <c r="B150" s="118"/>
      <c r="C150" s="146" t="s">
        <v>276</v>
      </c>
      <c r="D150" s="146" t="s">
        <v>200</v>
      </c>
      <c r="E150" s="147" t="s">
        <v>582</v>
      </c>
      <c r="F150" s="148" t="s">
        <v>583</v>
      </c>
      <c r="G150" s="149" t="s">
        <v>356</v>
      </c>
      <c r="H150" s="150">
        <v>103.6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852</v>
      </c>
    </row>
    <row r="151" spans="2:65" s="1" customFormat="1" ht="24.2" customHeight="1">
      <c r="B151" s="118"/>
      <c r="C151" s="146" t="s">
        <v>280</v>
      </c>
      <c r="D151" s="146" t="s">
        <v>200</v>
      </c>
      <c r="E151" s="147" t="s">
        <v>586</v>
      </c>
      <c r="F151" s="148" t="s">
        <v>587</v>
      </c>
      <c r="G151" s="149" t="s">
        <v>262</v>
      </c>
      <c r="H151" s="150">
        <v>10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588</v>
      </c>
    </row>
    <row r="152" spans="2:65" s="1" customFormat="1" ht="16.5" customHeight="1">
      <c r="B152" s="118"/>
      <c r="C152" s="170" t="s">
        <v>284</v>
      </c>
      <c r="D152" s="170" t="s">
        <v>229</v>
      </c>
      <c r="E152" s="171" t="s">
        <v>589</v>
      </c>
      <c r="F152" s="172" t="s">
        <v>590</v>
      </c>
      <c r="G152" s="173" t="s">
        <v>385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41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233</v>
      </c>
      <c r="AT152" s="157" t="s">
        <v>229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591</v>
      </c>
    </row>
    <row r="153" spans="2:65" s="1" customFormat="1" ht="21.75" customHeight="1">
      <c r="B153" s="118"/>
      <c r="C153" s="170" t="s">
        <v>288</v>
      </c>
      <c r="D153" s="170" t="s">
        <v>229</v>
      </c>
      <c r="E153" s="171" t="s">
        <v>853</v>
      </c>
      <c r="F153" s="172" t="s">
        <v>854</v>
      </c>
      <c r="G153" s="173" t="s">
        <v>385</v>
      </c>
      <c r="H153" s="174">
        <v>2.8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41</v>
      </c>
      <c r="P153" s="155">
        <f t="shared" si="6"/>
        <v>0</v>
      </c>
      <c r="Q153" s="155">
        <v>1E-3</v>
      </c>
      <c r="R153" s="155">
        <f t="shared" si="7"/>
        <v>2.8E-3</v>
      </c>
      <c r="S153" s="155">
        <v>0</v>
      </c>
      <c r="T153" s="156">
        <f t="shared" si="8"/>
        <v>0</v>
      </c>
      <c r="AR153" s="157" t="s">
        <v>233</v>
      </c>
      <c r="AT153" s="157" t="s">
        <v>229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855</v>
      </c>
    </row>
    <row r="154" spans="2:65" s="1" customFormat="1" ht="24.2" customHeight="1">
      <c r="B154" s="118"/>
      <c r="C154" s="146" t="s">
        <v>292</v>
      </c>
      <c r="D154" s="146" t="s">
        <v>200</v>
      </c>
      <c r="E154" s="147" t="s">
        <v>592</v>
      </c>
      <c r="F154" s="148" t="s">
        <v>593</v>
      </c>
      <c r="G154" s="149" t="s">
        <v>262</v>
      </c>
      <c r="H154" s="150">
        <v>10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594</v>
      </c>
    </row>
    <row r="155" spans="2:65" s="1" customFormat="1" ht="33" customHeight="1">
      <c r="B155" s="118"/>
      <c r="C155" s="146" t="s">
        <v>296</v>
      </c>
      <c r="D155" s="146" t="s">
        <v>200</v>
      </c>
      <c r="E155" s="147" t="s">
        <v>595</v>
      </c>
      <c r="F155" s="148" t="s">
        <v>596</v>
      </c>
      <c r="G155" s="149" t="s">
        <v>262</v>
      </c>
      <c r="H155" s="150">
        <v>28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234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597</v>
      </c>
    </row>
    <row r="156" spans="2:65" s="1" customFormat="1" ht="24.2" customHeight="1">
      <c r="B156" s="118"/>
      <c r="C156" s="146" t="s">
        <v>300</v>
      </c>
      <c r="D156" s="146" t="s">
        <v>200</v>
      </c>
      <c r="E156" s="147" t="s">
        <v>598</v>
      </c>
      <c r="F156" s="148" t="s">
        <v>599</v>
      </c>
      <c r="G156" s="149" t="s">
        <v>262</v>
      </c>
      <c r="H156" s="150">
        <v>10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600</v>
      </c>
    </row>
    <row r="157" spans="2:65" s="1" customFormat="1" ht="24.2" customHeight="1">
      <c r="B157" s="118"/>
      <c r="C157" s="146" t="s">
        <v>304</v>
      </c>
      <c r="D157" s="146" t="s">
        <v>200</v>
      </c>
      <c r="E157" s="147" t="s">
        <v>856</v>
      </c>
      <c r="F157" s="148" t="s">
        <v>857</v>
      </c>
      <c r="G157" s="149" t="s">
        <v>262</v>
      </c>
      <c r="H157" s="150">
        <v>18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858</v>
      </c>
    </row>
    <row r="158" spans="2:65" s="10" customFormat="1" ht="22.7" customHeight="1">
      <c r="B158" s="136"/>
      <c r="D158" s="137" t="s">
        <v>74</v>
      </c>
      <c r="E158" s="168" t="s">
        <v>115</v>
      </c>
      <c r="F158" s="168" t="s">
        <v>396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8.1437999999999997E-2</v>
      </c>
      <c r="T158" s="143">
        <f>SUM(T159:T161)</f>
        <v>0</v>
      </c>
      <c r="AR158" s="137" t="s">
        <v>83</v>
      </c>
      <c r="AT158" s="144" t="s">
        <v>74</v>
      </c>
      <c r="AU158" s="144" t="s">
        <v>83</v>
      </c>
      <c r="AY158" s="137" t="s">
        <v>199</v>
      </c>
      <c r="BK158" s="145">
        <f>SUM(BK159:BK161)</f>
        <v>0</v>
      </c>
    </row>
    <row r="159" spans="2:65" s="1" customFormat="1" ht="33" customHeight="1">
      <c r="B159" s="118"/>
      <c r="C159" s="146" t="s">
        <v>308</v>
      </c>
      <c r="D159" s="146" t="s">
        <v>200</v>
      </c>
      <c r="E159" s="147" t="s">
        <v>601</v>
      </c>
      <c r="F159" s="148" t="s">
        <v>602</v>
      </c>
      <c r="G159" s="149" t="s">
        <v>262</v>
      </c>
      <c r="H159" s="150">
        <v>189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115</v>
      </c>
      <c r="BK159" s="158">
        <f>ROUND(I159*H159,2)</f>
        <v>0</v>
      </c>
      <c r="BL159" s="13" t="s">
        <v>234</v>
      </c>
      <c r="BM159" s="157" t="s">
        <v>603</v>
      </c>
    </row>
    <row r="160" spans="2:65" s="1" customFormat="1" ht="33" customHeight="1">
      <c r="B160" s="118"/>
      <c r="C160" s="146" t="s">
        <v>312</v>
      </c>
      <c r="D160" s="146" t="s">
        <v>200</v>
      </c>
      <c r="E160" s="147" t="s">
        <v>604</v>
      </c>
      <c r="F160" s="148" t="s">
        <v>605</v>
      </c>
      <c r="G160" s="149" t="s">
        <v>262</v>
      </c>
      <c r="H160" s="150">
        <v>49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41</v>
      </c>
      <c r="P160" s="155">
        <f>O160*H160</f>
        <v>0</v>
      </c>
      <c r="Q160" s="155">
        <v>3.0000000000000001E-5</v>
      </c>
      <c r="R160" s="155">
        <f>Q160*H160</f>
        <v>1.47E-3</v>
      </c>
      <c r="S160" s="155">
        <v>0</v>
      </c>
      <c r="T160" s="156">
        <f>S160*H160</f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234</v>
      </c>
      <c r="BM160" s="157" t="s">
        <v>859</v>
      </c>
    </row>
    <row r="161" spans="2:65" s="1" customFormat="1" ht="24.2" customHeight="1">
      <c r="B161" s="118"/>
      <c r="C161" s="170" t="s">
        <v>225</v>
      </c>
      <c r="D161" s="170" t="s">
        <v>229</v>
      </c>
      <c r="E161" s="171" t="s">
        <v>708</v>
      </c>
      <c r="F161" s="172" t="s">
        <v>709</v>
      </c>
      <c r="G161" s="173" t="s">
        <v>262</v>
      </c>
      <c r="H161" s="174">
        <v>49.98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41</v>
      </c>
      <c r="P161" s="155">
        <f>O161*H161</f>
        <v>0</v>
      </c>
      <c r="Q161" s="155">
        <v>1.6000000000000001E-3</v>
      </c>
      <c r="R161" s="155">
        <f>Q161*H161</f>
        <v>7.9967999999999997E-2</v>
      </c>
      <c r="S161" s="155">
        <v>0</v>
      </c>
      <c r="T161" s="156">
        <f>S161*H161</f>
        <v>0</v>
      </c>
      <c r="AR161" s="157" t="s">
        <v>233</v>
      </c>
      <c r="AT161" s="157" t="s">
        <v>229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860</v>
      </c>
    </row>
    <row r="162" spans="2:65" s="10" customFormat="1" ht="22.7" customHeight="1">
      <c r="B162" s="136"/>
      <c r="D162" s="137" t="s">
        <v>74</v>
      </c>
      <c r="E162" s="168" t="s">
        <v>234</v>
      </c>
      <c r="F162" s="168" t="s">
        <v>607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9.0724599999999995</v>
      </c>
      <c r="T162" s="143">
        <f>SUM(T163:T165)</f>
        <v>0</v>
      </c>
      <c r="AR162" s="137" t="s">
        <v>83</v>
      </c>
      <c r="AT162" s="144" t="s">
        <v>74</v>
      </c>
      <c r="AU162" s="144" t="s">
        <v>83</v>
      </c>
      <c r="AY162" s="137" t="s">
        <v>199</v>
      </c>
      <c r="BK162" s="145">
        <f>SUM(BK163:BK165)</f>
        <v>0</v>
      </c>
    </row>
    <row r="163" spans="2:65" s="1" customFormat="1" ht="33" customHeight="1">
      <c r="B163" s="118"/>
      <c r="C163" s="146" t="s">
        <v>7</v>
      </c>
      <c r="D163" s="146" t="s">
        <v>200</v>
      </c>
      <c r="E163" s="147" t="s">
        <v>608</v>
      </c>
      <c r="F163" s="148" t="s">
        <v>609</v>
      </c>
      <c r="G163" s="149" t="s">
        <v>262</v>
      </c>
      <c r="H163" s="150">
        <v>49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41</v>
      </c>
      <c r="P163" s="155">
        <f>O163*H163</f>
        <v>0</v>
      </c>
      <c r="Q163" s="155">
        <v>9.4539999999999999E-2</v>
      </c>
      <c r="R163" s="155">
        <f>Q163*H163</f>
        <v>4.63246</v>
      </c>
      <c r="S163" s="155">
        <v>0</v>
      </c>
      <c r="T163" s="156">
        <f>S163*H163</f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115</v>
      </c>
      <c r="BK163" s="158">
        <f>ROUND(I163*H163,2)</f>
        <v>0</v>
      </c>
      <c r="BL163" s="13" t="s">
        <v>234</v>
      </c>
      <c r="BM163" s="157" t="s">
        <v>861</v>
      </c>
    </row>
    <row r="164" spans="2:65" s="1" customFormat="1" ht="24.2" customHeight="1">
      <c r="B164" s="118"/>
      <c r="C164" s="170" t="s">
        <v>397</v>
      </c>
      <c r="D164" s="170" t="s">
        <v>229</v>
      </c>
      <c r="E164" s="171" t="s">
        <v>712</v>
      </c>
      <c r="F164" s="172" t="s">
        <v>713</v>
      </c>
      <c r="G164" s="173" t="s">
        <v>262</v>
      </c>
      <c r="H164" s="174">
        <v>37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41</v>
      </c>
      <c r="P164" s="155">
        <f>O164*H164</f>
        <v>0</v>
      </c>
      <c r="Q164" s="155">
        <v>0.12</v>
      </c>
      <c r="R164" s="155">
        <f>Q164*H164</f>
        <v>4.4399999999999995</v>
      </c>
      <c r="S164" s="155">
        <v>0</v>
      </c>
      <c r="T164" s="156">
        <f>S164*H164</f>
        <v>0</v>
      </c>
      <c r="AR164" s="157" t="s">
        <v>233</v>
      </c>
      <c r="AT164" s="157" t="s">
        <v>229</v>
      </c>
      <c r="AU164" s="157" t="s">
        <v>115</v>
      </c>
      <c r="AY164" s="13" t="s">
        <v>199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115</v>
      </c>
      <c r="BK164" s="158">
        <f>ROUND(I164*H164,2)</f>
        <v>0</v>
      </c>
      <c r="BL164" s="13" t="s">
        <v>234</v>
      </c>
      <c r="BM164" s="157" t="s">
        <v>862</v>
      </c>
    </row>
    <row r="165" spans="2:65" s="1" customFormat="1" ht="18">
      <c r="B165" s="28"/>
      <c r="D165" s="183" t="s">
        <v>715</v>
      </c>
      <c r="F165" s="184" t="s">
        <v>716</v>
      </c>
      <c r="I165" s="119"/>
      <c r="L165" s="28"/>
      <c r="M165" s="185"/>
      <c r="T165" s="55"/>
      <c r="AT165" s="13" t="s">
        <v>715</v>
      </c>
      <c r="AU165" s="13" t="s">
        <v>115</v>
      </c>
    </row>
    <row r="166" spans="2:65" s="10" customFormat="1" ht="22.7" customHeight="1">
      <c r="B166" s="136"/>
      <c r="D166" s="137" t="s">
        <v>74</v>
      </c>
      <c r="E166" s="168" t="s">
        <v>246</v>
      </c>
      <c r="F166" s="168" t="s">
        <v>417</v>
      </c>
      <c r="I166" s="139"/>
      <c r="J166" s="169">
        <f>BK166</f>
        <v>0</v>
      </c>
      <c r="L166" s="136"/>
      <c r="M166" s="141"/>
      <c r="P166" s="142">
        <f>SUM(P167:P177)</f>
        <v>0</v>
      </c>
      <c r="R166" s="142">
        <f>SUM(R167:R177)</f>
        <v>474.28657000000004</v>
      </c>
      <c r="T166" s="143">
        <f>SUM(T167:T177)</f>
        <v>0</v>
      </c>
      <c r="AR166" s="137" t="s">
        <v>83</v>
      </c>
      <c r="AT166" s="144" t="s">
        <v>74</v>
      </c>
      <c r="AU166" s="144" t="s">
        <v>83</v>
      </c>
      <c r="AY166" s="137" t="s">
        <v>199</v>
      </c>
      <c r="BK166" s="145">
        <f>SUM(BK167:BK177)</f>
        <v>0</v>
      </c>
    </row>
    <row r="167" spans="2:65" s="1" customFormat="1" ht="33" customHeight="1">
      <c r="B167" s="118"/>
      <c r="C167" s="146" t="s">
        <v>401</v>
      </c>
      <c r="D167" s="146" t="s">
        <v>200</v>
      </c>
      <c r="E167" s="147" t="s">
        <v>620</v>
      </c>
      <c r="F167" s="148" t="s">
        <v>621</v>
      </c>
      <c r="G167" s="149" t="s">
        <v>262</v>
      </c>
      <c r="H167" s="150">
        <v>140</v>
      </c>
      <c r="I167" s="151"/>
      <c r="J167" s="152">
        <f t="shared" ref="J167:J177" si="15">ROUND(I167*H167,2)</f>
        <v>0</v>
      </c>
      <c r="K167" s="153"/>
      <c r="L167" s="28"/>
      <c r="M167" s="154" t="s">
        <v>1</v>
      </c>
      <c r="N167" s="117" t="s">
        <v>41</v>
      </c>
      <c r="P167" s="155">
        <f t="shared" ref="P167:P177" si="16">O167*H167</f>
        <v>0</v>
      </c>
      <c r="Q167" s="155">
        <v>0.53186</v>
      </c>
      <c r="R167" s="155">
        <f t="shared" ref="R167:R177" si="17">Q167*H167</f>
        <v>74.460399999999993</v>
      </c>
      <c r="S167" s="155">
        <v>0</v>
      </c>
      <c r="T167" s="156">
        <f t="shared" ref="T167:T177" si="18">S167*H167</f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 t="shared" ref="BE167:BE177" si="19">IF(N167="základná",J167,0)</f>
        <v>0</v>
      </c>
      <c r="BF167" s="158">
        <f t="shared" ref="BF167:BF177" si="20">IF(N167="znížená",J167,0)</f>
        <v>0</v>
      </c>
      <c r="BG167" s="158">
        <f t="shared" ref="BG167:BG177" si="21">IF(N167="zákl. prenesená",J167,0)</f>
        <v>0</v>
      </c>
      <c r="BH167" s="158">
        <f t="shared" ref="BH167:BH177" si="22">IF(N167="zníž. prenesená",J167,0)</f>
        <v>0</v>
      </c>
      <c r="BI167" s="158">
        <f t="shared" ref="BI167:BI177" si="23">IF(N167="nulová",J167,0)</f>
        <v>0</v>
      </c>
      <c r="BJ167" s="13" t="s">
        <v>115</v>
      </c>
      <c r="BK167" s="158">
        <f t="shared" ref="BK167:BK177" si="24">ROUND(I167*H167,2)</f>
        <v>0</v>
      </c>
      <c r="BL167" s="13" t="s">
        <v>234</v>
      </c>
      <c r="BM167" s="157" t="s">
        <v>622</v>
      </c>
    </row>
    <row r="168" spans="2:65" s="1" customFormat="1" ht="33" customHeight="1">
      <c r="B168" s="118"/>
      <c r="C168" s="146" t="s">
        <v>405</v>
      </c>
      <c r="D168" s="146" t="s">
        <v>200</v>
      </c>
      <c r="E168" s="147" t="s">
        <v>717</v>
      </c>
      <c r="F168" s="148" t="s">
        <v>718</v>
      </c>
      <c r="G168" s="149" t="s">
        <v>262</v>
      </c>
      <c r="H168" s="150">
        <v>49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41</v>
      </c>
      <c r="P168" s="155">
        <f t="shared" si="16"/>
        <v>0</v>
      </c>
      <c r="Q168" s="155">
        <v>0.23</v>
      </c>
      <c r="R168" s="155">
        <f t="shared" si="17"/>
        <v>11.270000000000001</v>
      </c>
      <c r="S168" s="155">
        <v>0</v>
      </c>
      <c r="T168" s="156">
        <f t="shared" si="18"/>
        <v>0</v>
      </c>
      <c r="AR168" s="157" t="s">
        <v>234</v>
      </c>
      <c r="AT168" s="157" t="s">
        <v>200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234</v>
      </c>
      <c r="BM168" s="157" t="s">
        <v>863</v>
      </c>
    </row>
    <row r="169" spans="2:65" s="1" customFormat="1" ht="33" customHeight="1">
      <c r="B169" s="118"/>
      <c r="C169" s="146" t="s">
        <v>409</v>
      </c>
      <c r="D169" s="146" t="s">
        <v>200</v>
      </c>
      <c r="E169" s="147" t="s">
        <v>623</v>
      </c>
      <c r="F169" s="148" t="s">
        <v>624</v>
      </c>
      <c r="G169" s="149" t="s">
        <v>262</v>
      </c>
      <c r="H169" s="150">
        <v>49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0.46</v>
      </c>
      <c r="R169" s="155">
        <f t="shared" si="17"/>
        <v>22.540000000000003</v>
      </c>
      <c r="S169" s="155">
        <v>0</v>
      </c>
      <c r="T169" s="156">
        <f t="shared" si="18"/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864</v>
      </c>
    </row>
    <row r="170" spans="2:65" s="1" customFormat="1" ht="37.700000000000003" customHeight="1">
      <c r="B170" s="118"/>
      <c r="C170" s="146" t="s">
        <v>413</v>
      </c>
      <c r="D170" s="146" t="s">
        <v>200</v>
      </c>
      <c r="E170" s="147" t="s">
        <v>427</v>
      </c>
      <c r="F170" s="148" t="s">
        <v>428</v>
      </c>
      <c r="G170" s="149" t="s">
        <v>262</v>
      </c>
      <c r="H170" s="150">
        <v>140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0.35914000000000001</v>
      </c>
      <c r="R170" s="155">
        <f t="shared" si="17"/>
        <v>50.279600000000002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626</v>
      </c>
    </row>
    <row r="171" spans="2:65" s="1" customFormat="1" ht="33" customHeight="1">
      <c r="B171" s="118"/>
      <c r="C171" s="146" t="s">
        <v>418</v>
      </c>
      <c r="D171" s="146" t="s">
        <v>200</v>
      </c>
      <c r="E171" s="147" t="s">
        <v>431</v>
      </c>
      <c r="F171" s="148" t="s">
        <v>732</v>
      </c>
      <c r="G171" s="149" t="s">
        <v>262</v>
      </c>
      <c r="H171" s="150">
        <v>140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41</v>
      </c>
      <c r="P171" s="155">
        <f t="shared" si="16"/>
        <v>0</v>
      </c>
      <c r="Q171" s="155">
        <v>8.0000000000000004E-4</v>
      </c>
      <c r="R171" s="155">
        <f t="shared" si="17"/>
        <v>0.112</v>
      </c>
      <c r="S171" s="155">
        <v>0</v>
      </c>
      <c r="T171" s="156">
        <f t="shared" si="18"/>
        <v>0</v>
      </c>
      <c r="AR171" s="157" t="s">
        <v>234</v>
      </c>
      <c r="AT171" s="157" t="s">
        <v>200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872</v>
      </c>
    </row>
    <row r="172" spans="2:65" s="1" customFormat="1" ht="33" customHeight="1">
      <c r="B172" s="118"/>
      <c r="C172" s="146" t="s">
        <v>422</v>
      </c>
      <c r="D172" s="146" t="s">
        <v>200</v>
      </c>
      <c r="E172" s="147" t="s">
        <v>627</v>
      </c>
      <c r="F172" s="148" t="s">
        <v>628</v>
      </c>
      <c r="G172" s="149" t="s">
        <v>262</v>
      </c>
      <c r="H172" s="150">
        <v>2146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6.9999999999999999E-4</v>
      </c>
      <c r="R172" s="155">
        <f t="shared" si="17"/>
        <v>1.5022</v>
      </c>
      <c r="S172" s="155">
        <v>0</v>
      </c>
      <c r="T172" s="156">
        <f t="shared" si="18"/>
        <v>0</v>
      </c>
      <c r="AR172" s="157" t="s">
        <v>234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629</v>
      </c>
    </row>
    <row r="173" spans="2:65" s="1" customFormat="1" ht="33" customHeight="1">
      <c r="B173" s="118"/>
      <c r="C173" s="146" t="s">
        <v>426</v>
      </c>
      <c r="D173" s="146" t="s">
        <v>200</v>
      </c>
      <c r="E173" s="147" t="s">
        <v>439</v>
      </c>
      <c r="F173" s="148" t="s">
        <v>630</v>
      </c>
      <c r="G173" s="149" t="s">
        <v>262</v>
      </c>
      <c r="H173" s="150">
        <v>1073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41</v>
      </c>
      <c r="P173" s="155">
        <f t="shared" si="16"/>
        <v>0</v>
      </c>
      <c r="Q173" s="155">
        <v>0.10373</v>
      </c>
      <c r="R173" s="155">
        <f t="shared" si="17"/>
        <v>111.30229</v>
      </c>
      <c r="S173" s="155">
        <v>0</v>
      </c>
      <c r="T173" s="156">
        <f t="shared" si="18"/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631</v>
      </c>
    </row>
    <row r="174" spans="2:65" s="1" customFormat="1" ht="37.700000000000003" customHeight="1">
      <c r="B174" s="118"/>
      <c r="C174" s="146" t="s">
        <v>430</v>
      </c>
      <c r="D174" s="146" t="s">
        <v>200</v>
      </c>
      <c r="E174" s="147" t="s">
        <v>443</v>
      </c>
      <c r="F174" s="148" t="s">
        <v>444</v>
      </c>
      <c r="G174" s="149" t="s">
        <v>262</v>
      </c>
      <c r="H174" s="150">
        <v>1073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41</v>
      </c>
      <c r="P174" s="155">
        <f t="shared" si="16"/>
        <v>0</v>
      </c>
      <c r="Q174" s="155">
        <v>0.15559000000000001</v>
      </c>
      <c r="R174" s="155">
        <f t="shared" si="17"/>
        <v>166.94807</v>
      </c>
      <c r="S174" s="155">
        <v>0</v>
      </c>
      <c r="T174" s="156">
        <f t="shared" si="18"/>
        <v>0</v>
      </c>
      <c r="AR174" s="157" t="s">
        <v>234</v>
      </c>
      <c r="AT174" s="157" t="s">
        <v>200</v>
      </c>
      <c r="AU174" s="157" t="s">
        <v>115</v>
      </c>
      <c r="AY174" s="13" t="s">
        <v>199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115</v>
      </c>
      <c r="BK174" s="158">
        <f t="shared" si="24"/>
        <v>0</v>
      </c>
      <c r="BL174" s="13" t="s">
        <v>234</v>
      </c>
      <c r="BM174" s="157" t="s">
        <v>632</v>
      </c>
    </row>
    <row r="175" spans="2:65" s="1" customFormat="1" ht="33" customHeight="1">
      <c r="B175" s="118"/>
      <c r="C175" s="146" t="s">
        <v>434</v>
      </c>
      <c r="D175" s="146" t="s">
        <v>200</v>
      </c>
      <c r="E175" s="147" t="s">
        <v>447</v>
      </c>
      <c r="F175" s="148" t="s">
        <v>633</v>
      </c>
      <c r="G175" s="149" t="s">
        <v>262</v>
      </c>
      <c r="H175" s="150">
        <v>140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41</v>
      </c>
      <c r="P175" s="155">
        <f t="shared" si="16"/>
        <v>0</v>
      </c>
      <c r="Q175" s="155">
        <v>0.18151999999999999</v>
      </c>
      <c r="R175" s="155">
        <f t="shared" si="17"/>
        <v>25.412799999999997</v>
      </c>
      <c r="S175" s="155">
        <v>0</v>
      </c>
      <c r="T175" s="156">
        <f t="shared" si="18"/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115</v>
      </c>
      <c r="BK175" s="158">
        <f t="shared" si="24"/>
        <v>0</v>
      </c>
      <c r="BL175" s="13" t="s">
        <v>234</v>
      </c>
      <c r="BM175" s="157" t="s">
        <v>634</v>
      </c>
    </row>
    <row r="176" spans="2:65" s="1" customFormat="1" ht="24.2" customHeight="1">
      <c r="B176" s="118"/>
      <c r="C176" s="146" t="s">
        <v>438</v>
      </c>
      <c r="D176" s="146" t="s">
        <v>200</v>
      </c>
      <c r="E176" s="147" t="s">
        <v>635</v>
      </c>
      <c r="F176" s="148" t="s">
        <v>636</v>
      </c>
      <c r="G176" s="149" t="s">
        <v>262</v>
      </c>
      <c r="H176" s="150">
        <v>49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41</v>
      </c>
      <c r="P176" s="155">
        <f t="shared" si="16"/>
        <v>0</v>
      </c>
      <c r="Q176" s="155">
        <v>0.16849</v>
      </c>
      <c r="R176" s="155">
        <f t="shared" si="17"/>
        <v>8.2560099999999998</v>
      </c>
      <c r="S176" s="155">
        <v>0</v>
      </c>
      <c r="T176" s="156">
        <f t="shared" si="18"/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115</v>
      </c>
      <c r="BK176" s="158">
        <f t="shared" si="24"/>
        <v>0</v>
      </c>
      <c r="BL176" s="13" t="s">
        <v>234</v>
      </c>
      <c r="BM176" s="157" t="s">
        <v>873</v>
      </c>
    </row>
    <row r="177" spans="2:65" s="1" customFormat="1" ht="24.2" customHeight="1">
      <c r="B177" s="118"/>
      <c r="C177" s="170" t="s">
        <v>442</v>
      </c>
      <c r="D177" s="170" t="s">
        <v>229</v>
      </c>
      <c r="E177" s="171" t="s">
        <v>738</v>
      </c>
      <c r="F177" s="172" t="s">
        <v>739</v>
      </c>
      <c r="G177" s="173" t="s">
        <v>262</v>
      </c>
      <c r="H177" s="174">
        <v>12.24</v>
      </c>
      <c r="I177" s="175"/>
      <c r="J177" s="176">
        <f t="shared" si="15"/>
        <v>0</v>
      </c>
      <c r="K177" s="177"/>
      <c r="L177" s="178"/>
      <c r="M177" s="179" t="s">
        <v>1</v>
      </c>
      <c r="N177" s="180" t="s">
        <v>41</v>
      </c>
      <c r="P177" s="155">
        <f t="shared" si="16"/>
        <v>0</v>
      </c>
      <c r="Q177" s="155">
        <v>0.18</v>
      </c>
      <c r="R177" s="155">
        <f t="shared" si="17"/>
        <v>2.2031999999999998</v>
      </c>
      <c r="S177" s="155">
        <v>0</v>
      </c>
      <c r="T177" s="156">
        <f t="shared" si="18"/>
        <v>0</v>
      </c>
      <c r="AR177" s="157" t="s">
        <v>233</v>
      </c>
      <c r="AT177" s="157" t="s">
        <v>229</v>
      </c>
      <c r="AU177" s="157" t="s">
        <v>115</v>
      </c>
      <c r="AY177" s="13" t="s">
        <v>199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115</v>
      </c>
      <c r="BK177" s="158">
        <f t="shared" si="24"/>
        <v>0</v>
      </c>
      <c r="BL177" s="13" t="s">
        <v>234</v>
      </c>
      <c r="BM177" s="157" t="s">
        <v>874</v>
      </c>
    </row>
    <row r="178" spans="2:65" s="10" customFormat="1" ht="22.7" customHeight="1">
      <c r="B178" s="136"/>
      <c r="D178" s="137" t="s">
        <v>74</v>
      </c>
      <c r="E178" s="168" t="s">
        <v>233</v>
      </c>
      <c r="F178" s="168" t="s">
        <v>450</v>
      </c>
      <c r="I178" s="139"/>
      <c r="J178" s="169">
        <f>BK178</f>
        <v>0</v>
      </c>
      <c r="L178" s="136"/>
      <c r="M178" s="141"/>
      <c r="P178" s="142">
        <f>SUM(P179:P180)</f>
        <v>0</v>
      </c>
      <c r="R178" s="142">
        <f>SUM(R179:R180)</f>
        <v>2.4714</v>
      </c>
      <c r="T178" s="143">
        <f>SUM(T179:T180)</f>
        <v>0</v>
      </c>
      <c r="AR178" s="137" t="s">
        <v>83</v>
      </c>
      <c r="AT178" s="144" t="s">
        <v>74</v>
      </c>
      <c r="AU178" s="144" t="s">
        <v>83</v>
      </c>
      <c r="AY178" s="137" t="s">
        <v>199</v>
      </c>
      <c r="BK178" s="145">
        <f>SUM(BK179:BK180)</f>
        <v>0</v>
      </c>
    </row>
    <row r="179" spans="2:65" s="1" customFormat="1" ht="24.2" customHeight="1">
      <c r="B179" s="118"/>
      <c r="C179" s="146" t="s">
        <v>446</v>
      </c>
      <c r="D179" s="146" t="s">
        <v>200</v>
      </c>
      <c r="E179" s="147" t="s">
        <v>638</v>
      </c>
      <c r="F179" s="148" t="s">
        <v>639</v>
      </c>
      <c r="G179" s="149" t="s">
        <v>232</v>
      </c>
      <c r="H179" s="150">
        <v>3</v>
      </c>
      <c r="I179" s="151"/>
      <c r="J179" s="152">
        <f>ROUND(I179*H179,2)</f>
        <v>0</v>
      </c>
      <c r="K179" s="153"/>
      <c r="L179" s="28"/>
      <c r="M179" s="154" t="s">
        <v>1</v>
      </c>
      <c r="N179" s="117" t="s">
        <v>41</v>
      </c>
      <c r="P179" s="155">
        <f>O179*H179</f>
        <v>0</v>
      </c>
      <c r="Q179" s="155">
        <v>0.41325000000000001</v>
      </c>
      <c r="R179" s="155">
        <f>Q179*H179</f>
        <v>1.2397499999999999</v>
      </c>
      <c r="S179" s="155">
        <v>0</v>
      </c>
      <c r="T179" s="156">
        <f>S179*H179</f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>IF(N179="základná",J179,0)</f>
        <v>0</v>
      </c>
      <c r="BF179" s="158">
        <f>IF(N179="znížená",J179,0)</f>
        <v>0</v>
      </c>
      <c r="BG179" s="158">
        <f>IF(N179="zákl. prenesená",J179,0)</f>
        <v>0</v>
      </c>
      <c r="BH179" s="158">
        <f>IF(N179="zníž. prenesená",J179,0)</f>
        <v>0</v>
      </c>
      <c r="BI179" s="158">
        <f>IF(N179="nulová",J179,0)</f>
        <v>0</v>
      </c>
      <c r="BJ179" s="13" t="s">
        <v>115</v>
      </c>
      <c r="BK179" s="158">
        <f>ROUND(I179*H179,2)</f>
        <v>0</v>
      </c>
      <c r="BL179" s="13" t="s">
        <v>234</v>
      </c>
      <c r="BM179" s="157" t="s">
        <v>640</v>
      </c>
    </row>
    <row r="180" spans="2:65" s="1" customFormat="1" ht="24.2" customHeight="1">
      <c r="B180" s="118"/>
      <c r="C180" s="146" t="s">
        <v>451</v>
      </c>
      <c r="D180" s="146" t="s">
        <v>200</v>
      </c>
      <c r="E180" s="147" t="s">
        <v>641</v>
      </c>
      <c r="F180" s="148" t="s">
        <v>642</v>
      </c>
      <c r="G180" s="149" t="s">
        <v>232</v>
      </c>
      <c r="H180" s="150">
        <v>3</v>
      </c>
      <c r="I180" s="151"/>
      <c r="J180" s="152">
        <f>ROUND(I180*H180,2)</f>
        <v>0</v>
      </c>
      <c r="K180" s="153"/>
      <c r="L180" s="28"/>
      <c r="M180" s="154" t="s">
        <v>1</v>
      </c>
      <c r="N180" s="117" t="s">
        <v>41</v>
      </c>
      <c r="P180" s="155">
        <f>O180*H180</f>
        <v>0</v>
      </c>
      <c r="Q180" s="155">
        <v>0.41055000000000003</v>
      </c>
      <c r="R180" s="155">
        <f>Q180*H180</f>
        <v>1.2316500000000001</v>
      </c>
      <c r="S180" s="155">
        <v>0</v>
      </c>
      <c r="T180" s="156">
        <f>S180*H180</f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>IF(N180="základná",J180,0)</f>
        <v>0</v>
      </c>
      <c r="BF180" s="158">
        <f>IF(N180="znížená",J180,0)</f>
        <v>0</v>
      </c>
      <c r="BG180" s="158">
        <f>IF(N180="zákl. prenesená",J180,0)</f>
        <v>0</v>
      </c>
      <c r="BH180" s="158">
        <f>IF(N180="zníž. prenesená",J180,0)</f>
        <v>0</v>
      </c>
      <c r="BI180" s="158">
        <f>IF(N180="nulová",J180,0)</f>
        <v>0</v>
      </c>
      <c r="BJ180" s="13" t="s">
        <v>115</v>
      </c>
      <c r="BK180" s="158">
        <f>ROUND(I180*H180,2)</f>
        <v>0</v>
      </c>
      <c r="BL180" s="13" t="s">
        <v>234</v>
      </c>
      <c r="BM180" s="157" t="s">
        <v>643</v>
      </c>
    </row>
    <row r="181" spans="2:65" s="10" customFormat="1" ht="22.7" customHeight="1">
      <c r="B181" s="136"/>
      <c r="D181" s="137" t="s">
        <v>74</v>
      </c>
      <c r="E181" s="168" t="s">
        <v>254</v>
      </c>
      <c r="F181" s="168" t="s">
        <v>255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65.826282000000006</v>
      </c>
      <c r="T181" s="143">
        <f>SUM(T182:T197)</f>
        <v>5.2220000000000004</v>
      </c>
      <c r="AR181" s="137" t="s">
        <v>83</v>
      </c>
      <c r="AT181" s="144" t="s">
        <v>74</v>
      </c>
      <c r="AU181" s="144" t="s">
        <v>83</v>
      </c>
      <c r="AY181" s="137" t="s">
        <v>199</v>
      </c>
      <c r="BK181" s="145">
        <f>SUM(BK182:BK197)</f>
        <v>0</v>
      </c>
    </row>
    <row r="182" spans="2:65" s="1" customFormat="1" ht="37.700000000000003" customHeight="1">
      <c r="B182" s="118"/>
      <c r="C182" s="146" t="s">
        <v>455</v>
      </c>
      <c r="D182" s="146" t="s">
        <v>200</v>
      </c>
      <c r="E182" s="147" t="s">
        <v>875</v>
      </c>
      <c r="F182" s="148" t="s">
        <v>876</v>
      </c>
      <c r="G182" s="149" t="s">
        <v>266</v>
      </c>
      <c r="H182" s="150">
        <v>16</v>
      </c>
      <c r="I182" s="151"/>
      <c r="J182" s="152">
        <f t="shared" ref="J182:J197" si="25">ROUND(I182*H182,2)</f>
        <v>0</v>
      </c>
      <c r="K182" s="153"/>
      <c r="L182" s="28"/>
      <c r="M182" s="154" t="s">
        <v>1</v>
      </c>
      <c r="N182" s="117" t="s">
        <v>41</v>
      </c>
      <c r="P182" s="155">
        <f t="shared" ref="P182:P197" si="26">O182*H182</f>
        <v>0</v>
      </c>
      <c r="Q182" s="155">
        <v>0.14591000000000001</v>
      </c>
      <c r="R182" s="155">
        <f t="shared" ref="R182:R197" si="27">Q182*H182</f>
        <v>2.3345600000000002</v>
      </c>
      <c r="S182" s="155">
        <v>0</v>
      </c>
      <c r="T182" s="156">
        <f t="shared" ref="T182:T197" si="28">S182*H182</f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 t="shared" ref="BE182:BE197" si="29">IF(N182="základná",J182,0)</f>
        <v>0</v>
      </c>
      <c r="BF182" s="158">
        <f t="shared" ref="BF182:BF197" si="30">IF(N182="znížená",J182,0)</f>
        <v>0</v>
      </c>
      <c r="BG182" s="158">
        <f t="shared" ref="BG182:BG197" si="31">IF(N182="zákl. prenesená",J182,0)</f>
        <v>0</v>
      </c>
      <c r="BH182" s="158">
        <f t="shared" ref="BH182:BH197" si="32">IF(N182="zníž. prenesená",J182,0)</f>
        <v>0</v>
      </c>
      <c r="BI182" s="158">
        <f t="shared" ref="BI182:BI197" si="33">IF(N182="nulová",J182,0)</f>
        <v>0</v>
      </c>
      <c r="BJ182" s="13" t="s">
        <v>115</v>
      </c>
      <c r="BK182" s="158">
        <f t="shared" ref="BK182:BK197" si="34">ROUND(I182*H182,2)</f>
        <v>0</v>
      </c>
      <c r="BL182" s="13" t="s">
        <v>234</v>
      </c>
      <c r="BM182" s="157" t="s">
        <v>877</v>
      </c>
    </row>
    <row r="183" spans="2:65" s="1" customFormat="1" ht="16.5" customHeight="1">
      <c r="B183" s="118"/>
      <c r="C183" s="170" t="s">
        <v>459</v>
      </c>
      <c r="D183" s="170" t="s">
        <v>229</v>
      </c>
      <c r="E183" s="171" t="s">
        <v>650</v>
      </c>
      <c r="F183" s="172" t="s">
        <v>651</v>
      </c>
      <c r="G183" s="173" t="s">
        <v>232</v>
      </c>
      <c r="H183" s="174">
        <v>48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41</v>
      </c>
      <c r="P183" s="155">
        <f t="shared" si="26"/>
        <v>0</v>
      </c>
      <c r="Q183" s="155">
        <v>4.9000000000000002E-2</v>
      </c>
      <c r="R183" s="155">
        <f t="shared" si="27"/>
        <v>2.3520000000000003</v>
      </c>
      <c r="S183" s="155">
        <v>0</v>
      </c>
      <c r="T183" s="156">
        <f t="shared" si="28"/>
        <v>0</v>
      </c>
      <c r="AR183" s="157" t="s">
        <v>233</v>
      </c>
      <c r="AT183" s="157" t="s">
        <v>229</v>
      </c>
      <c r="AU183" s="157" t="s">
        <v>115</v>
      </c>
      <c r="AY183" s="13" t="s">
        <v>199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115</v>
      </c>
      <c r="BK183" s="158">
        <f t="shared" si="34"/>
        <v>0</v>
      </c>
      <c r="BL183" s="13" t="s">
        <v>234</v>
      </c>
      <c r="BM183" s="157" t="s">
        <v>878</v>
      </c>
    </row>
    <row r="184" spans="2:65" s="1" customFormat="1" ht="24.2" customHeight="1">
      <c r="B184" s="118"/>
      <c r="C184" s="146" t="s">
        <v>463</v>
      </c>
      <c r="D184" s="146" t="s">
        <v>200</v>
      </c>
      <c r="E184" s="147" t="s">
        <v>644</v>
      </c>
      <c r="F184" s="148" t="s">
        <v>645</v>
      </c>
      <c r="G184" s="149" t="s">
        <v>266</v>
      </c>
      <c r="H184" s="150">
        <v>180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41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234</v>
      </c>
      <c r="AT184" s="157" t="s">
        <v>200</v>
      </c>
      <c r="AU184" s="157" t="s">
        <v>115</v>
      </c>
      <c r="AY184" s="13" t="s">
        <v>199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115</v>
      </c>
      <c r="BK184" s="158">
        <f t="shared" si="34"/>
        <v>0</v>
      </c>
      <c r="BL184" s="13" t="s">
        <v>234</v>
      </c>
      <c r="BM184" s="157" t="s">
        <v>646</v>
      </c>
    </row>
    <row r="185" spans="2:65" s="1" customFormat="1" ht="16.5" customHeight="1">
      <c r="B185" s="118"/>
      <c r="C185" s="170" t="s">
        <v>467</v>
      </c>
      <c r="D185" s="170" t="s">
        <v>229</v>
      </c>
      <c r="E185" s="171" t="s">
        <v>647</v>
      </c>
      <c r="F185" s="172" t="s">
        <v>648</v>
      </c>
      <c r="G185" s="173" t="s">
        <v>232</v>
      </c>
      <c r="H185" s="174">
        <v>165.64</v>
      </c>
      <c r="I185" s="175"/>
      <c r="J185" s="176">
        <f t="shared" si="25"/>
        <v>0</v>
      </c>
      <c r="K185" s="177"/>
      <c r="L185" s="178"/>
      <c r="M185" s="179" t="s">
        <v>1</v>
      </c>
      <c r="N185" s="180" t="s">
        <v>41</v>
      </c>
      <c r="P185" s="155">
        <f t="shared" si="26"/>
        <v>0</v>
      </c>
      <c r="Q185" s="155">
        <v>9.7000000000000003E-2</v>
      </c>
      <c r="R185" s="155">
        <f t="shared" si="27"/>
        <v>16.067080000000001</v>
      </c>
      <c r="S185" s="155">
        <v>0</v>
      </c>
      <c r="T185" s="156">
        <f t="shared" si="28"/>
        <v>0</v>
      </c>
      <c r="AR185" s="157" t="s">
        <v>233</v>
      </c>
      <c r="AT185" s="157" t="s">
        <v>229</v>
      </c>
      <c r="AU185" s="157" t="s">
        <v>115</v>
      </c>
      <c r="AY185" s="13" t="s">
        <v>199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115</v>
      </c>
      <c r="BK185" s="158">
        <f t="shared" si="34"/>
        <v>0</v>
      </c>
      <c r="BL185" s="13" t="s">
        <v>234</v>
      </c>
      <c r="BM185" s="157" t="s">
        <v>649</v>
      </c>
    </row>
    <row r="186" spans="2:65" s="1" customFormat="1" ht="37.700000000000003" customHeight="1">
      <c r="B186" s="118"/>
      <c r="C186" s="146" t="s">
        <v>471</v>
      </c>
      <c r="D186" s="146" t="s">
        <v>200</v>
      </c>
      <c r="E186" s="147" t="s">
        <v>484</v>
      </c>
      <c r="F186" s="148" t="s">
        <v>485</v>
      </c>
      <c r="G186" s="149" t="s">
        <v>266</v>
      </c>
      <c r="H186" s="150">
        <v>24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41</v>
      </c>
      <c r="P186" s="155">
        <f t="shared" si="26"/>
        <v>0</v>
      </c>
      <c r="Q186" s="155">
        <v>9.9250000000000005E-2</v>
      </c>
      <c r="R186" s="155">
        <f t="shared" si="27"/>
        <v>2.3820000000000001</v>
      </c>
      <c r="S186" s="155">
        <v>0</v>
      </c>
      <c r="T186" s="156">
        <f t="shared" si="28"/>
        <v>0</v>
      </c>
      <c r="AR186" s="157" t="s">
        <v>234</v>
      </c>
      <c r="AT186" s="157" t="s">
        <v>200</v>
      </c>
      <c r="AU186" s="157" t="s">
        <v>115</v>
      </c>
      <c r="AY186" s="13" t="s">
        <v>199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115</v>
      </c>
      <c r="BK186" s="158">
        <f t="shared" si="34"/>
        <v>0</v>
      </c>
      <c r="BL186" s="13" t="s">
        <v>234</v>
      </c>
      <c r="BM186" s="157" t="s">
        <v>879</v>
      </c>
    </row>
    <row r="187" spans="2:65" s="1" customFormat="1" ht="24.2" customHeight="1">
      <c r="B187" s="118"/>
      <c r="C187" s="146" t="s">
        <v>475</v>
      </c>
      <c r="D187" s="146" t="s">
        <v>200</v>
      </c>
      <c r="E187" s="147" t="s">
        <v>656</v>
      </c>
      <c r="F187" s="148" t="s">
        <v>657</v>
      </c>
      <c r="G187" s="149" t="s">
        <v>356</v>
      </c>
      <c r="H187" s="150">
        <v>16.920000000000002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41</v>
      </c>
      <c r="P187" s="155">
        <f t="shared" si="26"/>
        <v>0</v>
      </c>
      <c r="Q187" s="155">
        <v>2.2321</v>
      </c>
      <c r="R187" s="155">
        <f t="shared" si="27"/>
        <v>37.767132000000004</v>
      </c>
      <c r="S187" s="155">
        <v>0</v>
      </c>
      <c r="T187" s="156">
        <f t="shared" si="28"/>
        <v>0</v>
      </c>
      <c r="AR187" s="157" t="s">
        <v>234</v>
      </c>
      <c r="AT187" s="157" t="s">
        <v>200</v>
      </c>
      <c r="AU187" s="157" t="s">
        <v>115</v>
      </c>
      <c r="AY187" s="13" t="s">
        <v>199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115</v>
      </c>
      <c r="BK187" s="158">
        <f t="shared" si="34"/>
        <v>0</v>
      </c>
      <c r="BL187" s="13" t="s">
        <v>234</v>
      </c>
      <c r="BM187" s="157" t="s">
        <v>658</v>
      </c>
    </row>
    <row r="188" spans="2:65" s="1" customFormat="1" ht="24.2" customHeight="1">
      <c r="B188" s="118"/>
      <c r="C188" s="146" t="s">
        <v>479</v>
      </c>
      <c r="D188" s="146" t="s">
        <v>200</v>
      </c>
      <c r="E188" s="147" t="s">
        <v>659</v>
      </c>
      <c r="F188" s="148" t="s">
        <v>660</v>
      </c>
      <c r="G188" s="149" t="s">
        <v>266</v>
      </c>
      <c r="H188" s="150">
        <v>193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41</v>
      </c>
      <c r="P188" s="155">
        <f t="shared" si="26"/>
        <v>0</v>
      </c>
      <c r="Q188" s="155">
        <v>6.9999999999999994E-5</v>
      </c>
      <c r="R188" s="155">
        <f t="shared" si="27"/>
        <v>1.3509999999999999E-2</v>
      </c>
      <c r="S188" s="155">
        <v>0</v>
      </c>
      <c r="T188" s="156">
        <f t="shared" si="28"/>
        <v>0</v>
      </c>
      <c r="AR188" s="157" t="s">
        <v>234</v>
      </c>
      <c r="AT188" s="157" t="s">
        <v>200</v>
      </c>
      <c r="AU188" s="157" t="s">
        <v>115</v>
      </c>
      <c r="AY188" s="13" t="s">
        <v>199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115</v>
      </c>
      <c r="BK188" s="158">
        <f t="shared" si="34"/>
        <v>0</v>
      </c>
      <c r="BL188" s="13" t="s">
        <v>234</v>
      </c>
      <c r="BM188" s="157" t="s">
        <v>661</v>
      </c>
    </row>
    <row r="189" spans="2:65" s="1" customFormat="1" ht="16.5" customHeight="1">
      <c r="B189" s="118"/>
      <c r="C189" s="170" t="s">
        <v>483</v>
      </c>
      <c r="D189" s="170" t="s">
        <v>229</v>
      </c>
      <c r="E189" s="171" t="s">
        <v>662</v>
      </c>
      <c r="F189" s="172" t="s">
        <v>663</v>
      </c>
      <c r="G189" s="173" t="s">
        <v>378</v>
      </c>
      <c r="H189" s="174">
        <v>1.6140000000000001</v>
      </c>
      <c r="I189" s="175"/>
      <c r="J189" s="176">
        <f t="shared" si="25"/>
        <v>0</v>
      </c>
      <c r="K189" s="177"/>
      <c r="L189" s="178"/>
      <c r="M189" s="179" t="s">
        <v>1</v>
      </c>
      <c r="N189" s="180" t="s">
        <v>41</v>
      </c>
      <c r="P189" s="155">
        <f t="shared" si="26"/>
        <v>0</v>
      </c>
      <c r="Q189" s="155">
        <v>1</v>
      </c>
      <c r="R189" s="155">
        <f t="shared" si="27"/>
        <v>1.6140000000000001</v>
      </c>
      <c r="S189" s="155">
        <v>0</v>
      </c>
      <c r="T189" s="156">
        <f t="shared" si="28"/>
        <v>0</v>
      </c>
      <c r="AR189" s="157" t="s">
        <v>233</v>
      </c>
      <c r="AT189" s="157" t="s">
        <v>229</v>
      </c>
      <c r="AU189" s="157" t="s">
        <v>115</v>
      </c>
      <c r="AY189" s="13" t="s">
        <v>199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115</v>
      </c>
      <c r="BK189" s="158">
        <f t="shared" si="34"/>
        <v>0</v>
      </c>
      <c r="BL189" s="13" t="s">
        <v>234</v>
      </c>
      <c r="BM189" s="157" t="s">
        <v>664</v>
      </c>
    </row>
    <row r="190" spans="2:65" s="1" customFormat="1" ht="37.700000000000003" customHeight="1">
      <c r="B190" s="118"/>
      <c r="C190" s="146" t="s">
        <v>487</v>
      </c>
      <c r="D190" s="146" t="s">
        <v>200</v>
      </c>
      <c r="E190" s="147" t="s">
        <v>504</v>
      </c>
      <c r="F190" s="148" t="s">
        <v>665</v>
      </c>
      <c r="G190" s="149" t="s">
        <v>232</v>
      </c>
      <c r="H190" s="150">
        <v>2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41</v>
      </c>
      <c r="P190" s="155">
        <f t="shared" si="26"/>
        <v>0</v>
      </c>
      <c r="Q190" s="155">
        <v>1</v>
      </c>
      <c r="R190" s="155">
        <f t="shared" si="27"/>
        <v>2</v>
      </c>
      <c r="S190" s="155">
        <v>2.4470000000000001</v>
      </c>
      <c r="T190" s="156">
        <f t="shared" si="28"/>
        <v>4.8940000000000001</v>
      </c>
      <c r="AR190" s="157" t="s">
        <v>234</v>
      </c>
      <c r="AT190" s="157" t="s">
        <v>200</v>
      </c>
      <c r="AU190" s="157" t="s">
        <v>115</v>
      </c>
      <c r="AY190" s="13" t="s">
        <v>199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115</v>
      </c>
      <c r="BK190" s="158">
        <f t="shared" si="34"/>
        <v>0</v>
      </c>
      <c r="BL190" s="13" t="s">
        <v>234</v>
      </c>
      <c r="BM190" s="157" t="s">
        <v>666</v>
      </c>
    </row>
    <row r="191" spans="2:65" s="1" customFormat="1" ht="16.5" customHeight="1">
      <c r="B191" s="118"/>
      <c r="C191" s="146" t="s">
        <v>491</v>
      </c>
      <c r="D191" s="146" t="s">
        <v>200</v>
      </c>
      <c r="E191" s="147" t="s">
        <v>508</v>
      </c>
      <c r="F191" s="148" t="s">
        <v>910</v>
      </c>
      <c r="G191" s="149" t="s">
        <v>232</v>
      </c>
      <c r="H191" s="150">
        <v>4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41</v>
      </c>
      <c r="P191" s="155">
        <f t="shared" si="26"/>
        <v>0</v>
      </c>
      <c r="Q191" s="155">
        <v>0</v>
      </c>
      <c r="R191" s="155">
        <f t="shared" si="27"/>
        <v>0</v>
      </c>
      <c r="S191" s="155">
        <v>8.2000000000000003E-2</v>
      </c>
      <c r="T191" s="156">
        <f t="shared" si="28"/>
        <v>0.32800000000000001</v>
      </c>
      <c r="AR191" s="157" t="s">
        <v>234</v>
      </c>
      <c r="AT191" s="157" t="s">
        <v>200</v>
      </c>
      <c r="AU191" s="157" t="s">
        <v>115</v>
      </c>
      <c r="AY191" s="13" t="s">
        <v>199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115</v>
      </c>
      <c r="BK191" s="158">
        <f t="shared" si="34"/>
        <v>0</v>
      </c>
      <c r="BL191" s="13" t="s">
        <v>234</v>
      </c>
      <c r="BM191" s="157" t="s">
        <v>911</v>
      </c>
    </row>
    <row r="192" spans="2:65" s="1" customFormat="1" ht="16.5" customHeight="1">
      <c r="B192" s="118"/>
      <c r="C192" s="146" t="s">
        <v>495</v>
      </c>
      <c r="D192" s="146" t="s">
        <v>200</v>
      </c>
      <c r="E192" s="147" t="s">
        <v>912</v>
      </c>
      <c r="F192" s="148" t="s">
        <v>913</v>
      </c>
      <c r="G192" s="149" t="s">
        <v>232</v>
      </c>
      <c r="H192" s="150">
        <v>2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41</v>
      </c>
      <c r="P192" s="155">
        <f t="shared" si="26"/>
        <v>0</v>
      </c>
      <c r="Q192" s="155">
        <v>0</v>
      </c>
      <c r="R192" s="155">
        <f t="shared" si="27"/>
        <v>0</v>
      </c>
      <c r="S192" s="155">
        <v>0</v>
      </c>
      <c r="T192" s="156">
        <f t="shared" si="28"/>
        <v>0</v>
      </c>
      <c r="AR192" s="157" t="s">
        <v>234</v>
      </c>
      <c r="AT192" s="157" t="s">
        <v>200</v>
      </c>
      <c r="AU192" s="157" t="s">
        <v>115</v>
      </c>
      <c r="AY192" s="13" t="s">
        <v>199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115</v>
      </c>
      <c r="BK192" s="158">
        <f t="shared" si="34"/>
        <v>0</v>
      </c>
      <c r="BL192" s="13" t="s">
        <v>234</v>
      </c>
      <c r="BM192" s="157" t="s">
        <v>914</v>
      </c>
    </row>
    <row r="193" spans="2:65" s="1" customFormat="1" ht="33" customHeight="1">
      <c r="B193" s="118"/>
      <c r="C193" s="146" t="s">
        <v>499</v>
      </c>
      <c r="D193" s="146" t="s">
        <v>200</v>
      </c>
      <c r="E193" s="147" t="s">
        <v>667</v>
      </c>
      <c r="F193" s="148" t="s">
        <v>668</v>
      </c>
      <c r="G193" s="149" t="s">
        <v>378</v>
      </c>
      <c r="H193" s="150">
        <v>496.392</v>
      </c>
      <c r="I193" s="151"/>
      <c r="J193" s="152">
        <f t="shared" si="25"/>
        <v>0</v>
      </c>
      <c r="K193" s="153"/>
      <c r="L193" s="28"/>
      <c r="M193" s="154" t="s">
        <v>1</v>
      </c>
      <c r="N193" s="117" t="s">
        <v>41</v>
      </c>
      <c r="P193" s="155">
        <f t="shared" si="26"/>
        <v>0</v>
      </c>
      <c r="Q193" s="155">
        <v>0</v>
      </c>
      <c r="R193" s="155">
        <f t="shared" si="27"/>
        <v>0</v>
      </c>
      <c r="S193" s="155">
        <v>0</v>
      </c>
      <c r="T193" s="156">
        <f t="shared" si="28"/>
        <v>0</v>
      </c>
      <c r="AR193" s="157" t="s">
        <v>234</v>
      </c>
      <c r="AT193" s="157" t="s">
        <v>200</v>
      </c>
      <c r="AU193" s="157" t="s">
        <v>115</v>
      </c>
      <c r="AY193" s="13" t="s">
        <v>199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115</v>
      </c>
      <c r="BK193" s="158">
        <f t="shared" si="34"/>
        <v>0</v>
      </c>
      <c r="BL193" s="13" t="s">
        <v>234</v>
      </c>
      <c r="BM193" s="157" t="s">
        <v>669</v>
      </c>
    </row>
    <row r="194" spans="2:65" s="1" customFormat="1" ht="24.2" customHeight="1">
      <c r="B194" s="118"/>
      <c r="C194" s="146" t="s">
        <v>503</v>
      </c>
      <c r="D194" s="146" t="s">
        <v>200</v>
      </c>
      <c r="E194" s="147" t="s">
        <v>670</v>
      </c>
      <c r="F194" s="148" t="s">
        <v>671</v>
      </c>
      <c r="G194" s="149" t="s">
        <v>378</v>
      </c>
      <c r="H194" s="150">
        <v>2481.96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41</v>
      </c>
      <c r="P194" s="155">
        <f t="shared" si="26"/>
        <v>0</v>
      </c>
      <c r="Q194" s="155">
        <v>0</v>
      </c>
      <c r="R194" s="155">
        <f t="shared" si="27"/>
        <v>0</v>
      </c>
      <c r="S194" s="155">
        <v>0</v>
      </c>
      <c r="T194" s="156">
        <f t="shared" si="28"/>
        <v>0</v>
      </c>
      <c r="AR194" s="157" t="s">
        <v>234</v>
      </c>
      <c r="AT194" s="157" t="s">
        <v>200</v>
      </c>
      <c r="AU194" s="157" t="s">
        <v>115</v>
      </c>
      <c r="AY194" s="13" t="s">
        <v>199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115</v>
      </c>
      <c r="BK194" s="158">
        <f t="shared" si="34"/>
        <v>0</v>
      </c>
      <c r="BL194" s="13" t="s">
        <v>234</v>
      </c>
      <c r="BM194" s="157" t="s">
        <v>672</v>
      </c>
    </row>
    <row r="195" spans="2:65" s="1" customFormat="1" ht="24.2" customHeight="1">
      <c r="B195" s="118"/>
      <c r="C195" s="146" t="s">
        <v>507</v>
      </c>
      <c r="D195" s="146" t="s">
        <v>200</v>
      </c>
      <c r="E195" s="147" t="s">
        <v>673</v>
      </c>
      <c r="F195" s="148" t="s">
        <v>674</v>
      </c>
      <c r="G195" s="149" t="s">
        <v>378</v>
      </c>
      <c r="H195" s="150">
        <v>496.392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41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234</v>
      </c>
      <c r="AT195" s="157" t="s">
        <v>200</v>
      </c>
      <c r="AU195" s="157" t="s">
        <v>115</v>
      </c>
      <c r="AY195" s="13" t="s">
        <v>199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115</v>
      </c>
      <c r="BK195" s="158">
        <f t="shared" si="34"/>
        <v>0</v>
      </c>
      <c r="BL195" s="13" t="s">
        <v>234</v>
      </c>
      <c r="BM195" s="157" t="s">
        <v>675</v>
      </c>
    </row>
    <row r="196" spans="2:65" s="1" customFormat="1" ht="44.25" customHeight="1">
      <c r="B196" s="118"/>
      <c r="C196" s="146" t="s">
        <v>511</v>
      </c>
      <c r="D196" s="146" t="s">
        <v>200</v>
      </c>
      <c r="E196" s="147" t="s">
        <v>546</v>
      </c>
      <c r="F196" s="148" t="s">
        <v>547</v>
      </c>
      <c r="G196" s="149" t="s">
        <v>378</v>
      </c>
      <c r="H196" s="150">
        <v>564.71600000000001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41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234</v>
      </c>
      <c r="AT196" s="157" t="s">
        <v>200</v>
      </c>
      <c r="AU196" s="157" t="s">
        <v>115</v>
      </c>
      <c r="AY196" s="13" t="s">
        <v>199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115</v>
      </c>
      <c r="BK196" s="158">
        <f t="shared" si="34"/>
        <v>0</v>
      </c>
      <c r="BL196" s="13" t="s">
        <v>234</v>
      </c>
      <c r="BM196" s="157" t="s">
        <v>676</v>
      </c>
    </row>
    <row r="197" spans="2:65" s="1" customFormat="1" ht="16.5" customHeight="1">
      <c r="B197" s="118"/>
      <c r="C197" s="170" t="s">
        <v>515</v>
      </c>
      <c r="D197" s="170" t="s">
        <v>229</v>
      </c>
      <c r="E197" s="171" t="s">
        <v>770</v>
      </c>
      <c r="F197" s="172" t="s">
        <v>771</v>
      </c>
      <c r="G197" s="173" t="s">
        <v>266</v>
      </c>
      <c r="H197" s="174">
        <v>16</v>
      </c>
      <c r="I197" s="175"/>
      <c r="J197" s="176">
        <f t="shared" si="25"/>
        <v>0</v>
      </c>
      <c r="K197" s="177"/>
      <c r="L197" s="178"/>
      <c r="M197" s="179" t="s">
        <v>1</v>
      </c>
      <c r="N197" s="180" t="s">
        <v>41</v>
      </c>
      <c r="P197" s="155">
        <f t="shared" si="26"/>
        <v>0</v>
      </c>
      <c r="Q197" s="155">
        <v>8.1000000000000003E-2</v>
      </c>
      <c r="R197" s="155">
        <f t="shared" si="27"/>
        <v>1.296</v>
      </c>
      <c r="S197" s="155">
        <v>0</v>
      </c>
      <c r="T197" s="156">
        <f t="shared" si="28"/>
        <v>0</v>
      </c>
      <c r="AR197" s="157" t="s">
        <v>233</v>
      </c>
      <c r="AT197" s="157" t="s">
        <v>229</v>
      </c>
      <c r="AU197" s="157" t="s">
        <v>115</v>
      </c>
      <c r="AY197" s="13" t="s">
        <v>199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115</v>
      </c>
      <c r="BK197" s="158">
        <f t="shared" si="34"/>
        <v>0</v>
      </c>
      <c r="BL197" s="13" t="s">
        <v>234</v>
      </c>
      <c r="BM197" s="157" t="s">
        <v>881</v>
      </c>
    </row>
    <row r="198" spans="2:65" s="10" customFormat="1" ht="22.7" customHeight="1">
      <c r="B198" s="136"/>
      <c r="D198" s="137" t="s">
        <v>74</v>
      </c>
      <c r="E198" s="168" t="s">
        <v>539</v>
      </c>
      <c r="F198" s="168" t="s">
        <v>540</v>
      </c>
      <c r="I198" s="139"/>
      <c r="J198" s="169">
        <f>BK198</f>
        <v>0</v>
      </c>
      <c r="L198" s="136"/>
      <c r="M198" s="141"/>
      <c r="P198" s="142">
        <f>P199</f>
        <v>0</v>
      </c>
      <c r="R198" s="142">
        <f>R199</f>
        <v>0</v>
      </c>
      <c r="T198" s="143">
        <f>T199</f>
        <v>0</v>
      </c>
      <c r="AR198" s="137" t="s">
        <v>83</v>
      </c>
      <c r="AT198" s="144" t="s">
        <v>74</v>
      </c>
      <c r="AU198" s="144" t="s">
        <v>83</v>
      </c>
      <c r="AY198" s="137" t="s">
        <v>199</v>
      </c>
      <c r="BK198" s="145">
        <f>BK199</f>
        <v>0</v>
      </c>
    </row>
    <row r="199" spans="2:65" s="1" customFormat="1" ht="24.2" customHeight="1">
      <c r="B199" s="118"/>
      <c r="C199" s="146" t="s">
        <v>519</v>
      </c>
      <c r="D199" s="146" t="s">
        <v>200</v>
      </c>
      <c r="E199" s="147" t="s">
        <v>677</v>
      </c>
      <c r="F199" s="148" t="s">
        <v>678</v>
      </c>
      <c r="G199" s="149" t="s">
        <v>378</v>
      </c>
      <c r="H199" s="150">
        <v>564.71600000000001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41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234</v>
      </c>
      <c r="AT199" s="157" t="s">
        <v>200</v>
      </c>
      <c r="AU199" s="157" t="s">
        <v>115</v>
      </c>
      <c r="AY199" s="13" t="s">
        <v>199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115</v>
      </c>
      <c r="BK199" s="158">
        <f>ROUND(I199*H199,2)</f>
        <v>0</v>
      </c>
      <c r="BL199" s="13" t="s">
        <v>234</v>
      </c>
      <c r="BM199" s="157" t="s">
        <v>679</v>
      </c>
    </row>
    <row r="200" spans="2:65" s="10" customFormat="1" ht="25.9" customHeight="1">
      <c r="B200" s="136"/>
      <c r="D200" s="137" t="s">
        <v>74</v>
      </c>
      <c r="E200" s="138" t="s">
        <v>224</v>
      </c>
      <c r="F200" s="138" t="s">
        <v>224</v>
      </c>
      <c r="I200" s="139"/>
      <c r="J200" s="140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234</v>
      </c>
      <c r="AT200" s="144" t="s">
        <v>74</v>
      </c>
      <c r="AU200" s="144" t="s">
        <v>75</v>
      </c>
      <c r="AY200" s="137" t="s">
        <v>199</v>
      </c>
      <c r="BK200" s="145">
        <f>BK201</f>
        <v>0</v>
      </c>
    </row>
    <row r="201" spans="2:65" s="10" customFormat="1" ht="22.7" customHeight="1">
      <c r="B201" s="136"/>
      <c r="D201" s="137" t="s">
        <v>74</v>
      </c>
      <c r="E201" s="168" t="s">
        <v>177</v>
      </c>
      <c r="F201" s="168" t="s">
        <v>680</v>
      </c>
      <c r="I201" s="139"/>
      <c r="J201" s="169">
        <f>BK201</f>
        <v>0</v>
      </c>
      <c r="L201" s="136"/>
      <c r="M201" s="141"/>
      <c r="P201" s="142">
        <f>SUM(P202:P203)</f>
        <v>0</v>
      </c>
      <c r="R201" s="142">
        <f>SUM(R202:R203)</f>
        <v>0</v>
      </c>
      <c r="T201" s="143">
        <f>SUM(T202:T203)</f>
        <v>0</v>
      </c>
      <c r="AR201" s="137" t="s">
        <v>234</v>
      </c>
      <c r="AT201" s="144" t="s">
        <v>74</v>
      </c>
      <c r="AU201" s="144" t="s">
        <v>83</v>
      </c>
      <c r="AY201" s="137" t="s">
        <v>199</v>
      </c>
      <c r="BK201" s="145">
        <f>SUM(BK202:BK203)</f>
        <v>0</v>
      </c>
    </row>
    <row r="202" spans="2:65" s="1" customFormat="1" ht="16.5" customHeight="1">
      <c r="B202" s="118"/>
      <c r="C202" s="146" t="s">
        <v>523</v>
      </c>
      <c r="D202" s="146" t="s">
        <v>200</v>
      </c>
      <c r="E202" s="147" t="s">
        <v>681</v>
      </c>
      <c r="F202" s="148" t="s">
        <v>682</v>
      </c>
      <c r="G202" s="149" t="s">
        <v>378</v>
      </c>
      <c r="H202" s="150">
        <v>496.392</v>
      </c>
      <c r="I202" s="151"/>
      <c r="J202" s="152">
        <f>ROUND(I202*H202,2)</f>
        <v>0</v>
      </c>
      <c r="K202" s="153"/>
      <c r="L202" s="28"/>
      <c r="M202" s="154" t="s">
        <v>1</v>
      </c>
      <c r="N202" s="117" t="s">
        <v>41</v>
      </c>
      <c r="P202" s="155">
        <f>O202*H202</f>
        <v>0</v>
      </c>
      <c r="Q202" s="155">
        <v>0</v>
      </c>
      <c r="R202" s="155">
        <f>Q202*H202</f>
        <v>0</v>
      </c>
      <c r="S202" s="155">
        <v>0</v>
      </c>
      <c r="T202" s="156">
        <f>S202*H202</f>
        <v>0</v>
      </c>
      <c r="AR202" s="157" t="s">
        <v>213</v>
      </c>
      <c r="AT202" s="157" t="s">
        <v>200</v>
      </c>
      <c r="AU202" s="157" t="s">
        <v>115</v>
      </c>
      <c r="AY202" s="13" t="s">
        <v>199</v>
      </c>
      <c r="BE202" s="158">
        <f>IF(N202="základná",J202,0)</f>
        <v>0</v>
      </c>
      <c r="BF202" s="158">
        <f>IF(N202="znížená",J202,0)</f>
        <v>0</v>
      </c>
      <c r="BG202" s="158">
        <f>IF(N202="zákl. prenesená",J202,0)</f>
        <v>0</v>
      </c>
      <c r="BH202" s="158">
        <f>IF(N202="zníž. prenesená",J202,0)</f>
        <v>0</v>
      </c>
      <c r="BI202" s="158">
        <f>IF(N202="nulová",J202,0)</f>
        <v>0</v>
      </c>
      <c r="BJ202" s="13" t="s">
        <v>115</v>
      </c>
      <c r="BK202" s="158">
        <f>ROUND(I202*H202,2)</f>
        <v>0</v>
      </c>
      <c r="BL202" s="13" t="s">
        <v>213</v>
      </c>
      <c r="BM202" s="157" t="s">
        <v>683</v>
      </c>
    </row>
    <row r="203" spans="2:65" s="1" customFormat="1" ht="16.5" customHeight="1">
      <c r="B203" s="118"/>
      <c r="C203" s="146" t="s">
        <v>527</v>
      </c>
      <c r="D203" s="146" t="s">
        <v>200</v>
      </c>
      <c r="E203" s="147" t="s">
        <v>684</v>
      </c>
      <c r="F203" s="148" t="s">
        <v>685</v>
      </c>
      <c r="G203" s="149" t="s">
        <v>203</v>
      </c>
      <c r="H203" s="150">
        <v>1</v>
      </c>
      <c r="I203" s="151"/>
      <c r="J203" s="152">
        <f>ROUND(I203*H203,2)</f>
        <v>0</v>
      </c>
      <c r="K203" s="153"/>
      <c r="L203" s="28"/>
      <c r="M203" s="159" t="s">
        <v>1</v>
      </c>
      <c r="N203" s="160" t="s">
        <v>41</v>
      </c>
      <c r="O203" s="161"/>
      <c r="P203" s="162">
        <f>O203*H203</f>
        <v>0</v>
      </c>
      <c r="Q203" s="162">
        <v>0</v>
      </c>
      <c r="R203" s="162">
        <f>Q203*H203</f>
        <v>0</v>
      </c>
      <c r="S203" s="162">
        <v>0</v>
      </c>
      <c r="T203" s="163">
        <f>S203*H203</f>
        <v>0</v>
      </c>
      <c r="AR203" s="157" t="s">
        <v>213</v>
      </c>
      <c r="AT203" s="157" t="s">
        <v>200</v>
      </c>
      <c r="AU203" s="157" t="s">
        <v>115</v>
      </c>
      <c r="AY203" s="13" t="s">
        <v>199</v>
      </c>
      <c r="BE203" s="158">
        <f>IF(N203="základná",J203,0)</f>
        <v>0</v>
      </c>
      <c r="BF203" s="158">
        <f>IF(N203="znížená",J203,0)</f>
        <v>0</v>
      </c>
      <c r="BG203" s="158">
        <f>IF(N203="zákl. prenesená",J203,0)</f>
        <v>0</v>
      </c>
      <c r="BH203" s="158">
        <f>IF(N203="zníž. prenesená",J203,0)</f>
        <v>0</v>
      </c>
      <c r="BI203" s="158">
        <f>IF(N203="nulová",J203,0)</f>
        <v>0</v>
      </c>
      <c r="BJ203" s="13" t="s">
        <v>115</v>
      </c>
      <c r="BK203" s="158">
        <f>ROUND(I203*H203,2)</f>
        <v>0</v>
      </c>
      <c r="BL203" s="13" t="s">
        <v>213</v>
      </c>
      <c r="BM203" s="157" t="s">
        <v>686</v>
      </c>
    </row>
    <row r="204" spans="2:65" s="1" customFormat="1" ht="6.95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5:K203" xr:uid="{00000000-0009-0000-0000-000009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88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116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915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16.5" customHeight="1">
      <c r="B11" s="28"/>
      <c r="E11" s="194" t="s">
        <v>917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J104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ROUND((SUM(BE104:BE111) + SUM(BE133:BE187)),  2)</f>
        <v>0</v>
      </c>
      <c r="G37" s="98"/>
      <c r="H37" s="98"/>
      <c r="I37" s="99">
        <v>0.23</v>
      </c>
      <c r="J37" s="97">
        <f>ROUND(((SUM(BE104:BE111) + SUM(BE133:BE187))*I37),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ROUND((SUM(BF104:BF111) + SUM(BF133:BF187)),  2)</f>
        <v>0</v>
      </c>
      <c r="I38" s="100">
        <v>0.23</v>
      </c>
      <c r="J38" s="85">
        <f>ROUND(((SUM(BF104:BF111) + SUM(BF133:BF187))*I38),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ROUND((SUM(BG104:BG111) + SUM(BG133:BG187)),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ROUND((SUM(BH104:BH111) + SUM(BH133:BH187)),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ROUND((SUM(BI104:BI111) + SUM(BI133:BI187)),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915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16.5" hidden="1" customHeight="1">
      <c r="B89" s="28"/>
      <c r="E89" s="194" t="str">
        <f>E11</f>
        <v>SO 401.11 - VEREJNÉ OSVETLENIE – VYVOLANÉ ÚPRAVY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J133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918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19.899999999999999" hidden="1" customHeight="1">
      <c r="B100" s="164"/>
      <c r="D100" s="165" t="s">
        <v>919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19.899999999999999" hidden="1" customHeight="1">
      <c r="B101" s="164"/>
      <c r="D101" s="165" t="s">
        <v>920</v>
      </c>
      <c r="E101" s="166"/>
      <c r="F101" s="166"/>
      <c r="G101" s="166"/>
      <c r="H101" s="166"/>
      <c r="I101" s="166"/>
      <c r="J101" s="167">
        <f>J172</f>
        <v>0</v>
      </c>
      <c r="L101" s="164"/>
    </row>
    <row r="102" spans="2:65" s="1" customFormat="1" ht="21.75" hidden="1" customHeight="1">
      <c r="B102" s="28"/>
      <c r="L102" s="28"/>
    </row>
    <row r="103" spans="2:65" s="1" customFormat="1" ht="6.95" hidden="1" customHeight="1">
      <c r="B103" s="28"/>
      <c r="L103" s="28"/>
    </row>
    <row r="104" spans="2:65" s="1" customFormat="1" ht="29.25" hidden="1" customHeight="1">
      <c r="B104" s="28"/>
      <c r="C104" s="111" t="s">
        <v>175</v>
      </c>
      <c r="J104" s="116">
        <f>ROUND(J105 + J106 + J107 + J108 + J109 + J110,2)</f>
        <v>0</v>
      </c>
      <c r="L104" s="28"/>
      <c r="N104" s="117" t="s">
        <v>39</v>
      </c>
    </row>
    <row r="105" spans="2:65" s="1" customFormat="1" ht="18" hidden="1" customHeight="1">
      <c r="B105" s="118"/>
      <c r="C105" s="119"/>
      <c r="D105" s="232" t="s">
        <v>176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921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179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180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322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120" t="s">
        <v>182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183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9.9499999999999993" hidden="1">
      <c r="B111" s="28"/>
      <c r="L111" s="28"/>
    </row>
    <row r="112" spans="2:65" s="1" customFormat="1" ht="29.25" hidden="1" customHeight="1">
      <c r="B112" s="28"/>
      <c r="C112" s="125" t="s">
        <v>184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t="9.9499999999999993" hidden="1"/>
    <row r="115" spans="2:12" ht="9.9499999999999993" hidden="1"/>
    <row r="116" spans="2:12" ht="9.9499999999999993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185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34" t="str">
        <f>E7</f>
        <v>Tlačiarne – úprava dopravnej infraštruktúry - Mesto Košice</v>
      </c>
      <c r="F121" s="235"/>
      <c r="G121" s="235"/>
      <c r="H121" s="235"/>
      <c r="L121" s="28"/>
    </row>
    <row r="122" spans="2:12" ht="12" customHeight="1">
      <c r="B122" s="16"/>
      <c r="C122" s="23" t="s">
        <v>165</v>
      </c>
      <c r="L122" s="16"/>
    </row>
    <row r="123" spans="2:12" s="1" customFormat="1" ht="16.5" customHeight="1">
      <c r="B123" s="28"/>
      <c r="E123" s="234" t="s">
        <v>915</v>
      </c>
      <c r="F123" s="236"/>
      <c r="G123" s="236"/>
      <c r="H123" s="236"/>
      <c r="L123" s="28"/>
    </row>
    <row r="124" spans="2:12" s="1" customFormat="1" ht="12" customHeight="1">
      <c r="B124" s="28"/>
      <c r="C124" s="23" t="s">
        <v>916</v>
      </c>
      <c r="L124" s="28"/>
    </row>
    <row r="125" spans="2:12" s="1" customFormat="1" ht="16.5" customHeight="1">
      <c r="B125" s="28"/>
      <c r="E125" s="194" t="str">
        <f>E11</f>
        <v>SO 401.11 - VEREJNÉ OSVETLENIE – VYVOLANÉ ÚPRAVY</v>
      </c>
      <c r="F125" s="236"/>
      <c r="G125" s="236"/>
      <c r="H125" s="236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ul. Letná, Košice</v>
      </c>
      <c r="I127" s="23" t="s">
        <v>21</v>
      </c>
      <c r="J127" s="51" t="str">
        <f>IF(J14="","",J14)</f>
        <v>8. 6. 2026</v>
      </c>
      <c r="L127" s="28"/>
    </row>
    <row r="128" spans="2:12" s="1" customFormat="1" ht="6.95" customHeight="1">
      <c r="B128" s="28"/>
      <c r="L128" s="28"/>
    </row>
    <row r="129" spans="2:65" s="1" customFormat="1" ht="25.7" customHeight="1">
      <c r="B129" s="28"/>
      <c r="C129" s="23" t="s">
        <v>23</v>
      </c>
      <c r="F129" s="21" t="str">
        <f>E17</f>
        <v>Mesto Košice, Trieda SNP 48/A, 04011 Košice</v>
      </c>
      <c r="I129" s="23" t="s">
        <v>29</v>
      </c>
      <c r="J129" s="26" t="str">
        <f>E23</f>
        <v>d.g.A design graphic architecture s.r.o</v>
      </c>
      <c r="L129" s="28"/>
    </row>
    <row r="130" spans="2:65" s="1" customFormat="1" ht="15.2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 xml:space="preserve"> </v>
      </c>
      <c r="L130" s="28"/>
    </row>
    <row r="131" spans="2:65" s="1" customFormat="1" ht="10.35" customHeight="1">
      <c r="B131" s="28"/>
      <c r="L131" s="28"/>
    </row>
    <row r="132" spans="2:65" s="9" customFormat="1" ht="29.25" customHeight="1">
      <c r="B132" s="127"/>
      <c r="C132" s="128" t="s">
        <v>186</v>
      </c>
      <c r="D132" s="129" t="s">
        <v>60</v>
      </c>
      <c r="E132" s="129" t="s">
        <v>56</v>
      </c>
      <c r="F132" s="129" t="s">
        <v>57</v>
      </c>
      <c r="G132" s="129" t="s">
        <v>187</v>
      </c>
      <c r="H132" s="129" t="s">
        <v>188</v>
      </c>
      <c r="I132" s="129" t="s">
        <v>189</v>
      </c>
      <c r="J132" s="130" t="s">
        <v>171</v>
      </c>
      <c r="K132" s="131" t="s">
        <v>190</v>
      </c>
      <c r="L132" s="127"/>
      <c r="M132" s="58" t="s">
        <v>1</v>
      </c>
      <c r="N132" s="59" t="s">
        <v>39</v>
      </c>
      <c r="O132" s="59" t="s">
        <v>191</v>
      </c>
      <c r="P132" s="59" t="s">
        <v>192</v>
      </c>
      <c r="Q132" s="59" t="s">
        <v>193</v>
      </c>
      <c r="R132" s="59" t="s">
        <v>194</v>
      </c>
      <c r="S132" s="59" t="s">
        <v>195</v>
      </c>
      <c r="T132" s="60" t="s">
        <v>196</v>
      </c>
    </row>
    <row r="133" spans="2:65" s="1" customFormat="1" ht="22.7" customHeight="1">
      <c r="B133" s="28"/>
      <c r="C133" s="63" t="s">
        <v>167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111.64244752</v>
      </c>
      <c r="S133" s="52"/>
      <c r="T133" s="134">
        <f>T134</f>
        <v>0</v>
      </c>
      <c r="AT133" s="13" t="s">
        <v>74</v>
      </c>
      <c r="AU133" s="13" t="s">
        <v>173</v>
      </c>
      <c r="BK133" s="135">
        <f>BK134</f>
        <v>0</v>
      </c>
    </row>
    <row r="134" spans="2:65" s="10" customFormat="1" ht="25.9" customHeight="1">
      <c r="B134" s="136"/>
      <c r="D134" s="137" t="s">
        <v>74</v>
      </c>
      <c r="E134" s="138" t="s">
        <v>229</v>
      </c>
      <c r="F134" s="138" t="s">
        <v>922</v>
      </c>
      <c r="I134" s="139"/>
      <c r="J134" s="140">
        <f>BK134</f>
        <v>0</v>
      </c>
      <c r="L134" s="136"/>
      <c r="M134" s="141"/>
      <c r="P134" s="142">
        <f>P135+P172</f>
        <v>0</v>
      </c>
      <c r="R134" s="142">
        <f>R135+R172</f>
        <v>111.64244752</v>
      </c>
      <c r="T134" s="143">
        <f>T135+T172</f>
        <v>0</v>
      </c>
      <c r="AR134" s="137" t="s">
        <v>239</v>
      </c>
      <c r="AT134" s="144" t="s">
        <v>74</v>
      </c>
      <c r="AU134" s="144" t="s">
        <v>75</v>
      </c>
      <c r="AY134" s="137" t="s">
        <v>199</v>
      </c>
      <c r="BK134" s="145">
        <f>BK135+BK172</f>
        <v>0</v>
      </c>
    </row>
    <row r="135" spans="2:65" s="10" customFormat="1" ht="22.7" customHeight="1">
      <c r="B135" s="136"/>
      <c r="D135" s="137" t="s">
        <v>74</v>
      </c>
      <c r="E135" s="168" t="s">
        <v>923</v>
      </c>
      <c r="F135" s="168" t="s">
        <v>924</v>
      </c>
      <c r="I135" s="139"/>
      <c r="J135" s="169">
        <f>BK135</f>
        <v>0</v>
      </c>
      <c r="L135" s="136"/>
      <c r="M135" s="141"/>
      <c r="P135" s="142">
        <f>SUM(P136:P171)</f>
        <v>0</v>
      </c>
      <c r="R135" s="142">
        <f>SUM(R136:R171)</f>
        <v>1.2405300000000001</v>
      </c>
      <c r="T135" s="143">
        <f>SUM(T136:T171)</f>
        <v>0</v>
      </c>
      <c r="AR135" s="137" t="s">
        <v>239</v>
      </c>
      <c r="AT135" s="144" t="s">
        <v>74</v>
      </c>
      <c r="AU135" s="144" t="s">
        <v>83</v>
      </c>
      <c r="AY135" s="137" t="s">
        <v>199</v>
      </c>
      <c r="BK135" s="145">
        <f>SUM(BK136:BK171)</f>
        <v>0</v>
      </c>
    </row>
    <row r="136" spans="2:65" s="1" customFormat="1" ht="24.2" customHeight="1">
      <c r="B136" s="118"/>
      <c r="C136" s="146" t="s">
        <v>83</v>
      </c>
      <c r="D136" s="146" t="s">
        <v>200</v>
      </c>
      <c r="E136" s="147" t="s">
        <v>925</v>
      </c>
      <c r="F136" s="148" t="s">
        <v>926</v>
      </c>
      <c r="G136" s="149" t="s">
        <v>266</v>
      </c>
      <c r="H136" s="150">
        <v>10</v>
      </c>
      <c r="I136" s="151"/>
      <c r="J136" s="152">
        <f t="shared" ref="J136:J171" si="5">ROUND(I136*H136,2)</f>
        <v>0</v>
      </c>
      <c r="K136" s="153"/>
      <c r="L136" s="28"/>
      <c r="M136" s="154" t="s">
        <v>1</v>
      </c>
      <c r="N136" s="117" t="s">
        <v>41</v>
      </c>
      <c r="P136" s="155">
        <f t="shared" ref="P136:P171" si="6">O136*H136</f>
        <v>0</v>
      </c>
      <c r="Q136" s="155">
        <v>0</v>
      </c>
      <c r="R136" s="155">
        <f t="shared" ref="R136:R171" si="7">Q136*H136</f>
        <v>0</v>
      </c>
      <c r="S136" s="155">
        <v>0</v>
      </c>
      <c r="T136" s="156">
        <f t="shared" ref="T136:T171" si="8">S136*H136</f>
        <v>0</v>
      </c>
      <c r="AR136" s="157" t="s">
        <v>204</v>
      </c>
      <c r="AT136" s="157" t="s">
        <v>200</v>
      </c>
      <c r="AU136" s="157" t="s">
        <v>115</v>
      </c>
      <c r="AY136" s="13" t="s">
        <v>199</v>
      </c>
      <c r="BE136" s="158">
        <f t="shared" ref="BE136:BE171" si="9">IF(N136="základná",J136,0)</f>
        <v>0</v>
      </c>
      <c r="BF136" s="158">
        <f t="shared" ref="BF136:BF171" si="10">IF(N136="znížená",J136,0)</f>
        <v>0</v>
      </c>
      <c r="BG136" s="158">
        <f t="shared" ref="BG136:BG171" si="11">IF(N136="zákl. prenesená",J136,0)</f>
        <v>0</v>
      </c>
      <c r="BH136" s="158">
        <f t="shared" ref="BH136:BH171" si="12">IF(N136="zníž. prenesená",J136,0)</f>
        <v>0</v>
      </c>
      <c r="BI136" s="158">
        <f t="shared" ref="BI136:BI171" si="13">IF(N136="nulová",J136,0)</f>
        <v>0</v>
      </c>
      <c r="BJ136" s="13" t="s">
        <v>115</v>
      </c>
      <c r="BK136" s="158">
        <f t="shared" ref="BK136:BK171" si="14">ROUND(I136*H136,2)</f>
        <v>0</v>
      </c>
      <c r="BL136" s="13" t="s">
        <v>204</v>
      </c>
      <c r="BM136" s="157" t="s">
        <v>927</v>
      </c>
    </row>
    <row r="137" spans="2:65" s="1" customFormat="1" ht="24.2" customHeight="1">
      <c r="B137" s="118"/>
      <c r="C137" s="170" t="s">
        <v>115</v>
      </c>
      <c r="D137" s="170" t="s">
        <v>229</v>
      </c>
      <c r="E137" s="171" t="s">
        <v>928</v>
      </c>
      <c r="F137" s="172" t="s">
        <v>929</v>
      </c>
      <c r="G137" s="173" t="s">
        <v>266</v>
      </c>
      <c r="H137" s="174">
        <v>10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41</v>
      </c>
      <c r="P137" s="155">
        <f t="shared" si="6"/>
        <v>0</v>
      </c>
      <c r="Q137" s="155">
        <v>1.1E-4</v>
      </c>
      <c r="R137" s="155">
        <f t="shared" si="7"/>
        <v>1.1000000000000001E-3</v>
      </c>
      <c r="S137" s="155">
        <v>0</v>
      </c>
      <c r="T137" s="156">
        <f t="shared" si="8"/>
        <v>0</v>
      </c>
      <c r="AR137" s="157" t="s">
        <v>930</v>
      </c>
      <c r="AT137" s="157" t="s">
        <v>229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930</v>
      </c>
      <c r="BM137" s="157" t="s">
        <v>931</v>
      </c>
    </row>
    <row r="138" spans="2:65" s="1" customFormat="1" ht="24.2" customHeight="1">
      <c r="B138" s="118"/>
      <c r="C138" s="146" t="s">
        <v>239</v>
      </c>
      <c r="D138" s="146" t="s">
        <v>200</v>
      </c>
      <c r="E138" s="147" t="s">
        <v>932</v>
      </c>
      <c r="F138" s="148" t="s">
        <v>933</v>
      </c>
      <c r="G138" s="149" t="s">
        <v>266</v>
      </c>
      <c r="H138" s="150">
        <v>790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204</v>
      </c>
      <c r="BM138" s="157" t="s">
        <v>934</v>
      </c>
    </row>
    <row r="139" spans="2:65" s="1" customFormat="1" ht="16.5" customHeight="1">
      <c r="B139" s="118"/>
      <c r="C139" s="170" t="s">
        <v>234</v>
      </c>
      <c r="D139" s="170" t="s">
        <v>229</v>
      </c>
      <c r="E139" s="171" t="s">
        <v>935</v>
      </c>
      <c r="F139" s="172" t="s">
        <v>936</v>
      </c>
      <c r="G139" s="173" t="s">
        <v>266</v>
      </c>
      <c r="H139" s="174">
        <v>790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41</v>
      </c>
      <c r="P139" s="155">
        <f t="shared" si="6"/>
        <v>0</v>
      </c>
      <c r="Q139" s="155">
        <v>2.2000000000000001E-4</v>
      </c>
      <c r="R139" s="155">
        <f t="shared" si="7"/>
        <v>0.17380000000000001</v>
      </c>
      <c r="S139" s="155">
        <v>0</v>
      </c>
      <c r="T139" s="156">
        <f t="shared" si="8"/>
        <v>0</v>
      </c>
      <c r="AR139" s="157" t="s">
        <v>779</v>
      </c>
      <c r="AT139" s="157" t="s">
        <v>229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204</v>
      </c>
      <c r="BM139" s="157" t="s">
        <v>937</v>
      </c>
    </row>
    <row r="140" spans="2:65" s="1" customFormat="1" ht="24.2" customHeight="1">
      <c r="B140" s="118"/>
      <c r="C140" s="146" t="s">
        <v>246</v>
      </c>
      <c r="D140" s="146" t="s">
        <v>200</v>
      </c>
      <c r="E140" s="147" t="s">
        <v>938</v>
      </c>
      <c r="F140" s="148" t="s">
        <v>939</v>
      </c>
      <c r="G140" s="149" t="s">
        <v>266</v>
      </c>
      <c r="H140" s="150">
        <v>220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940</v>
      </c>
    </row>
    <row r="141" spans="2:65" s="1" customFormat="1" ht="16.5" customHeight="1">
      <c r="B141" s="118"/>
      <c r="C141" s="170" t="s">
        <v>250</v>
      </c>
      <c r="D141" s="170" t="s">
        <v>229</v>
      </c>
      <c r="E141" s="171" t="s">
        <v>941</v>
      </c>
      <c r="F141" s="172" t="s">
        <v>942</v>
      </c>
      <c r="G141" s="173" t="s">
        <v>266</v>
      </c>
      <c r="H141" s="174">
        <v>220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41</v>
      </c>
      <c r="P141" s="155">
        <f t="shared" si="6"/>
        <v>0</v>
      </c>
      <c r="Q141" s="155">
        <v>3.8000000000000002E-4</v>
      </c>
      <c r="R141" s="155">
        <f t="shared" si="7"/>
        <v>8.3600000000000008E-2</v>
      </c>
      <c r="S141" s="155">
        <v>0</v>
      </c>
      <c r="T141" s="156">
        <f t="shared" si="8"/>
        <v>0</v>
      </c>
      <c r="AR141" s="157" t="s">
        <v>930</v>
      </c>
      <c r="AT141" s="157" t="s">
        <v>229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930</v>
      </c>
      <c r="BM141" s="157" t="s">
        <v>943</v>
      </c>
    </row>
    <row r="142" spans="2:65" s="1" customFormat="1" ht="24.2" customHeight="1">
      <c r="B142" s="118"/>
      <c r="C142" s="146" t="s">
        <v>256</v>
      </c>
      <c r="D142" s="146" t="s">
        <v>200</v>
      </c>
      <c r="E142" s="147" t="s">
        <v>944</v>
      </c>
      <c r="F142" s="148" t="s">
        <v>945</v>
      </c>
      <c r="G142" s="149" t="s">
        <v>266</v>
      </c>
      <c r="H142" s="150">
        <v>95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204</v>
      </c>
      <c r="BM142" s="157" t="s">
        <v>946</v>
      </c>
    </row>
    <row r="143" spans="2:65" s="1" customFormat="1" ht="24.2" customHeight="1">
      <c r="B143" s="118"/>
      <c r="C143" s="170" t="s">
        <v>233</v>
      </c>
      <c r="D143" s="170" t="s">
        <v>229</v>
      </c>
      <c r="E143" s="171" t="s">
        <v>947</v>
      </c>
      <c r="F143" s="172" t="s">
        <v>948</v>
      </c>
      <c r="G143" s="173" t="s">
        <v>232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41</v>
      </c>
      <c r="P143" s="155">
        <f t="shared" si="6"/>
        <v>0</v>
      </c>
      <c r="Q143" s="155">
        <v>1.6000000000000001E-4</v>
      </c>
      <c r="R143" s="155">
        <f t="shared" si="7"/>
        <v>4.8000000000000007E-4</v>
      </c>
      <c r="S143" s="155">
        <v>0</v>
      </c>
      <c r="T143" s="156">
        <f t="shared" si="8"/>
        <v>0</v>
      </c>
      <c r="AR143" s="157" t="s">
        <v>930</v>
      </c>
      <c r="AT143" s="157" t="s">
        <v>229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930</v>
      </c>
      <c r="BM143" s="157" t="s">
        <v>949</v>
      </c>
    </row>
    <row r="144" spans="2:65" s="1" customFormat="1" ht="24.2" customHeight="1">
      <c r="B144" s="118"/>
      <c r="C144" s="170" t="s">
        <v>254</v>
      </c>
      <c r="D144" s="170" t="s">
        <v>229</v>
      </c>
      <c r="E144" s="171" t="s">
        <v>950</v>
      </c>
      <c r="F144" s="172" t="s">
        <v>951</v>
      </c>
      <c r="G144" s="173" t="s">
        <v>266</v>
      </c>
      <c r="H144" s="174">
        <v>95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41</v>
      </c>
      <c r="P144" s="155">
        <f t="shared" si="6"/>
        <v>0</v>
      </c>
      <c r="Q144" s="155">
        <v>5.0000000000000001E-4</v>
      </c>
      <c r="R144" s="155">
        <f t="shared" si="7"/>
        <v>4.7500000000000001E-2</v>
      </c>
      <c r="S144" s="155">
        <v>0</v>
      </c>
      <c r="T144" s="156">
        <f t="shared" si="8"/>
        <v>0</v>
      </c>
      <c r="AR144" s="157" t="s">
        <v>930</v>
      </c>
      <c r="AT144" s="157" t="s">
        <v>229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930</v>
      </c>
      <c r="BM144" s="157" t="s">
        <v>952</v>
      </c>
    </row>
    <row r="145" spans="2:65" s="1" customFormat="1" ht="24.2" customHeight="1">
      <c r="B145" s="118"/>
      <c r="C145" s="146" t="s">
        <v>268</v>
      </c>
      <c r="D145" s="146" t="s">
        <v>200</v>
      </c>
      <c r="E145" s="147" t="s">
        <v>953</v>
      </c>
      <c r="F145" s="148" t="s">
        <v>954</v>
      </c>
      <c r="G145" s="149" t="s">
        <v>232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204</v>
      </c>
      <c r="BM145" s="157" t="s">
        <v>955</v>
      </c>
    </row>
    <row r="146" spans="2:65" s="1" customFormat="1" ht="24.2" customHeight="1">
      <c r="B146" s="118"/>
      <c r="C146" s="170" t="s">
        <v>272</v>
      </c>
      <c r="D146" s="170" t="s">
        <v>229</v>
      </c>
      <c r="E146" s="171" t="s">
        <v>956</v>
      </c>
      <c r="F146" s="172" t="s">
        <v>954</v>
      </c>
      <c r="G146" s="173" t="s">
        <v>232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41</v>
      </c>
      <c r="P146" s="155">
        <f t="shared" si="6"/>
        <v>0</v>
      </c>
      <c r="Q146" s="155">
        <v>0.03</v>
      </c>
      <c r="R146" s="155">
        <f t="shared" si="7"/>
        <v>0.03</v>
      </c>
      <c r="S146" s="155">
        <v>0</v>
      </c>
      <c r="T146" s="156">
        <f t="shared" si="8"/>
        <v>0</v>
      </c>
      <c r="AR146" s="157" t="s">
        <v>930</v>
      </c>
      <c r="AT146" s="157" t="s">
        <v>229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930</v>
      </c>
      <c r="BM146" s="157" t="s">
        <v>957</v>
      </c>
    </row>
    <row r="147" spans="2:65" s="1" customFormat="1" ht="16.5" customHeight="1">
      <c r="B147" s="118"/>
      <c r="C147" s="146" t="s">
        <v>276</v>
      </c>
      <c r="D147" s="146" t="s">
        <v>200</v>
      </c>
      <c r="E147" s="147" t="s">
        <v>958</v>
      </c>
      <c r="F147" s="148" t="s">
        <v>959</v>
      </c>
      <c r="G147" s="149" t="s">
        <v>232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204</v>
      </c>
      <c r="BM147" s="157" t="s">
        <v>960</v>
      </c>
    </row>
    <row r="148" spans="2:65" s="1" customFormat="1" ht="24.2" customHeight="1">
      <c r="B148" s="118"/>
      <c r="C148" s="170" t="s">
        <v>280</v>
      </c>
      <c r="D148" s="170" t="s">
        <v>229</v>
      </c>
      <c r="E148" s="171" t="s">
        <v>961</v>
      </c>
      <c r="F148" s="172" t="s">
        <v>959</v>
      </c>
      <c r="G148" s="173" t="s">
        <v>232</v>
      </c>
      <c r="H148" s="174">
        <v>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41</v>
      </c>
      <c r="P148" s="155">
        <f t="shared" si="6"/>
        <v>0</v>
      </c>
      <c r="Q148" s="155">
        <v>0.03</v>
      </c>
      <c r="R148" s="155">
        <f t="shared" si="7"/>
        <v>0.03</v>
      </c>
      <c r="S148" s="155">
        <v>0</v>
      </c>
      <c r="T148" s="156">
        <f t="shared" si="8"/>
        <v>0</v>
      </c>
      <c r="AR148" s="157" t="s">
        <v>930</v>
      </c>
      <c r="AT148" s="157" t="s">
        <v>229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930</v>
      </c>
      <c r="BM148" s="157" t="s">
        <v>962</v>
      </c>
    </row>
    <row r="149" spans="2:65" s="1" customFormat="1" ht="16.5" customHeight="1">
      <c r="B149" s="118"/>
      <c r="C149" s="146" t="s">
        <v>284</v>
      </c>
      <c r="D149" s="146" t="s">
        <v>200</v>
      </c>
      <c r="E149" s="147" t="s">
        <v>963</v>
      </c>
      <c r="F149" s="148" t="s">
        <v>964</v>
      </c>
      <c r="G149" s="149" t="s">
        <v>232</v>
      </c>
      <c r="H149" s="150">
        <v>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204</v>
      </c>
      <c r="BM149" s="157" t="s">
        <v>965</v>
      </c>
    </row>
    <row r="150" spans="2:65" s="1" customFormat="1" ht="24.2" customHeight="1">
      <c r="B150" s="118"/>
      <c r="C150" s="170" t="s">
        <v>288</v>
      </c>
      <c r="D150" s="170" t="s">
        <v>229</v>
      </c>
      <c r="E150" s="171" t="s">
        <v>966</v>
      </c>
      <c r="F150" s="172" t="s">
        <v>964</v>
      </c>
      <c r="G150" s="173" t="s">
        <v>232</v>
      </c>
      <c r="H150" s="174">
        <v>2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41</v>
      </c>
      <c r="P150" s="155">
        <f t="shared" si="6"/>
        <v>0</v>
      </c>
      <c r="Q150" s="155">
        <v>0.03</v>
      </c>
      <c r="R150" s="155">
        <f t="shared" si="7"/>
        <v>0.06</v>
      </c>
      <c r="S150" s="155">
        <v>0</v>
      </c>
      <c r="T150" s="156">
        <f t="shared" si="8"/>
        <v>0</v>
      </c>
      <c r="AR150" s="157" t="s">
        <v>930</v>
      </c>
      <c r="AT150" s="157" t="s">
        <v>229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930</v>
      </c>
      <c r="BM150" s="157" t="s">
        <v>967</v>
      </c>
    </row>
    <row r="151" spans="2:65" s="1" customFormat="1" ht="21.75" customHeight="1">
      <c r="B151" s="118"/>
      <c r="C151" s="170" t="s">
        <v>292</v>
      </c>
      <c r="D151" s="170" t="s">
        <v>229</v>
      </c>
      <c r="E151" s="171" t="s">
        <v>968</v>
      </c>
      <c r="F151" s="172" t="s">
        <v>969</v>
      </c>
      <c r="G151" s="173" t="s">
        <v>232</v>
      </c>
      <c r="H151" s="174">
        <v>3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41</v>
      </c>
      <c r="P151" s="155">
        <f t="shared" si="6"/>
        <v>0</v>
      </c>
      <c r="Q151" s="155">
        <v>4.6999999999999999E-4</v>
      </c>
      <c r="R151" s="155">
        <f t="shared" si="7"/>
        <v>1.41E-3</v>
      </c>
      <c r="S151" s="155">
        <v>0</v>
      </c>
      <c r="T151" s="156">
        <f t="shared" si="8"/>
        <v>0</v>
      </c>
      <c r="AR151" s="157" t="s">
        <v>779</v>
      </c>
      <c r="AT151" s="157" t="s">
        <v>229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204</v>
      </c>
      <c r="BM151" s="157" t="s">
        <v>970</v>
      </c>
    </row>
    <row r="152" spans="2:65" s="1" customFormat="1" ht="21.75" customHeight="1">
      <c r="B152" s="118"/>
      <c r="C152" s="170" t="s">
        <v>296</v>
      </c>
      <c r="D152" s="170" t="s">
        <v>229</v>
      </c>
      <c r="E152" s="171" t="s">
        <v>971</v>
      </c>
      <c r="F152" s="172" t="s">
        <v>972</v>
      </c>
      <c r="G152" s="173" t="s">
        <v>232</v>
      </c>
      <c r="H152" s="174">
        <v>3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41</v>
      </c>
      <c r="P152" s="155">
        <f t="shared" si="6"/>
        <v>0</v>
      </c>
      <c r="Q152" s="155">
        <v>2.9999999999999997E-4</v>
      </c>
      <c r="R152" s="155">
        <f t="shared" si="7"/>
        <v>8.9999999999999998E-4</v>
      </c>
      <c r="S152" s="155">
        <v>0</v>
      </c>
      <c r="T152" s="156">
        <f t="shared" si="8"/>
        <v>0</v>
      </c>
      <c r="AR152" s="157" t="s">
        <v>779</v>
      </c>
      <c r="AT152" s="157" t="s">
        <v>229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204</v>
      </c>
      <c r="BM152" s="157" t="s">
        <v>973</v>
      </c>
    </row>
    <row r="153" spans="2:65" s="1" customFormat="1" ht="21.75" customHeight="1">
      <c r="B153" s="118"/>
      <c r="C153" s="170" t="s">
        <v>300</v>
      </c>
      <c r="D153" s="170" t="s">
        <v>229</v>
      </c>
      <c r="E153" s="171" t="s">
        <v>974</v>
      </c>
      <c r="F153" s="172" t="s">
        <v>975</v>
      </c>
      <c r="G153" s="173" t="s">
        <v>232</v>
      </c>
      <c r="H153" s="174">
        <v>3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41</v>
      </c>
      <c r="P153" s="155">
        <f t="shared" si="6"/>
        <v>0</v>
      </c>
      <c r="Q153" s="155">
        <v>2.9999999999999997E-4</v>
      </c>
      <c r="R153" s="155">
        <f t="shared" si="7"/>
        <v>8.9999999999999998E-4</v>
      </c>
      <c r="S153" s="155">
        <v>0</v>
      </c>
      <c r="T153" s="156">
        <f t="shared" si="8"/>
        <v>0</v>
      </c>
      <c r="AR153" s="157" t="s">
        <v>779</v>
      </c>
      <c r="AT153" s="157" t="s">
        <v>229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204</v>
      </c>
      <c r="BM153" s="157" t="s">
        <v>976</v>
      </c>
    </row>
    <row r="154" spans="2:65" s="1" customFormat="1" ht="21.75" customHeight="1">
      <c r="B154" s="118"/>
      <c r="C154" s="170" t="s">
        <v>304</v>
      </c>
      <c r="D154" s="170" t="s">
        <v>229</v>
      </c>
      <c r="E154" s="171" t="s">
        <v>977</v>
      </c>
      <c r="F154" s="172" t="s">
        <v>978</v>
      </c>
      <c r="G154" s="173" t="s">
        <v>232</v>
      </c>
      <c r="H154" s="174">
        <v>6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41</v>
      </c>
      <c r="P154" s="155">
        <f t="shared" si="6"/>
        <v>0</v>
      </c>
      <c r="Q154" s="155">
        <v>2.9999999999999997E-4</v>
      </c>
      <c r="R154" s="155">
        <f t="shared" si="7"/>
        <v>1.8E-3</v>
      </c>
      <c r="S154" s="155">
        <v>0</v>
      </c>
      <c r="T154" s="156">
        <f t="shared" si="8"/>
        <v>0</v>
      </c>
      <c r="AR154" s="157" t="s">
        <v>779</v>
      </c>
      <c r="AT154" s="157" t="s">
        <v>229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204</v>
      </c>
      <c r="BM154" s="157" t="s">
        <v>979</v>
      </c>
    </row>
    <row r="155" spans="2:65" s="1" customFormat="1" ht="21.75" customHeight="1">
      <c r="B155" s="118"/>
      <c r="C155" s="170" t="s">
        <v>308</v>
      </c>
      <c r="D155" s="170" t="s">
        <v>229</v>
      </c>
      <c r="E155" s="171" t="s">
        <v>980</v>
      </c>
      <c r="F155" s="172" t="s">
        <v>981</v>
      </c>
      <c r="G155" s="173" t="s">
        <v>232</v>
      </c>
      <c r="H155" s="174">
        <v>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41</v>
      </c>
      <c r="P155" s="155">
        <f t="shared" si="6"/>
        <v>0</v>
      </c>
      <c r="Q155" s="155">
        <v>2.9999999999999997E-4</v>
      </c>
      <c r="R155" s="155">
        <f t="shared" si="7"/>
        <v>8.9999999999999998E-4</v>
      </c>
      <c r="S155" s="155">
        <v>0</v>
      </c>
      <c r="T155" s="156">
        <f t="shared" si="8"/>
        <v>0</v>
      </c>
      <c r="AR155" s="157" t="s">
        <v>779</v>
      </c>
      <c r="AT155" s="157" t="s">
        <v>229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204</v>
      </c>
      <c r="BM155" s="157" t="s">
        <v>982</v>
      </c>
    </row>
    <row r="156" spans="2:65" s="1" customFormat="1" ht="24.2" customHeight="1">
      <c r="B156" s="118"/>
      <c r="C156" s="146" t="s">
        <v>312</v>
      </c>
      <c r="D156" s="146" t="s">
        <v>200</v>
      </c>
      <c r="E156" s="147" t="s">
        <v>983</v>
      </c>
      <c r="F156" s="148" t="s">
        <v>984</v>
      </c>
      <c r="G156" s="149" t="s">
        <v>232</v>
      </c>
      <c r="H156" s="150">
        <v>18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204</v>
      </c>
      <c r="BM156" s="157" t="s">
        <v>985</v>
      </c>
    </row>
    <row r="157" spans="2:65" s="1" customFormat="1" ht="62.85" customHeight="1">
      <c r="B157" s="118"/>
      <c r="C157" s="170" t="s">
        <v>225</v>
      </c>
      <c r="D157" s="170" t="s">
        <v>229</v>
      </c>
      <c r="E157" s="171" t="s">
        <v>986</v>
      </c>
      <c r="F157" s="172" t="s">
        <v>987</v>
      </c>
      <c r="G157" s="173" t="s">
        <v>232</v>
      </c>
      <c r="H157" s="174">
        <v>18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779</v>
      </c>
      <c r="AT157" s="157" t="s">
        <v>229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204</v>
      </c>
      <c r="BM157" s="157" t="s">
        <v>988</v>
      </c>
    </row>
    <row r="158" spans="2:65" s="1" customFormat="1" ht="16.5" customHeight="1">
      <c r="B158" s="118"/>
      <c r="C158" s="146" t="s">
        <v>7</v>
      </c>
      <c r="D158" s="146" t="s">
        <v>200</v>
      </c>
      <c r="E158" s="147" t="s">
        <v>989</v>
      </c>
      <c r="F158" s="148" t="s">
        <v>990</v>
      </c>
      <c r="G158" s="149" t="s">
        <v>232</v>
      </c>
      <c r="H158" s="150">
        <v>12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41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204</v>
      </c>
      <c r="AT158" s="157" t="s">
        <v>200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204</v>
      </c>
      <c r="BM158" s="157" t="s">
        <v>991</v>
      </c>
    </row>
    <row r="159" spans="2:65" s="1" customFormat="1" ht="16.5" customHeight="1">
      <c r="B159" s="118"/>
      <c r="C159" s="170" t="s">
        <v>397</v>
      </c>
      <c r="D159" s="170" t="s">
        <v>229</v>
      </c>
      <c r="E159" s="171" t="s">
        <v>992</v>
      </c>
      <c r="F159" s="172" t="s">
        <v>993</v>
      </c>
      <c r="G159" s="173" t="s">
        <v>232</v>
      </c>
      <c r="H159" s="174">
        <v>12</v>
      </c>
      <c r="I159" s="175"/>
      <c r="J159" s="176">
        <f t="shared" si="5"/>
        <v>0</v>
      </c>
      <c r="K159" s="177"/>
      <c r="L159" s="178"/>
      <c r="M159" s="179" t="s">
        <v>1</v>
      </c>
      <c r="N159" s="180" t="s">
        <v>41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779</v>
      </c>
      <c r="AT159" s="157" t="s">
        <v>229</v>
      </c>
      <c r="AU159" s="157" t="s">
        <v>115</v>
      </c>
      <c r="AY159" s="13" t="s">
        <v>199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115</v>
      </c>
      <c r="BK159" s="158">
        <f t="shared" si="14"/>
        <v>0</v>
      </c>
      <c r="BL159" s="13" t="s">
        <v>204</v>
      </c>
      <c r="BM159" s="157" t="s">
        <v>994</v>
      </c>
    </row>
    <row r="160" spans="2:65" s="1" customFormat="1" ht="24.2" customHeight="1">
      <c r="B160" s="118"/>
      <c r="C160" s="146" t="s">
        <v>401</v>
      </c>
      <c r="D160" s="146" t="s">
        <v>200</v>
      </c>
      <c r="E160" s="147" t="s">
        <v>995</v>
      </c>
      <c r="F160" s="148" t="s">
        <v>996</v>
      </c>
      <c r="G160" s="149" t="s">
        <v>232</v>
      </c>
      <c r="H160" s="150">
        <v>12</v>
      </c>
      <c r="I160" s="151"/>
      <c r="J160" s="152">
        <f t="shared" si="5"/>
        <v>0</v>
      </c>
      <c r="K160" s="153"/>
      <c r="L160" s="28"/>
      <c r="M160" s="154" t="s">
        <v>1</v>
      </c>
      <c r="N160" s="117" t="s">
        <v>41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204</v>
      </c>
      <c r="AT160" s="157" t="s">
        <v>200</v>
      </c>
      <c r="AU160" s="157" t="s">
        <v>115</v>
      </c>
      <c r="AY160" s="13" t="s">
        <v>199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115</v>
      </c>
      <c r="BK160" s="158">
        <f t="shared" si="14"/>
        <v>0</v>
      </c>
      <c r="BL160" s="13" t="s">
        <v>204</v>
      </c>
      <c r="BM160" s="157" t="s">
        <v>997</v>
      </c>
    </row>
    <row r="161" spans="2:65" s="1" customFormat="1" ht="37.700000000000003" customHeight="1">
      <c r="B161" s="118"/>
      <c r="C161" s="170" t="s">
        <v>405</v>
      </c>
      <c r="D161" s="170" t="s">
        <v>229</v>
      </c>
      <c r="E161" s="171" t="s">
        <v>998</v>
      </c>
      <c r="F161" s="172" t="s">
        <v>999</v>
      </c>
      <c r="G161" s="173" t="s">
        <v>232</v>
      </c>
      <c r="H161" s="174">
        <v>12</v>
      </c>
      <c r="I161" s="175"/>
      <c r="J161" s="176">
        <f t="shared" si="5"/>
        <v>0</v>
      </c>
      <c r="K161" s="177"/>
      <c r="L161" s="178"/>
      <c r="M161" s="179" t="s">
        <v>1</v>
      </c>
      <c r="N161" s="180" t="s">
        <v>41</v>
      </c>
      <c r="P161" s="155">
        <f t="shared" si="6"/>
        <v>0</v>
      </c>
      <c r="Q161" s="155">
        <v>0</v>
      </c>
      <c r="R161" s="155">
        <f t="shared" si="7"/>
        <v>0</v>
      </c>
      <c r="S161" s="155">
        <v>0</v>
      </c>
      <c r="T161" s="156">
        <f t="shared" si="8"/>
        <v>0</v>
      </c>
      <c r="AR161" s="157" t="s">
        <v>779</v>
      </c>
      <c r="AT161" s="157" t="s">
        <v>229</v>
      </c>
      <c r="AU161" s="157" t="s">
        <v>115</v>
      </c>
      <c r="AY161" s="13" t="s">
        <v>199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115</v>
      </c>
      <c r="BK161" s="158">
        <f t="shared" si="14"/>
        <v>0</v>
      </c>
      <c r="BL161" s="13" t="s">
        <v>204</v>
      </c>
      <c r="BM161" s="157" t="s">
        <v>1000</v>
      </c>
    </row>
    <row r="162" spans="2:65" s="1" customFormat="1" ht="24.2" customHeight="1">
      <c r="B162" s="118"/>
      <c r="C162" s="146" t="s">
        <v>409</v>
      </c>
      <c r="D162" s="146" t="s">
        <v>200</v>
      </c>
      <c r="E162" s="147" t="s">
        <v>1001</v>
      </c>
      <c r="F162" s="148" t="s">
        <v>1002</v>
      </c>
      <c r="G162" s="149" t="s">
        <v>232</v>
      </c>
      <c r="H162" s="150">
        <v>15</v>
      </c>
      <c r="I162" s="151"/>
      <c r="J162" s="152">
        <f t="shared" si="5"/>
        <v>0</v>
      </c>
      <c r="K162" s="153"/>
      <c r="L162" s="28"/>
      <c r="M162" s="154" t="s">
        <v>1</v>
      </c>
      <c r="N162" s="117" t="s">
        <v>41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204</v>
      </c>
      <c r="AT162" s="157" t="s">
        <v>200</v>
      </c>
      <c r="AU162" s="157" t="s">
        <v>115</v>
      </c>
      <c r="AY162" s="13" t="s">
        <v>199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115</v>
      </c>
      <c r="BK162" s="158">
        <f t="shared" si="14"/>
        <v>0</v>
      </c>
      <c r="BL162" s="13" t="s">
        <v>204</v>
      </c>
      <c r="BM162" s="157" t="s">
        <v>1003</v>
      </c>
    </row>
    <row r="163" spans="2:65" s="1" customFormat="1" ht="21.75" customHeight="1">
      <c r="B163" s="118"/>
      <c r="C163" s="146" t="s">
        <v>413</v>
      </c>
      <c r="D163" s="146" t="s">
        <v>200</v>
      </c>
      <c r="E163" s="147" t="s">
        <v>1004</v>
      </c>
      <c r="F163" s="148" t="s">
        <v>1005</v>
      </c>
      <c r="G163" s="149" t="s">
        <v>232</v>
      </c>
      <c r="H163" s="150">
        <v>8</v>
      </c>
      <c r="I163" s="151"/>
      <c r="J163" s="152">
        <f t="shared" si="5"/>
        <v>0</v>
      </c>
      <c r="K163" s="153"/>
      <c r="L163" s="28"/>
      <c r="M163" s="154" t="s">
        <v>1</v>
      </c>
      <c r="N163" s="117" t="s">
        <v>41</v>
      </c>
      <c r="P163" s="155">
        <f t="shared" si="6"/>
        <v>0</v>
      </c>
      <c r="Q163" s="155">
        <v>0</v>
      </c>
      <c r="R163" s="155">
        <f t="shared" si="7"/>
        <v>0</v>
      </c>
      <c r="S163" s="155">
        <v>0</v>
      </c>
      <c r="T163" s="156">
        <f t="shared" si="8"/>
        <v>0</v>
      </c>
      <c r="AR163" s="157" t="s">
        <v>204</v>
      </c>
      <c r="AT163" s="157" t="s">
        <v>200</v>
      </c>
      <c r="AU163" s="157" t="s">
        <v>115</v>
      </c>
      <c r="AY163" s="13" t="s">
        <v>199</v>
      </c>
      <c r="BE163" s="158">
        <f t="shared" si="9"/>
        <v>0</v>
      </c>
      <c r="BF163" s="158">
        <f t="shared" si="10"/>
        <v>0</v>
      </c>
      <c r="BG163" s="158">
        <f t="shared" si="11"/>
        <v>0</v>
      </c>
      <c r="BH163" s="158">
        <f t="shared" si="12"/>
        <v>0</v>
      </c>
      <c r="BI163" s="158">
        <f t="shared" si="13"/>
        <v>0</v>
      </c>
      <c r="BJ163" s="13" t="s">
        <v>115</v>
      </c>
      <c r="BK163" s="158">
        <f t="shared" si="14"/>
        <v>0</v>
      </c>
      <c r="BL163" s="13" t="s">
        <v>204</v>
      </c>
      <c r="BM163" s="157" t="s">
        <v>1006</v>
      </c>
    </row>
    <row r="164" spans="2:65" s="1" customFormat="1" ht="21.75" customHeight="1">
      <c r="B164" s="118"/>
      <c r="C164" s="146" t="s">
        <v>418</v>
      </c>
      <c r="D164" s="146" t="s">
        <v>200</v>
      </c>
      <c r="E164" s="147" t="s">
        <v>1007</v>
      </c>
      <c r="F164" s="148" t="s">
        <v>1008</v>
      </c>
      <c r="G164" s="149" t="s">
        <v>232</v>
      </c>
      <c r="H164" s="150">
        <v>6</v>
      </c>
      <c r="I164" s="151"/>
      <c r="J164" s="152">
        <f t="shared" si="5"/>
        <v>0</v>
      </c>
      <c r="K164" s="153"/>
      <c r="L164" s="28"/>
      <c r="M164" s="154" t="s">
        <v>1</v>
      </c>
      <c r="N164" s="117" t="s">
        <v>41</v>
      </c>
      <c r="P164" s="155">
        <f t="shared" si="6"/>
        <v>0</v>
      </c>
      <c r="Q164" s="155">
        <v>0</v>
      </c>
      <c r="R164" s="155">
        <f t="shared" si="7"/>
        <v>0</v>
      </c>
      <c r="S164" s="155">
        <v>0</v>
      </c>
      <c r="T164" s="156">
        <f t="shared" si="8"/>
        <v>0</v>
      </c>
      <c r="AR164" s="157" t="s">
        <v>204</v>
      </c>
      <c r="AT164" s="157" t="s">
        <v>200</v>
      </c>
      <c r="AU164" s="157" t="s">
        <v>115</v>
      </c>
      <c r="AY164" s="13" t="s">
        <v>199</v>
      </c>
      <c r="BE164" s="158">
        <f t="shared" si="9"/>
        <v>0</v>
      </c>
      <c r="BF164" s="158">
        <f t="shared" si="10"/>
        <v>0</v>
      </c>
      <c r="BG164" s="158">
        <f t="shared" si="11"/>
        <v>0</v>
      </c>
      <c r="BH164" s="158">
        <f t="shared" si="12"/>
        <v>0</v>
      </c>
      <c r="BI164" s="158">
        <f t="shared" si="13"/>
        <v>0</v>
      </c>
      <c r="BJ164" s="13" t="s">
        <v>115</v>
      </c>
      <c r="BK164" s="158">
        <f t="shared" si="14"/>
        <v>0</v>
      </c>
      <c r="BL164" s="13" t="s">
        <v>204</v>
      </c>
      <c r="BM164" s="157" t="s">
        <v>1009</v>
      </c>
    </row>
    <row r="165" spans="2:65" s="1" customFormat="1" ht="24.2" customHeight="1">
      <c r="B165" s="118"/>
      <c r="C165" s="170" t="s">
        <v>422</v>
      </c>
      <c r="D165" s="170" t="s">
        <v>229</v>
      </c>
      <c r="E165" s="171" t="s">
        <v>1010</v>
      </c>
      <c r="F165" s="172" t="s">
        <v>1011</v>
      </c>
      <c r="G165" s="173" t="s">
        <v>232</v>
      </c>
      <c r="H165" s="174">
        <v>6</v>
      </c>
      <c r="I165" s="175"/>
      <c r="J165" s="176">
        <f t="shared" si="5"/>
        <v>0</v>
      </c>
      <c r="K165" s="177"/>
      <c r="L165" s="178"/>
      <c r="M165" s="179" t="s">
        <v>1</v>
      </c>
      <c r="N165" s="180" t="s">
        <v>41</v>
      </c>
      <c r="P165" s="155">
        <f t="shared" si="6"/>
        <v>0</v>
      </c>
      <c r="Q165" s="155">
        <v>1.661E-2</v>
      </c>
      <c r="R165" s="155">
        <f t="shared" si="7"/>
        <v>9.9659999999999999E-2</v>
      </c>
      <c r="S165" s="155">
        <v>0</v>
      </c>
      <c r="T165" s="156">
        <f t="shared" si="8"/>
        <v>0</v>
      </c>
      <c r="AR165" s="157" t="s">
        <v>779</v>
      </c>
      <c r="AT165" s="157" t="s">
        <v>229</v>
      </c>
      <c r="AU165" s="157" t="s">
        <v>115</v>
      </c>
      <c r="AY165" s="13" t="s">
        <v>199</v>
      </c>
      <c r="BE165" s="158">
        <f t="shared" si="9"/>
        <v>0</v>
      </c>
      <c r="BF165" s="158">
        <f t="shared" si="10"/>
        <v>0</v>
      </c>
      <c r="BG165" s="158">
        <f t="shared" si="11"/>
        <v>0</v>
      </c>
      <c r="BH165" s="158">
        <f t="shared" si="12"/>
        <v>0</v>
      </c>
      <c r="BI165" s="158">
        <f t="shared" si="13"/>
        <v>0</v>
      </c>
      <c r="BJ165" s="13" t="s">
        <v>115</v>
      </c>
      <c r="BK165" s="158">
        <f t="shared" si="14"/>
        <v>0</v>
      </c>
      <c r="BL165" s="13" t="s">
        <v>204</v>
      </c>
      <c r="BM165" s="157" t="s">
        <v>1012</v>
      </c>
    </row>
    <row r="166" spans="2:65" s="1" customFormat="1" ht="16.5" customHeight="1">
      <c r="B166" s="118"/>
      <c r="C166" s="146" t="s">
        <v>426</v>
      </c>
      <c r="D166" s="146" t="s">
        <v>200</v>
      </c>
      <c r="E166" s="147" t="s">
        <v>1013</v>
      </c>
      <c r="F166" s="148" t="s">
        <v>1014</v>
      </c>
      <c r="G166" s="149" t="s">
        <v>232</v>
      </c>
      <c r="H166" s="150">
        <v>6</v>
      </c>
      <c r="I166" s="151"/>
      <c r="J166" s="152">
        <f t="shared" si="5"/>
        <v>0</v>
      </c>
      <c r="K166" s="153"/>
      <c r="L166" s="28"/>
      <c r="M166" s="154" t="s">
        <v>1</v>
      </c>
      <c r="N166" s="117" t="s">
        <v>41</v>
      </c>
      <c r="P166" s="155">
        <f t="shared" si="6"/>
        <v>0</v>
      </c>
      <c r="Q166" s="155">
        <v>0</v>
      </c>
      <c r="R166" s="155">
        <f t="shared" si="7"/>
        <v>0</v>
      </c>
      <c r="S166" s="155">
        <v>0</v>
      </c>
      <c r="T166" s="156">
        <f t="shared" si="8"/>
        <v>0</v>
      </c>
      <c r="AR166" s="157" t="s">
        <v>204</v>
      </c>
      <c r="AT166" s="157" t="s">
        <v>200</v>
      </c>
      <c r="AU166" s="157" t="s">
        <v>115</v>
      </c>
      <c r="AY166" s="13" t="s">
        <v>199</v>
      </c>
      <c r="BE166" s="158">
        <f t="shared" si="9"/>
        <v>0</v>
      </c>
      <c r="BF166" s="158">
        <f t="shared" si="10"/>
        <v>0</v>
      </c>
      <c r="BG166" s="158">
        <f t="shared" si="11"/>
        <v>0</v>
      </c>
      <c r="BH166" s="158">
        <f t="shared" si="12"/>
        <v>0</v>
      </c>
      <c r="BI166" s="158">
        <f t="shared" si="13"/>
        <v>0</v>
      </c>
      <c r="BJ166" s="13" t="s">
        <v>115</v>
      </c>
      <c r="BK166" s="158">
        <f t="shared" si="14"/>
        <v>0</v>
      </c>
      <c r="BL166" s="13" t="s">
        <v>204</v>
      </c>
      <c r="BM166" s="157" t="s">
        <v>1015</v>
      </c>
    </row>
    <row r="167" spans="2:65" s="1" customFormat="1" ht="24.2" customHeight="1">
      <c r="B167" s="118"/>
      <c r="C167" s="170" t="s">
        <v>430</v>
      </c>
      <c r="D167" s="170" t="s">
        <v>229</v>
      </c>
      <c r="E167" s="171" t="s">
        <v>1016</v>
      </c>
      <c r="F167" s="172" t="s">
        <v>1017</v>
      </c>
      <c r="G167" s="173" t="s">
        <v>232</v>
      </c>
      <c r="H167" s="174">
        <v>6</v>
      </c>
      <c r="I167" s="175"/>
      <c r="J167" s="176">
        <f t="shared" si="5"/>
        <v>0</v>
      </c>
      <c r="K167" s="177"/>
      <c r="L167" s="178"/>
      <c r="M167" s="179" t="s">
        <v>1</v>
      </c>
      <c r="N167" s="180" t="s">
        <v>41</v>
      </c>
      <c r="P167" s="155">
        <f t="shared" si="6"/>
        <v>0</v>
      </c>
      <c r="Q167" s="155">
        <v>2.6179999999999998E-2</v>
      </c>
      <c r="R167" s="155">
        <f t="shared" si="7"/>
        <v>0.15708</v>
      </c>
      <c r="S167" s="155">
        <v>0</v>
      </c>
      <c r="T167" s="156">
        <f t="shared" si="8"/>
        <v>0</v>
      </c>
      <c r="AR167" s="157" t="s">
        <v>779</v>
      </c>
      <c r="AT167" s="157" t="s">
        <v>229</v>
      </c>
      <c r="AU167" s="157" t="s">
        <v>115</v>
      </c>
      <c r="AY167" s="13" t="s">
        <v>199</v>
      </c>
      <c r="BE167" s="158">
        <f t="shared" si="9"/>
        <v>0</v>
      </c>
      <c r="BF167" s="158">
        <f t="shared" si="10"/>
        <v>0</v>
      </c>
      <c r="BG167" s="158">
        <f t="shared" si="11"/>
        <v>0</v>
      </c>
      <c r="BH167" s="158">
        <f t="shared" si="12"/>
        <v>0</v>
      </c>
      <c r="BI167" s="158">
        <f t="shared" si="13"/>
        <v>0</v>
      </c>
      <c r="BJ167" s="13" t="s">
        <v>115</v>
      </c>
      <c r="BK167" s="158">
        <f t="shared" si="14"/>
        <v>0</v>
      </c>
      <c r="BL167" s="13" t="s">
        <v>204</v>
      </c>
      <c r="BM167" s="157" t="s">
        <v>1018</v>
      </c>
    </row>
    <row r="168" spans="2:65" s="1" customFormat="1" ht="24.2" customHeight="1">
      <c r="B168" s="118"/>
      <c r="C168" s="146" t="s">
        <v>434</v>
      </c>
      <c r="D168" s="146" t="s">
        <v>200</v>
      </c>
      <c r="E168" s="147" t="s">
        <v>1019</v>
      </c>
      <c r="F168" s="148" t="s">
        <v>1020</v>
      </c>
      <c r="G168" s="149" t="s">
        <v>266</v>
      </c>
      <c r="H168" s="150">
        <v>10</v>
      </c>
      <c r="I168" s="151"/>
      <c r="J168" s="152">
        <f t="shared" si="5"/>
        <v>0</v>
      </c>
      <c r="K168" s="153"/>
      <c r="L168" s="28"/>
      <c r="M168" s="154" t="s">
        <v>1</v>
      </c>
      <c r="N168" s="117" t="s">
        <v>41</v>
      </c>
      <c r="P168" s="155">
        <f t="shared" si="6"/>
        <v>0</v>
      </c>
      <c r="Q168" s="155">
        <v>0</v>
      </c>
      <c r="R168" s="155">
        <f t="shared" si="7"/>
        <v>0</v>
      </c>
      <c r="S168" s="155">
        <v>0</v>
      </c>
      <c r="T168" s="156">
        <f t="shared" si="8"/>
        <v>0</v>
      </c>
      <c r="AR168" s="157" t="s">
        <v>204</v>
      </c>
      <c r="AT168" s="157" t="s">
        <v>200</v>
      </c>
      <c r="AU168" s="157" t="s">
        <v>115</v>
      </c>
      <c r="AY168" s="13" t="s">
        <v>199</v>
      </c>
      <c r="BE168" s="158">
        <f t="shared" si="9"/>
        <v>0</v>
      </c>
      <c r="BF168" s="158">
        <f t="shared" si="10"/>
        <v>0</v>
      </c>
      <c r="BG168" s="158">
        <f t="shared" si="11"/>
        <v>0</v>
      </c>
      <c r="BH168" s="158">
        <f t="shared" si="12"/>
        <v>0</v>
      </c>
      <c r="BI168" s="158">
        <f t="shared" si="13"/>
        <v>0</v>
      </c>
      <c r="BJ168" s="13" t="s">
        <v>115</v>
      </c>
      <c r="BK168" s="158">
        <f t="shared" si="14"/>
        <v>0</v>
      </c>
      <c r="BL168" s="13" t="s">
        <v>204</v>
      </c>
      <c r="BM168" s="157" t="s">
        <v>1021</v>
      </c>
    </row>
    <row r="169" spans="2:65" s="1" customFormat="1" ht="16.5" customHeight="1">
      <c r="B169" s="118"/>
      <c r="C169" s="170" t="s">
        <v>438</v>
      </c>
      <c r="D169" s="170" t="s">
        <v>229</v>
      </c>
      <c r="E169" s="171" t="s">
        <v>1022</v>
      </c>
      <c r="F169" s="172" t="s">
        <v>1023</v>
      </c>
      <c r="G169" s="173" t="s">
        <v>266</v>
      </c>
      <c r="H169" s="174">
        <v>10</v>
      </c>
      <c r="I169" s="175"/>
      <c r="J169" s="176">
        <f t="shared" si="5"/>
        <v>0</v>
      </c>
      <c r="K169" s="177"/>
      <c r="L169" s="178"/>
      <c r="M169" s="179" t="s">
        <v>1</v>
      </c>
      <c r="N169" s="180" t="s">
        <v>41</v>
      </c>
      <c r="P169" s="155">
        <f t="shared" si="6"/>
        <v>0</v>
      </c>
      <c r="Q169" s="155">
        <v>1.56E-3</v>
      </c>
      <c r="R169" s="155">
        <f t="shared" si="7"/>
        <v>1.5599999999999999E-2</v>
      </c>
      <c r="S169" s="155">
        <v>0</v>
      </c>
      <c r="T169" s="156">
        <f t="shared" si="8"/>
        <v>0</v>
      </c>
      <c r="AR169" s="157" t="s">
        <v>779</v>
      </c>
      <c r="AT169" s="157" t="s">
        <v>229</v>
      </c>
      <c r="AU169" s="157" t="s">
        <v>115</v>
      </c>
      <c r="AY169" s="13" t="s">
        <v>199</v>
      </c>
      <c r="BE169" s="158">
        <f t="shared" si="9"/>
        <v>0</v>
      </c>
      <c r="BF169" s="158">
        <f t="shared" si="10"/>
        <v>0</v>
      </c>
      <c r="BG169" s="158">
        <f t="shared" si="11"/>
        <v>0</v>
      </c>
      <c r="BH169" s="158">
        <f t="shared" si="12"/>
        <v>0</v>
      </c>
      <c r="BI169" s="158">
        <f t="shared" si="13"/>
        <v>0</v>
      </c>
      <c r="BJ169" s="13" t="s">
        <v>115</v>
      </c>
      <c r="BK169" s="158">
        <f t="shared" si="14"/>
        <v>0</v>
      </c>
      <c r="BL169" s="13" t="s">
        <v>204</v>
      </c>
      <c r="BM169" s="157" t="s">
        <v>1024</v>
      </c>
    </row>
    <row r="170" spans="2:65" s="1" customFormat="1" ht="24.2" customHeight="1">
      <c r="B170" s="118"/>
      <c r="C170" s="146" t="s">
        <v>442</v>
      </c>
      <c r="D170" s="146" t="s">
        <v>200</v>
      </c>
      <c r="E170" s="147" t="s">
        <v>1025</v>
      </c>
      <c r="F170" s="148" t="s">
        <v>1026</v>
      </c>
      <c r="G170" s="149" t="s">
        <v>266</v>
      </c>
      <c r="H170" s="150">
        <v>570</v>
      </c>
      <c r="I170" s="151"/>
      <c r="J170" s="152">
        <f t="shared" si="5"/>
        <v>0</v>
      </c>
      <c r="K170" s="153"/>
      <c r="L170" s="28"/>
      <c r="M170" s="154" t="s">
        <v>1</v>
      </c>
      <c r="N170" s="117" t="s">
        <v>41</v>
      </c>
      <c r="P170" s="155">
        <f t="shared" si="6"/>
        <v>0</v>
      </c>
      <c r="Q170" s="155">
        <v>0</v>
      </c>
      <c r="R170" s="155">
        <f t="shared" si="7"/>
        <v>0</v>
      </c>
      <c r="S170" s="155">
        <v>0</v>
      </c>
      <c r="T170" s="156">
        <f t="shared" si="8"/>
        <v>0</v>
      </c>
      <c r="AR170" s="157" t="s">
        <v>204</v>
      </c>
      <c r="AT170" s="157" t="s">
        <v>200</v>
      </c>
      <c r="AU170" s="157" t="s">
        <v>115</v>
      </c>
      <c r="AY170" s="13" t="s">
        <v>199</v>
      </c>
      <c r="BE170" s="158">
        <f t="shared" si="9"/>
        <v>0</v>
      </c>
      <c r="BF170" s="158">
        <f t="shared" si="10"/>
        <v>0</v>
      </c>
      <c r="BG170" s="158">
        <f t="shared" si="11"/>
        <v>0</v>
      </c>
      <c r="BH170" s="158">
        <f t="shared" si="12"/>
        <v>0</v>
      </c>
      <c r="BI170" s="158">
        <f t="shared" si="13"/>
        <v>0</v>
      </c>
      <c r="BJ170" s="13" t="s">
        <v>115</v>
      </c>
      <c r="BK170" s="158">
        <f t="shared" si="14"/>
        <v>0</v>
      </c>
      <c r="BL170" s="13" t="s">
        <v>204</v>
      </c>
      <c r="BM170" s="157" t="s">
        <v>1027</v>
      </c>
    </row>
    <row r="171" spans="2:65" s="1" customFormat="1" ht="16.5" customHeight="1">
      <c r="B171" s="118"/>
      <c r="C171" s="170" t="s">
        <v>446</v>
      </c>
      <c r="D171" s="170" t="s">
        <v>229</v>
      </c>
      <c r="E171" s="171" t="s">
        <v>1028</v>
      </c>
      <c r="F171" s="172" t="s">
        <v>1029</v>
      </c>
      <c r="G171" s="173" t="s">
        <v>266</v>
      </c>
      <c r="H171" s="174">
        <v>570</v>
      </c>
      <c r="I171" s="175"/>
      <c r="J171" s="176">
        <f t="shared" si="5"/>
        <v>0</v>
      </c>
      <c r="K171" s="177"/>
      <c r="L171" s="178"/>
      <c r="M171" s="179" t="s">
        <v>1</v>
      </c>
      <c r="N171" s="180" t="s">
        <v>41</v>
      </c>
      <c r="P171" s="155">
        <f t="shared" si="6"/>
        <v>0</v>
      </c>
      <c r="Q171" s="155">
        <v>9.3999999999999997E-4</v>
      </c>
      <c r="R171" s="155">
        <f t="shared" si="7"/>
        <v>0.53579999999999994</v>
      </c>
      <c r="S171" s="155">
        <v>0</v>
      </c>
      <c r="T171" s="156">
        <f t="shared" si="8"/>
        <v>0</v>
      </c>
      <c r="AR171" s="157" t="s">
        <v>779</v>
      </c>
      <c r="AT171" s="157" t="s">
        <v>229</v>
      </c>
      <c r="AU171" s="157" t="s">
        <v>115</v>
      </c>
      <c r="AY171" s="13" t="s">
        <v>199</v>
      </c>
      <c r="BE171" s="158">
        <f t="shared" si="9"/>
        <v>0</v>
      </c>
      <c r="BF171" s="158">
        <f t="shared" si="10"/>
        <v>0</v>
      </c>
      <c r="BG171" s="158">
        <f t="shared" si="11"/>
        <v>0</v>
      </c>
      <c r="BH171" s="158">
        <f t="shared" si="12"/>
        <v>0</v>
      </c>
      <c r="BI171" s="158">
        <f t="shared" si="13"/>
        <v>0</v>
      </c>
      <c r="BJ171" s="13" t="s">
        <v>115</v>
      </c>
      <c r="BK171" s="158">
        <f t="shared" si="14"/>
        <v>0</v>
      </c>
      <c r="BL171" s="13" t="s">
        <v>204</v>
      </c>
      <c r="BM171" s="157" t="s">
        <v>1030</v>
      </c>
    </row>
    <row r="172" spans="2:65" s="10" customFormat="1" ht="22.7" customHeight="1">
      <c r="B172" s="136"/>
      <c r="D172" s="137" t="s">
        <v>74</v>
      </c>
      <c r="E172" s="168" t="s">
        <v>1031</v>
      </c>
      <c r="F172" s="168" t="s">
        <v>1032</v>
      </c>
      <c r="I172" s="139"/>
      <c r="J172" s="169">
        <f>BK172</f>
        <v>0</v>
      </c>
      <c r="L172" s="136"/>
      <c r="M172" s="141"/>
      <c r="P172" s="142">
        <f>SUM(P173:P187)</f>
        <v>0</v>
      </c>
      <c r="R172" s="142">
        <f>SUM(R173:R187)</f>
        <v>110.40191752</v>
      </c>
      <c r="T172" s="143">
        <f>SUM(T173:T187)</f>
        <v>0</v>
      </c>
      <c r="AR172" s="137" t="s">
        <v>239</v>
      </c>
      <c r="AT172" s="144" t="s">
        <v>74</v>
      </c>
      <c r="AU172" s="144" t="s">
        <v>83</v>
      </c>
      <c r="AY172" s="137" t="s">
        <v>199</v>
      </c>
      <c r="BK172" s="145">
        <f>SUM(BK173:BK187)</f>
        <v>0</v>
      </c>
    </row>
    <row r="173" spans="2:65" s="1" customFormat="1" ht="24.2" customHeight="1">
      <c r="B173" s="118"/>
      <c r="C173" s="146" t="s">
        <v>451</v>
      </c>
      <c r="D173" s="146" t="s">
        <v>200</v>
      </c>
      <c r="E173" s="147" t="s">
        <v>1033</v>
      </c>
      <c r="F173" s="148" t="s">
        <v>1034</v>
      </c>
      <c r="G173" s="149" t="s">
        <v>356</v>
      </c>
      <c r="H173" s="150">
        <v>3</v>
      </c>
      <c r="I173" s="151"/>
      <c r="J173" s="152">
        <f t="shared" ref="J173:J187" si="15">ROUND(I173*H173,2)</f>
        <v>0</v>
      </c>
      <c r="K173" s="153"/>
      <c r="L173" s="28"/>
      <c r="M173" s="154" t="s">
        <v>1</v>
      </c>
      <c r="N173" s="117" t="s">
        <v>41</v>
      </c>
      <c r="P173" s="155">
        <f t="shared" ref="P173:P187" si="16">O173*H173</f>
        <v>0</v>
      </c>
      <c r="Q173" s="155">
        <v>2.0699999999999998</v>
      </c>
      <c r="R173" s="155">
        <f t="shared" ref="R173:R187" si="17">Q173*H173</f>
        <v>6.2099999999999991</v>
      </c>
      <c r="S173" s="155">
        <v>0</v>
      </c>
      <c r="T173" s="156">
        <f t="shared" ref="T173:T187" si="18">S173*H173</f>
        <v>0</v>
      </c>
      <c r="AR173" s="157" t="s">
        <v>204</v>
      </c>
      <c r="AT173" s="157" t="s">
        <v>200</v>
      </c>
      <c r="AU173" s="157" t="s">
        <v>115</v>
      </c>
      <c r="AY173" s="13" t="s">
        <v>199</v>
      </c>
      <c r="BE173" s="158">
        <f t="shared" ref="BE173:BE187" si="19">IF(N173="základná",J173,0)</f>
        <v>0</v>
      </c>
      <c r="BF173" s="158">
        <f t="shared" ref="BF173:BF187" si="20">IF(N173="znížená",J173,0)</f>
        <v>0</v>
      </c>
      <c r="BG173" s="158">
        <f t="shared" ref="BG173:BG187" si="21">IF(N173="zákl. prenesená",J173,0)</f>
        <v>0</v>
      </c>
      <c r="BH173" s="158">
        <f t="shared" ref="BH173:BH187" si="22">IF(N173="zníž. prenesená",J173,0)</f>
        <v>0</v>
      </c>
      <c r="BI173" s="158">
        <f t="shared" ref="BI173:BI187" si="23">IF(N173="nulová",J173,0)</f>
        <v>0</v>
      </c>
      <c r="BJ173" s="13" t="s">
        <v>115</v>
      </c>
      <c r="BK173" s="158">
        <f t="shared" ref="BK173:BK187" si="24">ROUND(I173*H173,2)</f>
        <v>0</v>
      </c>
      <c r="BL173" s="13" t="s">
        <v>204</v>
      </c>
      <c r="BM173" s="157" t="s">
        <v>1035</v>
      </c>
    </row>
    <row r="174" spans="2:65" s="1" customFormat="1" ht="16.5" customHeight="1">
      <c r="B174" s="118"/>
      <c r="C174" s="146" t="s">
        <v>455</v>
      </c>
      <c r="D174" s="146" t="s">
        <v>200</v>
      </c>
      <c r="E174" s="147" t="s">
        <v>1036</v>
      </c>
      <c r="F174" s="148" t="s">
        <v>1037</v>
      </c>
      <c r="G174" s="149" t="s">
        <v>356</v>
      </c>
      <c r="H174" s="150">
        <v>30.5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41</v>
      </c>
      <c r="P174" s="155">
        <f t="shared" si="16"/>
        <v>0</v>
      </c>
      <c r="Q174" s="155">
        <v>2.2910357000000001</v>
      </c>
      <c r="R174" s="155">
        <f t="shared" si="17"/>
        <v>69.876588850000005</v>
      </c>
      <c r="S174" s="155">
        <v>0</v>
      </c>
      <c r="T174" s="156">
        <f t="shared" si="18"/>
        <v>0</v>
      </c>
      <c r="AR174" s="157" t="s">
        <v>234</v>
      </c>
      <c r="AT174" s="157" t="s">
        <v>200</v>
      </c>
      <c r="AU174" s="157" t="s">
        <v>115</v>
      </c>
      <c r="AY174" s="13" t="s">
        <v>199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115</v>
      </c>
      <c r="BK174" s="158">
        <f t="shared" si="24"/>
        <v>0</v>
      </c>
      <c r="BL174" s="13" t="s">
        <v>234</v>
      </c>
      <c r="BM174" s="157" t="s">
        <v>1038</v>
      </c>
    </row>
    <row r="175" spans="2:65" s="1" customFormat="1" ht="16.5" customHeight="1">
      <c r="B175" s="118"/>
      <c r="C175" s="146" t="s">
        <v>459</v>
      </c>
      <c r="D175" s="146" t="s">
        <v>200</v>
      </c>
      <c r="E175" s="147" t="s">
        <v>1039</v>
      </c>
      <c r="F175" s="148" t="s">
        <v>1040</v>
      </c>
      <c r="G175" s="149" t="s">
        <v>232</v>
      </c>
      <c r="H175" s="150">
        <v>12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41</v>
      </c>
      <c r="P175" s="155">
        <f t="shared" si="16"/>
        <v>0</v>
      </c>
      <c r="Q175" s="155">
        <v>0</v>
      </c>
      <c r="R175" s="155">
        <f t="shared" si="17"/>
        <v>0</v>
      </c>
      <c r="S175" s="155">
        <v>0</v>
      </c>
      <c r="T175" s="156">
        <f t="shared" si="18"/>
        <v>0</v>
      </c>
      <c r="AR175" s="157" t="s">
        <v>204</v>
      </c>
      <c r="AT175" s="157" t="s">
        <v>200</v>
      </c>
      <c r="AU175" s="157" t="s">
        <v>115</v>
      </c>
      <c r="AY175" s="13" t="s">
        <v>199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115</v>
      </c>
      <c r="BK175" s="158">
        <f t="shared" si="24"/>
        <v>0</v>
      </c>
      <c r="BL175" s="13" t="s">
        <v>204</v>
      </c>
      <c r="BM175" s="157" t="s">
        <v>1041</v>
      </c>
    </row>
    <row r="176" spans="2:65" s="1" customFormat="1" ht="16.5" customHeight="1">
      <c r="B176" s="118"/>
      <c r="C176" s="170" t="s">
        <v>463</v>
      </c>
      <c r="D176" s="170" t="s">
        <v>229</v>
      </c>
      <c r="E176" s="171" t="s">
        <v>1042</v>
      </c>
      <c r="F176" s="172" t="s">
        <v>1043</v>
      </c>
      <c r="G176" s="173" t="s">
        <v>232</v>
      </c>
      <c r="H176" s="174">
        <v>12</v>
      </c>
      <c r="I176" s="175"/>
      <c r="J176" s="176">
        <f t="shared" si="15"/>
        <v>0</v>
      </c>
      <c r="K176" s="177"/>
      <c r="L176" s="178"/>
      <c r="M176" s="179" t="s">
        <v>1</v>
      </c>
      <c r="N176" s="180" t="s">
        <v>41</v>
      </c>
      <c r="P176" s="155">
        <f t="shared" si="16"/>
        <v>0</v>
      </c>
      <c r="Q176" s="155">
        <v>0</v>
      </c>
      <c r="R176" s="155">
        <f t="shared" si="17"/>
        <v>0</v>
      </c>
      <c r="S176" s="155">
        <v>0</v>
      </c>
      <c r="T176" s="156">
        <f t="shared" si="18"/>
        <v>0</v>
      </c>
      <c r="AR176" s="157" t="s">
        <v>779</v>
      </c>
      <c r="AT176" s="157" t="s">
        <v>229</v>
      </c>
      <c r="AU176" s="157" t="s">
        <v>115</v>
      </c>
      <c r="AY176" s="13" t="s">
        <v>199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115</v>
      </c>
      <c r="BK176" s="158">
        <f t="shared" si="24"/>
        <v>0</v>
      </c>
      <c r="BL176" s="13" t="s">
        <v>204</v>
      </c>
      <c r="BM176" s="157" t="s">
        <v>1044</v>
      </c>
    </row>
    <row r="177" spans="2:65" s="1" customFormat="1" ht="24.2" customHeight="1">
      <c r="B177" s="118"/>
      <c r="C177" s="146" t="s">
        <v>467</v>
      </c>
      <c r="D177" s="146" t="s">
        <v>200</v>
      </c>
      <c r="E177" s="147" t="s">
        <v>1045</v>
      </c>
      <c r="F177" s="148" t="s">
        <v>1046</v>
      </c>
      <c r="G177" s="149" t="s">
        <v>356</v>
      </c>
      <c r="H177" s="150">
        <v>7.26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41</v>
      </c>
      <c r="P177" s="155">
        <f t="shared" si="16"/>
        <v>0</v>
      </c>
      <c r="Q177" s="155">
        <v>0</v>
      </c>
      <c r="R177" s="155">
        <f t="shared" si="17"/>
        <v>0</v>
      </c>
      <c r="S177" s="155">
        <v>0</v>
      </c>
      <c r="T177" s="156">
        <f t="shared" si="18"/>
        <v>0</v>
      </c>
      <c r="AR177" s="157" t="s">
        <v>204</v>
      </c>
      <c r="AT177" s="157" t="s">
        <v>200</v>
      </c>
      <c r="AU177" s="157" t="s">
        <v>115</v>
      </c>
      <c r="AY177" s="13" t="s">
        <v>199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115</v>
      </c>
      <c r="BK177" s="158">
        <f t="shared" si="24"/>
        <v>0</v>
      </c>
      <c r="BL177" s="13" t="s">
        <v>204</v>
      </c>
      <c r="BM177" s="157" t="s">
        <v>1047</v>
      </c>
    </row>
    <row r="178" spans="2:65" s="1" customFormat="1" ht="24.2" customHeight="1">
      <c r="B178" s="118"/>
      <c r="C178" s="146" t="s">
        <v>471</v>
      </c>
      <c r="D178" s="146" t="s">
        <v>200</v>
      </c>
      <c r="E178" s="147" t="s">
        <v>1048</v>
      </c>
      <c r="F178" s="148" t="s">
        <v>1049</v>
      </c>
      <c r="G178" s="149" t="s">
        <v>266</v>
      </c>
      <c r="H178" s="150">
        <v>95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41</v>
      </c>
      <c r="P178" s="155">
        <f t="shared" si="16"/>
        <v>0</v>
      </c>
      <c r="Q178" s="155">
        <v>0</v>
      </c>
      <c r="R178" s="155">
        <f t="shared" si="17"/>
        <v>0</v>
      </c>
      <c r="S178" s="155">
        <v>0</v>
      </c>
      <c r="T178" s="156">
        <f t="shared" si="18"/>
        <v>0</v>
      </c>
      <c r="AR178" s="157" t="s">
        <v>204</v>
      </c>
      <c r="AT178" s="157" t="s">
        <v>200</v>
      </c>
      <c r="AU178" s="157" t="s">
        <v>115</v>
      </c>
      <c r="AY178" s="13" t="s">
        <v>199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115</v>
      </c>
      <c r="BK178" s="158">
        <f t="shared" si="24"/>
        <v>0</v>
      </c>
      <c r="BL178" s="13" t="s">
        <v>204</v>
      </c>
      <c r="BM178" s="157" t="s">
        <v>1050</v>
      </c>
    </row>
    <row r="179" spans="2:65" s="1" customFormat="1" ht="16.5" customHeight="1">
      <c r="B179" s="118"/>
      <c r="C179" s="146" t="s">
        <v>475</v>
      </c>
      <c r="D179" s="146" t="s">
        <v>200</v>
      </c>
      <c r="E179" s="147" t="s">
        <v>1051</v>
      </c>
      <c r="F179" s="148" t="s">
        <v>1052</v>
      </c>
      <c r="G179" s="149" t="s">
        <v>356</v>
      </c>
      <c r="H179" s="150">
        <v>11.85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41</v>
      </c>
      <c r="P179" s="155">
        <f t="shared" si="16"/>
        <v>0</v>
      </c>
      <c r="Q179" s="155">
        <v>2.2589982000000002</v>
      </c>
      <c r="R179" s="155">
        <f t="shared" si="17"/>
        <v>26.769128670000001</v>
      </c>
      <c r="S179" s="155">
        <v>0</v>
      </c>
      <c r="T179" s="156">
        <f t="shared" si="1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115</v>
      </c>
      <c r="BK179" s="158">
        <f t="shared" si="24"/>
        <v>0</v>
      </c>
      <c r="BL179" s="13" t="s">
        <v>234</v>
      </c>
      <c r="BM179" s="157" t="s">
        <v>1053</v>
      </c>
    </row>
    <row r="180" spans="2:65" s="1" customFormat="1" ht="24.2" customHeight="1">
      <c r="B180" s="118"/>
      <c r="C180" s="146" t="s">
        <v>479</v>
      </c>
      <c r="D180" s="146" t="s">
        <v>200</v>
      </c>
      <c r="E180" s="147" t="s">
        <v>1054</v>
      </c>
      <c r="F180" s="148" t="s">
        <v>1055</v>
      </c>
      <c r="G180" s="149" t="s">
        <v>266</v>
      </c>
      <c r="H180" s="150">
        <v>418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41</v>
      </c>
      <c r="P180" s="155">
        <f t="shared" si="16"/>
        <v>0</v>
      </c>
      <c r="Q180" s="155">
        <v>0</v>
      </c>
      <c r="R180" s="155">
        <f t="shared" si="17"/>
        <v>0</v>
      </c>
      <c r="S180" s="155">
        <v>0</v>
      </c>
      <c r="T180" s="156">
        <f t="shared" si="18"/>
        <v>0</v>
      </c>
      <c r="AR180" s="157" t="s">
        <v>204</v>
      </c>
      <c r="AT180" s="157" t="s">
        <v>200</v>
      </c>
      <c r="AU180" s="157" t="s">
        <v>115</v>
      </c>
      <c r="AY180" s="13" t="s">
        <v>199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115</v>
      </c>
      <c r="BK180" s="158">
        <f t="shared" si="24"/>
        <v>0</v>
      </c>
      <c r="BL180" s="13" t="s">
        <v>204</v>
      </c>
      <c r="BM180" s="157" t="s">
        <v>1056</v>
      </c>
    </row>
    <row r="181" spans="2:65" s="1" customFormat="1" ht="16.5" customHeight="1">
      <c r="B181" s="118"/>
      <c r="C181" s="146" t="s">
        <v>483</v>
      </c>
      <c r="D181" s="146" t="s">
        <v>200</v>
      </c>
      <c r="E181" s="147" t="s">
        <v>1057</v>
      </c>
      <c r="F181" s="148" t="s">
        <v>1058</v>
      </c>
      <c r="G181" s="149" t="s">
        <v>266</v>
      </c>
      <c r="H181" s="150">
        <v>213</v>
      </c>
      <c r="I181" s="151"/>
      <c r="J181" s="152">
        <f t="shared" si="15"/>
        <v>0</v>
      </c>
      <c r="K181" s="153"/>
      <c r="L181" s="28"/>
      <c r="M181" s="154" t="s">
        <v>1</v>
      </c>
      <c r="N181" s="117" t="s">
        <v>41</v>
      </c>
      <c r="P181" s="155">
        <f t="shared" si="16"/>
        <v>0</v>
      </c>
      <c r="Q181" s="155">
        <v>0</v>
      </c>
      <c r="R181" s="155">
        <f t="shared" si="17"/>
        <v>0</v>
      </c>
      <c r="S181" s="155">
        <v>0</v>
      </c>
      <c r="T181" s="156">
        <f t="shared" si="18"/>
        <v>0</v>
      </c>
      <c r="AR181" s="157" t="s">
        <v>204</v>
      </c>
      <c r="AT181" s="157" t="s">
        <v>200</v>
      </c>
      <c r="AU181" s="157" t="s">
        <v>115</v>
      </c>
      <c r="AY181" s="13" t="s">
        <v>199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115</v>
      </c>
      <c r="BK181" s="158">
        <f t="shared" si="24"/>
        <v>0</v>
      </c>
      <c r="BL181" s="13" t="s">
        <v>204</v>
      </c>
      <c r="BM181" s="157" t="s">
        <v>1059</v>
      </c>
    </row>
    <row r="182" spans="2:65" s="1" customFormat="1" ht="16.5" customHeight="1">
      <c r="B182" s="118"/>
      <c r="C182" s="170" t="s">
        <v>487</v>
      </c>
      <c r="D182" s="170" t="s">
        <v>229</v>
      </c>
      <c r="E182" s="171" t="s">
        <v>1060</v>
      </c>
      <c r="F182" s="172" t="s">
        <v>1061</v>
      </c>
      <c r="G182" s="173" t="s">
        <v>356</v>
      </c>
      <c r="H182" s="174">
        <v>7.5</v>
      </c>
      <c r="I182" s="175"/>
      <c r="J182" s="176">
        <f t="shared" si="15"/>
        <v>0</v>
      </c>
      <c r="K182" s="177"/>
      <c r="L182" s="178"/>
      <c r="M182" s="179" t="s">
        <v>1</v>
      </c>
      <c r="N182" s="180" t="s">
        <v>41</v>
      </c>
      <c r="P182" s="155">
        <f t="shared" si="16"/>
        <v>0</v>
      </c>
      <c r="Q182" s="155">
        <v>1</v>
      </c>
      <c r="R182" s="155">
        <f t="shared" si="17"/>
        <v>7.5</v>
      </c>
      <c r="S182" s="155">
        <v>0</v>
      </c>
      <c r="T182" s="156">
        <f t="shared" si="18"/>
        <v>0</v>
      </c>
      <c r="AR182" s="157" t="s">
        <v>779</v>
      </c>
      <c r="AT182" s="157" t="s">
        <v>229</v>
      </c>
      <c r="AU182" s="157" t="s">
        <v>115</v>
      </c>
      <c r="AY182" s="13" t="s">
        <v>199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115</v>
      </c>
      <c r="BK182" s="158">
        <f t="shared" si="24"/>
        <v>0</v>
      </c>
      <c r="BL182" s="13" t="s">
        <v>204</v>
      </c>
      <c r="BM182" s="157" t="s">
        <v>1062</v>
      </c>
    </row>
    <row r="183" spans="2:65" s="1" customFormat="1" ht="16.5" customHeight="1">
      <c r="B183" s="118"/>
      <c r="C183" s="170" t="s">
        <v>491</v>
      </c>
      <c r="D183" s="170" t="s">
        <v>229</v>
      </c>
      <c r="E183" s="171" t="s">
        <v>1063</v>
      </c>
      <c r="F183" s="172" t="s">
        <v>1064</v>
      </c>
      <c r="G183" s="173" t="s">
        <v>266</v>
      </c>
      <c r="H183" s="174">
        <v>213</v>
      </c>
      <c r="I183" s="175"/>
      <c r="J183" s="176">
        <f t="shared" si="15"/>
        <v>0</v>
      </c>
      <c r="K183" s="177"/>
      <c r="L183" s="178"/>
      <c r="M183" s="179" t="s">
        <v>1</v>
      </c>
      <c r="N183" s="180" t="s">
        <v>41</v>
      </c>
      <c r="P183" s="155">
        <f t="shared" si="16"/>
        <v>0</v>
      </c>
      <c r="Q183" s="155">
        <v>0</v>
      </c>
      <c r="R183" s="155">
        <f t="shared" si="17"/>
        <v>0</v>
      </c>
      <c r="S183" s="155">
        <v>0</v>
      </c>
      <c r="T183" s="156">
        <f t="shared" si="18"/>
        <v>0</v>
      </c>
      <c r="AR183" s="157" t="s">
        <v>779</v>
      </c>
      <c r="AT183" s="157" t="s">
        <v>229</v>
      </c>
      <c r="AU183" s="157" t="s">
        <v>115</v>
      </c>
      <c r="AY183" s="13" t="s">
        <v>199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115</v>
      </c>
      <c r="BK183" s="158">
        <f t="shared" si="24"/>
        <v>0</v>
      </c>
      <c r="BL183" s="13" t="s">
        <v>204</v>
      </c>
      <c r="BM183" s="157" t="s">
        <v>1065</v>
      </c>
    </row>
    <row r="184" spans="2:65" s="1" customFormat="1" ht="24.2" customHeight="1">
      <c r="B184" s="118"/>
      <c r="C184" s="146" t="s">
        <v>495</v>
      </c>
      <c r="D184" s="146" t="s">
        <v>200</v>
      </c>
      <c r="E184" s="147" t="s">
        <v>1066</v>
      </c>
      <c r="F184" s="148" t="s">
        <v>1067</v>
      </c>
      <c r="G184" s="149" t="s">
        <v>266</v>
      </c>
      <c r="H184" s="150">
        <v>220</v>
      </c>
      <c r="I184" s="151"/>
      <c r="J184" s="152">
        <f t="shared" si="15"/>
        <v>0</v>
      </c>
      <c r="K184" s="153"/>
      <c r="L184" s="28"/>
      <c r="M184" s="154" t="s">
        <v>1</v>
      </c>
      <c r="N184" s="117" t="s">
        <v>41</v>
      </c>
      <c r="P184" s="155">
        <f t="shared" si="16"/>
        <v>0</v>
      </c>
      <c r="Q184" s="155">
        <v>0</v>
      </c>
      <c r="R184" s="155">
        <f t="shared" si="17"/>
        <v>0</v>
      </c>
      <c r="S184" s="155">
        <v>0</v>
      </c>
      <c r="T184" s="156">
        <f t="shared" si="18"/>
        <v>0</v>
      </c>
      <c r="AR184" s="157" t="s">
        <v>204</v>
      </c>
      <c r="AT184" s="157" t="s">
        <v>200</v>
      </c>
      <c r="AU184" s="157" t="s">
        <v>115</v>
      </c>
      <c r="AY184" s="13" t="s">
        <v>199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115</v>
      </c>
      <c r="BK184" s="158">
        <f t="shared" si="24"/>
        <v>0</v>
      </c>
      <c r="BL184" s="13" t="s">
        <v>204</v>
      </c>
      <c r="BM184" s="157" t="s">
        <v>1068</v>
      </c>
    </row>
    <row r="185" spans="2:65" s="1" customFormat="1" ht="24.2" customHeight="1">
      <c r="B185" s="118"/>
      <c r="C185" s="170" t="s">
        <v>499</v>
      </c>
      <c r="D185" s="170" t="s">
        <v>229</v>
      </c>
      <c r="E185" s="171" t="s">
        <v>1069</v>
      </c>
      <c r="F185" s="172" t="s">
        <v>1070</v>
      </c>
      <c r="G185" s="173" t="s">
        <v>266</v>
      </c>
      <c r="H185" s="174">
        <v>220</v>
      </c>
      <c r="I185" s="175"/>
      <c r="J185" s="176">
        <f t="shared" si="15"/>
        <v>0</v>
      </c>
      <c r="K185" s="177"/>
      <c r="L185" s="178"/>
      <c r="M185" s="179" t="s">
        <v>1</v>
      </c>
      <c r="N185" s="180" t="s">
        <v>41</v>
      </c>
      <c r="P185" s="155">
        <f t="shared" si="16"/>
        <v>0</v>
      </c>
      <c r="Q185" s="155">
        <v>2.1000000000000001E-4</v>
      </c>
      <c r="R185" s="155">
        <f t="shared" si="17"/>
        <v>4.6200000000000005E-2</v>
      </c>
      <c r="S185" s="155">
        <v>0</v>
      </c>
      <c r="T185" s="156">
        <f t="shared" si="18"/>
        <v>0</v>
      </c>
      <c r="AR185" s="157" t="s">
        <v>779</v>
      </c>
      <c r="AT185" s="157" t="s">
        <v>229</v>
      </c>
      <c r="AU185" s="157" t="s">
        <v>115</v>
      </c>
      <c r="AY185" s="13" t="s">
        <v>199</v>
      </c>
      <c r="BE185" s="158">
        <f t="shared" si="19"/>
        <v>0</v>
      </c>
      <c r="BF185" s="158">
        <f t="shared" si="20"/>
        <v>0</v>
      </c>
      <c r="BG185" s="158">
        <f t="shared" si="21"/>
        <v>0</v>
      </c>
      <c r="BH185" s="158">
        <f t="shared" si="22"/>
        <v>0</v>
      </c>
      <c r="BI185" s="158">
        <f t="shared" si="23"/>
        <v>0</v>
      </c>
      <c r="BJ185" s="13" t="s">
        <v>115</v>
      </c>
      <c r="BK185" s="158">
        <f t="shared" si="24"/>
        <v>0</v>
      </c>
      <c r="BL185" s="13" t="s">
        <v>204</v>
      </c>
      <c r="BM185" s="157" t="s">
        <v>1071</v>
      </c>
    </row>
    <row r="186" spans="2:65" s="1" customFormat="1" ht="33" customHeight="1">
      <c r="B186" s="118"/>
      <c r="C186" s="146" t="s">
        <v>503</v>
      </c>
      <c r="D186" s="146" t="s">
        <v>200</v>
      </c>
      <c r="E186" s="147" t="s">
        <v>1072</v>
      </c>
      <c r="F186" s="148" t="s">
        <v>1073</v>
      </c>
      <c r="G186" s="149" t="s">
        <v>266</v>
      </c>
      <c r="H186" s="150">
        <v>418</v>
      </c>
      <c r="I186" s="151"/>
      <c r="J186" s="152">
        <f t="shared" si="15"/>
        <v>0</v>
      </c>
      <c r="K186" s="153"/>
      <c r="L186" s="28"/>
      <c r="M186" s="154" t="s">
        <v>1</v>
      </c>
      <c r="N186" s="117" t="s">
        <v>41</v>
      </c>
      <c r="P186" s="155">
        <f t="shared" si="16"/>
        <v>0</v>
      </c>
      <c r="Q186" s="155">
        <v>0</v>
      </c>
      <c r="R186" s="155">
        <f t="shared" si="17"/>
        <v>0</v>
      </c>
      <c r="S186" s="155">
        <v>0</v>
      </c>
      <c r="T186" s="156">
        <f t="shared" si="18"/>
        <v>0</v>
      </c>
      <c r="AR186" s="157" t="s">
        <v>204</v>
      </c>
      <c r="AT186" s="157" t="s">
        <v>200</v>
      </c>
      <c r="AU186" s="157" t="s">
        <v>115</v>
      </c>
      <c r="AY186" s="13" t="s">
        <v>199</v>
      </c>
      <c r="BE186" s="158">
        <f t="shared" si="19"/>
        <v>0</v>
      </c>
      <c r="BF186" s="158">
        <f t="shared" si="20"/>
        <v>0</v>
      </c>
      <c r="BG186" s="158">
        <f t="shared" si="21"/>
        <v>0</v>
      </c>
      <c r="BH186" s="158">
        <f t="shared" si="22"/>
        <v>0</v>
      </c>
      <c r="BI186" s="158">
        <f t="shared" si="23"/>
        <v>0</v>
      </c>
      <c r="BJ186" s="13" t="s">
        <v>115</v>
      </c>
      <c r="BK186" s="158">
        <f t="shared" si="24"/>
        <v>0</v>
      </c>
      <c r="BL186" s="13" t="s">
        <v>204</v>
      </c>
      <c r="BM186" s="157" t="s">
        <v>1074</v>
      </c>
    </row>
    <row r="187" spans="2:65" s="1" customFormat="1" ht="33" customHeight="1">
      <c r="B187" s="118"/>
      <c r="C187" s="146" t="s">
        <v>507</v>
      </c>
      <c r="D187" s="146" t="s">
        <v>200</v>
      </c>
      <c r="E187" s="147" t="s">
        <v>1075</v>
      </c>
      <c r="F187" s="148" t="s">
        <v>1076</v>
      </c>
      <c r="G187" s="149" t="s">
        <v>262</v>
      </c>
      <c r="H187" s="150">
        <v>146.30000000000001</v>
      </c>
      <c r="I187" s="151"/>
      <c r="J187" s="152">
        <f t="shared" si="15"/>
        <v>0</v>
      </c>
      <c r="K187" s="153"/>
      <c r="L187" s="28"/>
      <c r="M187" s="159" t="s">
        <v>1</v>
      </c>
      <c r="N187" s="160" t="s">
        <v>41</v>
      </c>
      <c r="O187" s="161"/>
      <c r="P187" s="162">
        <f t="shared" si="16"/>
        <v>0</v>
      </c>
      <c r="Q187" s="162">
        <v>0</v>
      </c>
      <c r="R187" s="162">
        <f t="shared" si="17"/>
        <v>0</v>
      </c>
      <c r="S187" s="162">
        <v>0</v>
      </c>
      <c r="T187" s="163">
        <f t="shared" si="18"/>
        <v>0</v>
      </c>
      <c r="AR187" s="157" t="s">
        <v>204</v>
      </c>
      <c r="AT187" s="157" t="s">
        <v>200</v>
      </c>
      <c r="AU187" s="157" t="s">
        <v>115</v>
      </c>
      <c r="AY187" s="13" t="s">
        <v>199</v>
      </c>
      <c r="BE187" s="158">
        <f t="shared" si="19"/>
        <v>0</v>
      </c>
      <c r="BF187" s="158">
        <f t="shared" si="20"/>
        <v>0</v>
      </c>
      <c r="BG187" s="158">
        <f t="shared" si="21"/>
        <v>0</v>
      </c>
      <c r="BH187" s="158">
        <f t="shared" si="22"/>
        <v>0</v>
      </c>
      <c r="BI187" s="158">
        <f t="shared" si="23"/>
        <v>0</v>
      </c>
      <c r="BJ187" s="13" t="s">
        <v>115</v>
      </c>
      <c r="BK187" s="158">
        <f t="shared" si="24"/>
        <v>0</v>
      </c>
      <c r="BL187" s="13" t="s">
        <v>204</v>
      </c>
      <c r="BM187" s="157" t="s">
        <v>1077</v>
      </c>
    </row>
    <row r="188" spans="2:65" s="1" customFormat="1" ht="6.95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autoFilter ref="C132:K187" xr:uid="{00000000-0009-0000-0000-00000A000000}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74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118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915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16.5" customHeight="1">
      <c r="B11" s="28"/>
      <c r="E11" s="194" t="s">
        <v>1078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J104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ROUND((SUM(BE104:BE111) + SUM(BE133:BE173)),  2)</f>
        <v>0</v>
      </c>
      <c r="G37" s="98"/>
      <c r="H37" s="98"/>
      <c r="I37" s="99">
        <v>0.23</v>
      </c>
      <c r="J37" s="97">
        <f>ROUND(((SUM(BE104:BE111) + SUM(BE133:BE173))*I37),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ROUND((SUM(BF104:BF111) + SUM(BF133:BF173)),  2)</f>
        <v>0</v>
      </c>
      <c r="I38" s="100">
        <v>0.23</v>
      </c>
      <c r="J38" s="85">
        <f>ROUND(((SUM(BF104:BF111) + SUM(BF133:BF173))*I38),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ROUND((SUM(BG104:BG111) + SUM(BG133:BG173)),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ROUND((SUM(BH104:BH111) + SUM(BH133:BH173)),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ROUND((SUM(BI104:BI111) + SUM(BI133:BI173)),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915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16.5" hidden="1" customHeight="1">
      <c r="B89" s="28"/>
      <c r="E89" s="194" t="str">
        <f>E11</f>
        <v>SO 401.12 - VEREJNÉ OSVETLENIE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J133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1079</v>
      </c>
      <c r="E99" s="114"/>
      <c r="F99" s="114"/>
      <c r="G99" s="114"/>
      <c r="H99" s="114"/>
      <c r="I99" s="114"/>
      <c r="J99" s="115">
        <f>J134</f>
        <v>0</v>
      </c>
      <c r="L99" s="112"/>
    </row>
    <row r="100" spans="2:65" s="11" customFormat="1" ht="19.899999999999999" hidden="1" customHeight="1">
      <c r="B100" s="164"/>
      <c r="D100" s="165" t="s">
        <v>1080</v>
      </c>
      <c r="E100" s="166"/>
      <c r="F100" s="166"/>
      <c r="G100" s="166"/>
      <c r="H100" s="166"/>
      <c r="I100" s="166"/>
      <c r="J100" s="167">
        <f>J135</f>
        <v>0</v>
      </c>
      <c r="L100" s="164"/>
    </row>
    <row r="101" spans="2:65" s="11" customFormat="1" ht="19.899999999999999" hidden="1" customHeight="1">
      <c r="B101" s="164"/>
      <c r="D101" s="165" t="s">
        <v>1081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" customFormat="1" ht="21.75" hidden="1" customHeight="1">
      <c r="B102" s="28"/>
      <c r="L102" s="28"/>
    </row>
    <row r="103" spans="2:65" s="1" customFormat="1" ht="6.95" hidden="1" customHeight="1">
      <c r="B103" s="28"/>
      <c r="L103" s="28"/>
    </row>
    <row r="104" spans="2:65" s="1" customFormat="1" ht="29.25" hidden="1" customHeight="1">
      <c r="B104" s="28"/>
      <c r="C104" s="111" t="s">
        <v>175</v>
      </c>
      <c r="J104" s="116">
        <f>ROUND(J105 + J106 + J107 + J108 + J109 + J110,2)</f>
        <v>0</v>
      </c>
      <c r="L104" s="28"/>
      <c r="N104" s="117" t="s">
        <v>39</v>
      </c>
    </row>
    <row r="105" spans="2:65" s="1" customFormat="1" ht="18" hidden="1" customHeight="1">
      <c r="B105" s="118"/>
      <c r="C105" s="119"/>
      <c r="D105" s="232" t="s">
        <v>176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178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179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180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181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120" t="s">
        <v>182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183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9.9499999999999993" hidden="1">
      <c r="B111" s="28"/>
      <c r="L111" s="28"/>
    </row>
    <row r="112" spans="2:65" s="1" customFormat="1" ht="29.25" hidden="1" customHeight="1">
      <c r="B112" s="28"/>
      <c r="C112" s="125" t="s">
        <v>184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t="9.9499999999999993" hidden="1"/>
    <row r="115" spans="2:12" ht="9.9499999999999993" hidden="1"/>
    <row r="116" spans="2:12" ht="9.9499999999999993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185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34" t="str">
        <f>E7</f>
        <v>Tlačiarne – úprava dopravnej infraštruktúry - Mesto Košice</v>
      </c>
      <c r="F121" s="235"/>
      <c r="G121" s="235"/>
      <c r="H121" s="235"/>
      <c r="L121" s="28"/>
    </row>
    <row r="122" spans="2:12" ht="12" customHeight="1">
      <c r="B122" s="16"/>
      <c r="C122" s="23" t="s">
        <v>165</v>
      </c>
      <c r="L122" s="16"/>
    </row>
    <row r="123" spans="2:12" s="1" customFormat="1" ht="16.5" customHeight="1">
      <c r="B123" s="28"/>
      <c r="E123" s="234" t="s">
        <v>915</v>
      </c>
      <c r="F123" s="236"/>
      <c r="G123" s="236"/>
      <c r="H123" s="236"/>
      <c r="L123" s="28"/>
    </row>
    <row r="124" spans="2:12" s="1" customFormat="1" ht="12" customHeight="1">
      <c r="B124" s="28"/>
      <c r="C124" s="23" t="s">
        <v>916</v>
      </c>
      <c r="L124" s="28"/>
    </row>
    <row r="125" spans="2:12" s="1" customFormat="1" ht="16.5" customHeight="1">
      <c r="B125" s="28"/>
      <c r="E125" s="194" t="str">
        <f>E11</f>
        <v>SO 401.12 - VEREJNÉ OSVETLENIE</v>
      </c>
      <c r="F125" s="236"/>
      <c r="G125" s="236"/>
      <c r="H125" s="236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ul. Letná, Košice</v>
      </c>
      <c r="I127" s="23" t="s">
        <v>21</v>
      </c>
      <c r="J127" s="51" t="str">
        <f>IF(J14="","",J14)</f>
        <v>8. 6. 2026</v>
      </c>
      <c r="L127" s="28"/>
    </row>
    <row r="128" spans="2:12" s="1" customFormat="1" ht="6.95" customHeight="1">
      <c r="B128" s="28"/>
      <c r="L128" s="28"/>
    </row>
    <row r="129" spans="2:65" s="1" customFormat="1" ht="25.7" customHeight="1">
      <c r="B129" s="28"/>
      <c r="C129" s="23" t="s">
        <v>23</v>
      </c>
      <c r="F129" s="21" t="str">
        <f>E17</f>
        <v>Mesto Košice, Trieda SNP 48/A, 04011 Košice</v>
      </c>
      <c r="I129" s="23" t="s">
        <v>29</v>
      </c>
      <c r="J129" s="26" t="str">
        <f>E23</f>
        <v>d.g.A design graphic architecture s.r.o</v>
      </c>
      <c r="L129" s="28"/>
    </row>
    <row r="130" spans="2:65" s="1" customFormat="1" ht="15.2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 xml:space="preserve"> </v>
      </c>
      <c r="L130" s="28"/>
    </row>
    <row r="131" spans="2:65" s="1" customFormat="1" ht="10.35" customHeight="1">
      <c r="B131" s="28"/>
      <c r="L131" s="28"/>
    </row>
    <row r="132" spans="2:65" s="9" customFormat="1" ht="29.25" customHeight="1">
      <c r="B132" s="127"/>
      <c r="C132" s="128" t="s">
        <v>186</v>
      </c>
      <c r="D132" s="129" t="s">
        <v>60</v>
      </c>
      <c r="E132" s="129" t="s">
        <v>56</v>
      </c>
      <c r="F132" s="129" t="s">
        <v>57</v>
      </c>
      <c r="G132" s="129" t="s">
        <v>187</v>
      </c>
      <c r="H132" s="129" t="s">
        <v>188</v>
      </c>
      <c r="I132" s="129" t="s">
        <v>189</v>
      </c>
      <c r="J132" s="130" t="s">
        <v>171</v>
      </c>
      <c r="K132" s="131" t="s">
        <v>190</v>
      </c>
      <c r="L132" s="127"/>
      <c r="M132" s="58" t="s">
        <v>1</v>
      </c>
      <c r="N132" s="59" t="s">
        <v>39</v>
      </c>
      <c r="O132" s="59" t="s">
        <v>191</v>
      </c>
      <c r="P132" s="59" t="s">
        <v>192</v>
      </c>
      <c r="Q132" s="59" t="s">
        <v>193</v>
      </c>
      <c r="R132" s="59" t="s">
        <v>194</v>
      </c>
      <c r="S132" s="59" t="s">
        <v>195</v>
      </c>
      <c r="T132" s="60" t="s">
        <v>196</v>
      </c>
    </row>
    <row r="133" spans="2:65" s="1" customFormat="1" ht="22.7" customHeight="1">
      <c r="B133" s="28"/>
      <c r="C133" s="63" t="s">
        <v>167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7.995000000000009</v>
      </c>
      <c r="S133" s="52"/>
      <c r="T133" s="134">
        <f>T134</f>
        <v>0</v>
      </c>
      <c r="AT133" s="13" t="s">
        <v>74</v>
      </c>
      <c r="AU133" s="13" t="s">
        <v>173</v>
      </c>
      <c r="BK133" s="135">
        <f>BK134</f>
        <v>0</v>
      </c>
    </row>
    <row r="134" spans="2:65" s="10" customFormat="1" ht="25.9" customHeight="1">
      <c r="B134" s="136"/>
      <c r="D134" s="137" t="s">
        <v>74</v>
      </c>
      <c r="E134" s="138" t="s">
        <v>229</v>
      </c>
      <c r="F134" s="138" t="s">
        <v>1082</v>
      </c>
      <c r="I134" s="139"/>
      <c r="J134" s="140">
        <f>BK134</f>
        <v>0</v>
      </c>
      <c r="L134" s="136"/>
      <c r="M134" s="141"/>
      <c r="P134" s="142">
        <f>P135+P163</f>
        <v>0</v>
      </c>
      <c r="R134" s="142">
        <f>R135+R163</f>
        <v>7.995000000000009</v>
      </c>
      <c r="T134" s="143">
        <f>T135+T163</f>
        <v>0</v>
      </c>
      <c r="AR134" s="137" t="s">
        <v>239</v>
      </c>
      <c r="AT134" s="144" t="s">
        <v>74</v>
      </c>
      <c r="AU134" s="144" t="s">
        <v>75</v>
      </c>
      <c r="AY134" s="137" t="s">
        <v>199</v>
      </c>
      <c r="BK134" s="145">
        <f>BK135+BK163</f>
        <v>0</v>
      </c>
    </row>
    <row r="135" spans="2:65" s="10" customFormat="1" ht="22.7" customHeight="1">
      <c r="B135" s="136"/>
      <c r="D135" s="137" t="s">
        <v>74</v>
      </c>
      <c r="E135" s="168" t="s">
        <v>923</v>
      </c>
      <c r="F135" s="168" t="s">
        <v>1083</v>
      </c>
      <c r="I135" s="139"/>
      <c r="J135" s="169">
        <f>BK135</f>
        <v>0</v>
      </c>
      <c r="L135" s="136"/>
      <c r="M135" s="141"/>
      <c r="P135" s="142">
        <f>SUM(P136:P162)</f>
        <v>0</v>
      </c>
      <c r="R135" s="142">
        <f>SUM(R136:R162)</f>
        <v>8.3739999999999995E-2</v>
      </c>
      <c r="T135" s="143">
        <f>SUM(T136:T162)</f>
        <v>0</v>
      </c>
      <c r="AR135" s="137" t="s">
        <v>239</v>
      </c>
      <c r="AT135" s="144" t="s">
        <v>74</v>
      </c>
      <c r="AU135" s="144" t="s">
        <v>83</v>
      </c>
      <c r="AY135" s="137" t="s">
        <v>199</v>
      </c>
      <c r="BK135" s="145">
        <f>SUM(BK136:BK162)</f>
        <v>0</v>
      </c>
    </row>
    <row r="136" spans="2:65" s="1" customFormat="1" ht="24.2" customHeight="1">
      <c r="B136" s="118"/>
      <c r="C136" s="146" t="s">
        <v>83</v>
      </c>
      <c r="D136" s="146" t="s">
        <v>200</v>
      </c>
      <c r="E136" s="147" t="s">
        <v>932</v>
      </c>
      <c r="F136" s="148" t="s">
        <v>933</v>
      </c>
      <c r="G136" s="149" t="s">
        <v>266</v>
      </c>
      <c r="H136" s="150">
        <v>25</v>
      </c>
      <c r="I136" s="151"/>
      <c r="J136" s="152">
        <f t="shared" ref="J136:J162" si="5">ROUND(I136*H136,2)</f>
        <v>0</v>
      </c>
      <c r="K136" s="153"/>
      <c r="L136" s="28"/>
      <c r="M136" s="154" t="s">
        <v>1</v>
      </c>
      <c r="N136" s="117" t="s">
        <v>41</v>
      </c>
      <c r="P136" s="155">
        <f t="shared" ref="P136:P162" si="6">O136*H136</f>
        <v>0</v>
      </c>
      <c r="Q136" s="155">
        <v>0</v>
      </c>
      <c r="R136" s="155">
        <f t="shared" ref="R136:R162" si="7">Q136*H136</f>
        <v>0</v>
      </c>
      <c r="S136" s="155">
        <v>0</v>
      </c>
      <c r="T136" s="156">
        <f t="shared" ref="T136:T162" si="8">S136*H136</f>
        <v>0</v>
      </c>
      <c r="AR136" s="157" t="s">
        <v>204</v>
      </c>
      <c r="AT136" s="157" t="s">
        <v>200</v>
      </c>
      <c r="AU136" s="157" t="s">
        <v>115</v>
      </c>
      <c r="AY136" s="13" t="s">
        <v>199</v>
      </c>
      <c r="BE136" s="158">
        <f t="shared" ref="BE136:BE162" si="9">IF(N136="základná",J136,0)</f>
        <v>0</v>
      </c>
      <c r="BF136" s="158">
        <f t="shared" ref="BF136:BF162" si="10">IF(N136="znížená",J136,0)</f>
        <v>0</v>
      </c>
      <c r="BG136" s="158">
        <f t="shared" ref="BG136:BG162" si="11">IF(N136="zákl. prenesená",J136,0)</f>
        <v>0</v>
      </c>
      <c r="BH136" s="158">
        <f t="shared" ref="BH136:BH162" si="12">IF(N136="zníž. prenesená",J136,0)</f>
        <v>0</v>
      </c>
      <c r="BI136" s="158">
        <f t="shared" ref="BI136:BI162" si="13">IF(N136="nulová",J136,0)</f>
        <v>0</v>
      </c>
      <c r="BJ136" s="13" t="s">
        <v>115</v>
      </c>
      <c r="BK136" s="158">
        <f t="shared" ref="BK136:BK162" si="14">ROUND(I136*H136,2)</f>
        <v>0</v>
      </c>
      <c r="BL136" s="13" t="s">
        <v>204</v>
      </c>
      <c r="BM136" s="157" t="s">
        <v>115</v>
      </c>
    </row>
    <row r="137" spans="2:65" s="1" customFormat="1" ht="24.2" customHeight="1">
      <c r="B137" s="118"/>
      <c r="C137" s="170" t="s">
        <v>115</v>
      </c>
      <c r="D137" s="170" t="s">
        <v>229</v>
      </c>
      <c r="E137" s="171" t="s">
        <v>1084</v>
      </c>
      <c r="F137" s="172" t="s">
        <v>1085</v>
      </c>
      <c r="G137" s="173" t="s">
        <v>266</v>
      </c>
      <c r="H137" s="174">
        <v>25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41</v>
      </c>
      <c r="P137" s="155">
        <f t="shared" si="6"/>
        <v>0</v>
      </c>
      <c r="Q137" s="155">
        <v>2.2000000000000001E-4</v>
      </c>
      <c r="R137" s="155">
        <f t="shared" si="7"/>
        <v>5.5000000000000005E-3</v>
      </c>
      <c r="S137" s="155">
        <v>0</v>
      </c>
      <c r="T137" s="156">
        <f t="shared" si="8"/>
        <v>0</v>
      </c>
      <c r="AR137" s="157" t="s">
        <v>779</v>
      </c>
      <c r="AT137" s="157" t="s">
        <v>229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204</v>
      </c>
      <c r="BM137" s="157" t="s">
        <v>234</v>
      </c>
    </row>
    <row r="138" spans="2:65" s="1" customFormat="1" ht="24.2" customHeight="1">
      <c r="B138" s="118"/>
      <c r="C138" s="146" t="s">
        <v>239</v>
      </c>
      <c r="D138" s="146" t="s">
        <v>200</v>
      </c>
      <c r="E138" s="147" t="s">
        <v>938</v>
      </c>
      <c r="F138" s="148" t="s">
        <v>939</v>
      </c>
      <c r="G138" s="149" t="s">
        <v>266</v>
      </c>
      <c r="H138" s="150">
        <v>16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204</v>
      </c>
      <c r="BM138" s="157" t="s">
        <v>250</v>
      </c>
    </row>
    <row r="139" spans="2:65" s="1" customFormat="1" ht="16.5" customHeight="1">
      <c r="B139" s="118"/>
      <c r="C139" s="170" t="s">
        <v>234</v>
      </c>
      <c r="D139" s="170" t="s">
        <v>229</v>
      </c>
      <c r="E139" s="171" t="s">
        <v>941</v>
      </c>
      <c r="F139" s="172" t="s">
        <v>942</v>
      </c>
      <c r="G139" s="173" t="s">
        <v>266</v>
      </c>
      <c r="H139" s="174">
        <v>16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41</v>
      </c>
      <c r="P139" s="155">
        <f t="shared" si="6"/>
        <v>0</v>
      </c>
      <c r="Q139" s="155">
        <v>3.8000000000000002E-4</v>
      </c>
      <c r="R139" s="155">
        <f t="shared" si="7"/>
        <v>6.0800000000000003E-3</v>
      </c>
      <c r="S139" s="155">
        <v>0</v>
      </c>
      <c r="T139" s="156">
        <f t="shared" si="8"/>
        <v>0</v>
      </c>
      <c r="AR139" s="157" t="s">
        <v>779</v>
      </c>
      <c r="AT139" s="157" t="s">
        <v>229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204</v>
      </c>
      <c r="BM139" s="157" t="s">
        <v>233</v>
      </c>
    </row>
    <row r="140" spans="2:65" s="1" customFormat="1" ht="24.2" customHeight="1">
      <c r="B140" s="118"/>
      <c r="C140" s="146" t="s">
        <v>246</v>
      </c>
      <c r="D140" s="146" t="s">
        <v>200</v>
      </c>
      <c r="E140" s="147" t="s">
        <v>983</v>
      </c>
      <c r="F140" s="148" t="s">
        <v>984</v>
      </c>
      <c r="G140" s="149" t="s">
        <v>232</v>
      </c>
      <c r="H140" s="150">
        <v>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268</v>
      </c>
    </row>
    <row r="141" spans="2:65" s="1" customFormat="1" ht="37.700000000000003" customHeight="1">
      <c r="B141" s="118"/>
      <c r="C141" s="170" t="s">
        <v>250</v>
      </c>
      <c r="D141" s="170" t="s">
        <v>229</v>
      </c>
      <c r="E141" s="171" t="s">
        <v>1086</v>
      </c>
      <c r="F141" s="172" t="s">
        <v>1087</v>
      </c>
      <c r="G141" s="173" t="s">
        <v>232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779</v>
      </c>
      <c r="AT141" s="157" t="s">
        <v>229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204</v>
      </c>
      <c r="BM141" s="157" t="s">
        <v>276</v>
      </c>
    </row>
    <row r="142" spans="2:65" s="1" customFormat="1" ht="37.700000000000003" customHeight="1">
      <c r="B142" s="118"/>
      <c r="C142" s="170" t="s">
        <v>256</v>
      </c>
      <c r="D142" s="170" t="s">
        <v>229</v>
      </c>
      <c r="E142" s="171" t="s">
        <v>1088</v>
      </c>
      <c r="F142" s="172" t="s">
        <v>1089</v>
      </c>
      <c r="G142" s="173" t="s">
        <v>232</v>
      </c>
      <c r="H142" s="174">
        <v>1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779</v>
      </c>
      <c r="AT142" s="157" t="s">
        <v>229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204</v>
      </c>
      <c r="BM142" s="157" t="s">
        <v>284</v>
      </c>
    </row>
    <row r="143" spans="2:65" s="1" customFormat="1" ht="16.5" customHeight="1">
      <c r="B143" s="118"/>
      <c r="C143" s="146" t="s">
        <v>233</v>
      </c>
      <c r="D143" s="146" t="s">
        <v>200</v>
      </c>
      <c r="E143" s="147" t="s">
        <v>989</v>
      </c>
      <c r="F143" s="148" t="s">
        <v>1090</v>
      </c>
      <c r="G143" s="149" t="s">
        <v>232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204</v>
      </c>
      <c r="BM143" s="157" t="s">
        <v>292</v>
      </c>
    </row>
    <row r="144" spans="2:65" s="1" customFormat="1" ht="16.5" customHeight="1">
      <c r="B144" s="118"/>
      <c r="C144" s="170" t="s">
        <v>254</v>
      </c>
      <c r="D144" s="170" t="s">
        <v>229</v>
      </c>
      <c r="E144" s="171" t="s">
        <v>992</v>
      </c>
      <c r="F144" s="172" t="s">
        <v>993</v>
      </c>
      <c r="G144" s="173" t="s">
        <v>232</v>
      </c>
      <c r="H144" s="174">
        <v>2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779</v>
      </c>
      <c r="AT144" s="157" t="s">
        <v>229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204</v>
      </c>
      <c r="BM144" s="157" t="s">
        <v>300</v>
      </c>
    </row>
    <row r="145" spans="2:65" s="1" customFormat="1" ht="24.2" customHeight="1">
      <c r="B145" s="118"/>
      <c r="C145" s="146" t="s">
        <v>268</v>
      </c>
      <c r="D145" s="146" t="s">
        <v>200</v>
      </c>
      <c r="E145" s="147" t="s">
        <v>995</v>
      </c>
      <c r="F145" s="148" t="s">
        <v>996</v>
      </c>
      <c r="G145" s="149" t="s">
        <v>232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204</v>
      </c>
      <c r="BM145" s="157" t="s">
        <v>308</v>
      </c>
    </row>
    <row r="146" spans="2:65" s="1" customFormat="1" ht="37.700000000000003" customHeight="1">
      <c r="B146" s="118"/>
      <c r="C146" s="170" t="s">
        <v>268</v>
      </c>
      <c r="D146" s="170" t="s">
        <v>229</v>
      </c>
      <c r="E146" s="171" t="s">
        <v>998</v>
      </c>
      <c r="F146" s="172" t="s">
        <v>999</v>
      </c>
      <c r="G146" s="173" t="s">
        <v>232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779</v>
      </c>
      <c r="AT146" s="157" t="s">
        <v>229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204</v>
      </c>
      <c r="BM146" s="157" t="s">
        <v>225</v>
      </c>
    </row>
    <row r="147" spans="2:65" s="1" customFormat="1" ht="33" customHeight="1">
      <c r="B147" s="118"/>
      <c r="C147" s="146" t="s">
        <v>272</v>
      </c>
      <c r="D147" s="146" t="s">
        <v>200</v>
      </c>
      <c r="E147" s="147" t="s">
        <v>1091</v>
      </c>
      <c r="F147" s="148" t="s">
        <v>1092</v>
      </c>
      <c r="G147" s="149" t="s">
        <v>232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204</v>
      </c>
      <c r="BM147" s="157" t="s">
        <v>397</v>
      </c>
    </row>
    <row r="148" spans="2:65" s="1" customFormat="1" ht="37.700000000000003" customHeight="1">
      <c r="B148" s="118"/>
      <c r="C148" s="170" t="s">
        <v>276</v>
      </c>
      <c r="D148" s="170" t="s">
        <v>229</v>
      </c>
      <c r="E148" s="171" t="s">
        <v>1093</v>
      </c>
      <c r="F148" s="172" t="s">
        <v>1094</v>
      </c>
      <c r="G148" s="173" t="s">
        <v>232</v>
      </c>
      <c r="H148" s="174">
        <v>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779</v>
      </c>
      <c r="AT148" s="157" t="s">
        <v>229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204</v>
      </c>
      <c r="BM148" s="157" t="s">
        <v>405</v>
      </c>
    </row>
    <row r="149" spans="2:65" s="1" customFormat="1" ht="16.5" customHeight="1">
      <c r="B149" s="118"/>
      <c r="C149" s="146" t="s">
        <v>280</v>
      </c>
      <c r="D149" s="146" t="s">
        <v>200</v>
      </c>
      <c r="E149" s="147" t="s">
        <v>1095</v>
      </c>
      <c r="F149" s="148" t="s">
        <v>1096</v>
      </c>
      <c r="G149" s="149" t="s">
        <v>232</v>
      </c>
      <c r="H149" s="150">
        <v>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204</v>
      </c>
      <c r="BM149" s="157" t="s">
        <v>413</v>
      </c>
    </row>
    <row r="150" spans="2:65" s="1" customFormat="1" ht="21.75" customHeight="1">
      <c r="B150" s="118"/>
      <c r="C150" s="170" t="s">
        <v>284</v>
      </c>
      <c r="D150" s="170" t="s">
        <v>229</v>
      </c>
      <c r="E150" s="171" t="s">
        <v>1097</v>
      </c>
      <c r="F150" s="172" t="s">
        <v>1098</v>
      </c>
      <c r="G150" s="173" t="s">
        <v>232</v>
      </c>
      <c r="H150" s="174">
        <v>1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41</v>
      </c>
      <c r="P150" s="155">
        <f t="shared" si="6"/>
        <v>0</v>
      </c>
      <c r="Q150" s="155">
        <v>2.2769999999999999E-2</v>
      </c>
      <c r="R150" s="155">
        <f t="shared" si="7"/>
        <v>2.2769999999999999E-2</v>
      </c>
      <c r="S150" s="155">
        <v>0</v>
      </c>
      <c r="T150" s="156">
        <f t="shared" si="8"/>
        <v>0</v>
      </c>
      <c r="AR150" s="157" t="s">
        <v>779</v>
      </c>
      <c r="AT150" s="157" t="s">
        <v>229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204</v>
      </c>
      <c r="BM150" s="157" t="s">
        <v>422</v>
      </c>
    </row>
    <row r="151" spans="2:65" s="1" customFormat="1" ht="21.75" customHeight="1">
      <c r="B151" s="118"/>
      <c r="C151" s="146" t="s">
        <v>288</v>
      </c>
      <c r="D151" s="146" t="s">
        <v>200</v>
      </c>
      <c r="E151" s="147" t="s">
        <v>1099</v>
      </c>
      <c r="F151" s="148" t="s">
        <v>1100</v>
      </c>
      <c r="G151" s="149" t="s">
        <v>266</v>
      </c>
      <c r="H151" s="150">
        <v>14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204</v>
      </c>
      <c r="BM151" s="157" t="s">
        <v>430</v>
      </c>
    </row>
    <row r="152" spans="2:65" s="1" customFormat="1" ht="16.5" customHeight="1">
      <c r="B152" s="118"/>
      <c r="C152" s="170" t="s">
        <v>292</v>
      </c>
      <c r="D152" s="170" t="s">
        <v>229</v>
      </c>
      <c r="E152" s="171" t="s">
        <v>1101</v>
      </c>
      <c r="F152" s="172" t="s">
        <v>1102</v>
      </c>
      <c r="G152" s="173" t="s">
        <v>385</v>
      </c>
      <c r="H152" s="174">
        <v>14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41</v>
      </c>
      <c r="P152" s="155">
        <f t="shared" si="6"/>
        <v>0</v>
      </c>
      <c r="Q152" s="155">
        <v>1E-3</v>
      </c>
      <c r="R152" s="155">
        <f t="shared" si="7"/>
        <v>1.4E-2</v>
      </c>
      <c r="S152" s="155">
        <v>0</v>
      </c>
      <c r="T152" s="156">
        <f t="shared" si="8"/>
        <v>0</v>
      </c>
      <c r="AR152" s="157" t="s">
        <v>779</v>
      </c>
      <c r="AT152" s="157" t="s">
        <v>229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204</v>
      </c>
      <c r="BM152" s="157" t="s">
        <v>438</v>
      </c>
    </row>
    <row r="153" spans="2:65" s="1" customFormat="1" ht="24.2" customHeight="1">
      <c r="B153" s="118"/>
      <c r="C153" s="146" t="s">
        <v>296</v>
      </c>
      <c r="D153" s="146" t="s">
        <v>200</v>
      </c>
      <c r="E153" s="147" t="s">
        <v>1103</v>
      </c>
      <c r="F153" s="148" t="s">
        <v>1104</v>
      </c>
      <c r="G153" s="149" t="s">
        <v>266</v>
      </c>
      <c r="H153" s="150">
        <v>6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204</v>
      </c>
      <c r="BM153" s="157" t="s">
        <v>446</v>
      </c>
    </row>
    <row r="154" spans="2:65" s="1" customFormat="1" ht="16.5" customHeight="1">
      <c r="B154" s="118"/>
      <c r="C154" s="170" t="s">
        <v>300</v>
      </c>
      <c r="D154" s="170" t="s">
        <v>229</v>
      </c>
      <c r="E154" s="171" t="s">
        <v>1105</v>
      </c>
      <c r="F154" s="172" t="s">
        <v>1106</v>
      </c>
      <c r="G154" s="173" t="s">
        <v>385</v>
      </c>
      <c r="H154" s="174">
        <v>3.75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41</v>
      </c>
      <c r="P154" s="155">
        <f t="shared" si="6"/>
        <v>0</v>
      </c>
      <c r="Q154" s="155">
        <v>1E-3</v>
      </c>
      <c r="R154" s="155">
        <f t="shared" si="7"/>
        <v>3.7499999999999999E-3</v>
      </c>
      <c r="S154" s="155">
        <v>0</v>
      </c>
      <c r="T154" s="156">
        <f t="shared" si="8"/>
        <v>0</v>
      </c>
      <c r="AR154" s="157" t="s">
        <v>779</v>
      </c>
      <c r="AT154" s="157" t="s">
        <v>229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204</v>
      </c>
      <c r="BM154" s="157" t="s">
        <v>455</v>
      </c>
    </row>
    <row r="155" spans="2:65" s="1" customFormat="1" ht="16.5" customHeight="1">
      <c r="B155" s="118"/>
      <c r="C155" s="146" t="s">
        <v>304</v>
      </c>
      <c r="D155" s="146" t="s">
        <v>200</v>
      </c>
      <c r="E155" s="147" t="s">
        <v>1107</v>
      </c>
      <c r="F155" s="148" t="s">
        <v>1108</v>
      </c>
      <c r="G155" s="149" t="s">
        <v>232</v>
      </c>
      <c r="H155" s="150">
        <v>2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204</v>
      </c>
      <c r="BM155" s="157" t="s">
        <v>463</v>
      </c>
    </row>
    <row r="156" spans="2:65" s="1" customFormat="1" ht="16.5" customHeight="1">
      <c r="B156" s="118"/>
      <c r="C156" s="170" t="s">
        <v>308</v>
      </c>
      <c r="D156" s="170" t="s">
        <v>229</v>
      </c>
      <c r="E156" s="171" t="s">
        <v>1109</v>
      </c>
      <c r="F156" s="172" t="s">
        <v>1110</v>
      </c>
      <c r="G156" s="173" t="s">
        <v>232</v>
      </c>
      <c r="H156" s="174">
        <v>2</v>
      </c>
      <c r="I156" s="175"/>
      <c r="J156" s="176">
        <f t="shared" si="5"/>
        <v>0</v>
      </c>
      <c r="K156" s="177"/>
      <c r="L156" s="178"/>
      <c r="M156" s="179" t="s">
        <v>1</v>
      </c>
      <c r="N156" s="180" t="s">
        <v>41</v>
      </c>
      <c r="P156" s="155">
        <f t="shared" si="6"/>
        <v>0</v>
      </c>
      <c r="Q156" s="155">
        <v>1.4999999999999999E-4</v>
      </c>
      <c r="R156" s="155">
        <f t="shared" si="7"/>
        <v>2.9999999999999997E-4</v>
      </c>
      <c r="S156" s="155">
        <v>0</v>
      </c>
      <c r="T156" s="156">
        <f t="shared" si="8"/>
        <v>0</v>
      </c>
      <c r="AR156" s="157" t="s">
        <v>779</v>
      </c>
      <c r="AT156" s="157" t="s">
        <v>229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204</v>
      </c>
      <c r="BM156" s="157" t="s">
        <v>471</v>
      </c>
    </row>
    <row r="157" spans="2:65" s="1" customFormat="1" ht="16.5" customHeight="1">
      <c r="B157" s="118"/>
      <c r="C157" s="146" t="s">
        <v>312</v>
      </c>
      <c r="D157" s="146" t="s">
        <v>200</v>
      </c>
      <c r="E157" s="147" t="s">
        <v>1111</v>
      </c>
      <c r="F157" s="148" t="s">
        <v>1112</v>
      </c>
      <c r="G157" s="149" t="s">
        <v>232</v>
      </c>
      <c r="H157" s="150">
        <v>4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204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204</v>
      </c>
      <c r="BM157" s="157" t="s">
        <v>479</v>
      </c>
    </row>
    <row r="158" spans="2:65" s="1" customFormat="1" ht="16.5" customHeight="1">
      <c r="B158" s="118"/>
      <c r="C158" s="170" t="s">
        <v>225</v>
      </c>
      <c r="D158" s="170" t="s">
        <v>229</v>
      </c>
      <c r="E158" s="171" t="s">
        <v>1113</v>
      </c>
      <c r="F158" s="172" t="s">
        <v>1114</v>
      </c>
      <c r="G158" s="173" t="s">
        <v>232</v>
      </c>
      <c r="H158" s="174">
        <v>4</v>
      </c>
      <c r="I158" s="175"/>
      <c r="J158" s="176">
        <f t="shared" si="5"/>
        <v>0</v>
      </c>
      <c r="K158" s="177"/>
      <c r="L158" s="178"/>
      <c r="M158" s="179" t="s">
        <v>1</v>
      </c>
      <c r="N158" s="180" t="s">
        <v>41</v>
      </c>
      <c r="P158" s="155">
        <f t="shared" si="6"/>
        <v>0</v>
      </c>
      <c r="Q158" s="155">
        <v>2.1000000000000001E-4</v>
      </c>
      <c r="R158" s="155">
        <f t="shared" si="7"/>
        <v>8.4000000000000003E-4</v>
      </c>
      <c r="S158" s="155">
        <v>0</v>
      </c>
      <c r="T158" s="156">
        <f t="shared" si="8"/>
        <v>0</v>
      </c>
      <c r="AR158" s="157" t="s">
        <v>779</v>
      </c>
      <c r="AT158" s="157" t="s">
        <v>229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204</v>
      </c>
      <c r="BM158" s="157" t="s">
        <v>487</v>
      </c>
    </row>
    <row r="159" spans="2:65" s="1" customFormat="1" ht="21.75" customHeight="1">
      <c r="B159" s="118"/>
      <c r="C159" s="146" t="s">
        <v>7</v>
      </c>
      <c r="D159" s="146" t="s">
        <v>200</v>
      </c>
      <c r="E159" s="147" t="s">
        <v>1115</v>
      </c>
      <c r="F159" s="148" t="s">
        <v>1116</v>
      </c>
      <c r="G159" s="149" t="s">
        <v>266</v>
      </c>
      <c r="H159" s="150">
        <v>50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41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204</v>
      </c>
      <c r="AT159" s="157" t="s">
        <v>200</v>
      </c>
      <c r="AU159" s="157" t="s">
        <v>115</v>
      </c>
      <c r="AY159" s="13" t="s">
        <v>199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115</v>
      </c>
      <c r="BK159" s="158">
        <f t="shared" si="14"/>
        <v>0</v>
      </c>
      <c r="BL159" s="13" t="s">
        <v>204</v>
      </c>
      <c r="BM159" s="157" t="s">
        <v>495</v>
      </c>
    </row>
    <row r="160" spans="2:65" s="1" customFormat="1" ht="16.5" customHeight="1">
      <c r="B160" s="118"/>
      <c r="C160" s="170" t="s">
        <v>397</v>
      </c>
      <c r="D160" s="170" t="s">
        <v>229</v>
      </c>
      <c r="E160" s="171" t="s">
        <v>1117</v>
      </c>
      <c r="F160" s="172" t="s">
        <v>1118</v>
      </c>
      <c r="G160" s="173" t="s">
        <v>266</v>
      </c>
      <c r="H160" s="174">
        <v>50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41</v>
      </c>
      <c r="P160" s="155">
        <f t="shared" si="6"/>
        <v>0</v>
      </c>
      <c r="Q160" s="155">
        <v>1.3999999999999999E-4</v>
      </c>
      <c r="R160" s="155">
        <f t="shared" si="7"/>
        <v>6.9999999999999993E-3</v>
      </c>
      <c r="S160" s="155">
        <v>0</v>
      </c>
      <c r="T160" s="156">
        <f t="shared" si="8"/>
        <v>0</v>
      </c>
      <c r="AR160" s="157" t="s">
        <v>779</v>
      </c>
      <c r="AT160" s="157" t="s">
        <v>229</v>
      </c>
      <c r="AU160" s="157" t="s">
        <v>115</v>
      </c>
      <c r="AY160" s="13" t="s">
        <v>199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115</v>
      </c>
      <c r="BK160" s="158">
        <f t="shared" si="14"/>
        <v>0</v>
      </c>
      <c r="BL160" s="13" t="s">
        <v>204</v>
      </c>
      <c r="BM160" s="157" t="s">
        <v>503</v>
      </c>
    </row>
    <row r="161" spans="2:65" s="1" customFormat="1" ht="24.2" customHeight="1">
      <c r="B161" s="118"/>
      <c r="C161" s="146" t="s">
        <v>401</v>
      </c>
      <c r="D161" s="146" t="s">
        <v>200</v>
      </c>
      <c r="E161" s="147" t="s">
        <v>1025</v>
      </c>
      <c r="F161" s="148" t="s">
        <v>1026</v>
      </c>
      <c r="G161" s="149" t="s">
        <v>266</v>
      </c>
      <c r="H161" s="150">
        <v>25</v>
      </c>
      <c r="I161" s="151"/>
      <c r="J161" s="152">
        <f t="shared" si="5"/>
        <v>0</v>
      </c>
      <c r="K161" s="153"/>
      <c r="L161" s="28"/>
      <c r="M161" s="154" t="s">
        <v>1</v>
      </c>
      <c r="N161" s="117" t="s">
        <v>41</v>
      </c>
      <c r="P161" s="155">
        <f t="shared" si="6"/>
        <v>0</v>
      </c>
      <c r="Q161" s="155">
        <v>0</v>
      </c>
      <c r="R161" s="155">
        <f t="shared" si="7"/>
        <v>0</v>
      </c>
      <c r="S161" s="155">
        <v>0</v>
      </c>
      <c r="T161" s="156">
        <f t="shared" si="8"/>
        <v>0</v>
      </c>
      <c r="AR161" s="157" t="s">
        <v>204</v>
      </c>
      <c r="AT161" s="157" t="s">
        <v>200</v>
      </c>
      <c r="AU161" s="157" t="s">
        <v>115</v>
      </c>
      <c r="AY161" s="13" t="s">
        <v>199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115</v>
      </c>
      <c r="BK161" s="158">
        <f t="shared" si="14"/>
        <v>0</v>
      </c>
      <c r="BL161" s="13" t="s">
        <v>204</v>
      </c>
      <c r="BM161" s="157" t="s">
        <v>511</v>
      </c>
    </row>
    <row r="162" spans="2:65" s="1" customFormat="1" ht="16.5" customHeight="1">
      <c r="B162" s="118"/>
      <c r="C162" s="170" t="s">
        <v>405</v>
      </c>
      <c r="D162" s="170" t="s">
        <v>229</v>
      </c>
      <c r="E162" s="171" t="s">
        <v>1028</v>
      </c>
      <c r="F162" s="172" t="s">
        <v>1029</v>
      </c>
      <c r="G162" s="173" t="s">
        <v>266</v>
      </c>
      <c r="H162" s="174">
        <v>25</v>
      </c>
      <c r="I162" s="175"/>
      <c r="J162" s="176">
        <f t="shared" si="5"/>
        <v>0</v>
      </c>
      <c r="K162" s="177"/>
      <c r="L162" s="178"/>
      <c r="M162" s="179" t="s">
        <v>1</v>
      </c>
      <c r="N162" s="180" t="s">
        <v>41</v>
      </c>
      <c r="P162" s="155">
        <f t="shared" si="6"/>
        <v>0</v>
      </c>
      <c r="Q162" s="155">
        <v>9.3999999999999997E-4</v>
      </c>
      <c r="R162" s="155">
        <f t="shared" si="7"/>
        <v>2.35E-2</v>
      </c>
      <c r="S162" s="155">
        <v>0</v>
      </c>
      <c r="T162" s="156">
        <f t="shared" si="8"/>
        <v>0</v>
      </c>
      <c r="AR162" s="157" t="s">
        <v>779</v>
      </c>
      <c r="AT162" s="157" t="s">
        <v>229</v>
      </c>
      <c r="AU162" s="157" t="s">
        <v>115</v>
      </c>
      <c r="AY162" s="13" t="s">
        <v>199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115</v>
      </c>
      <c r="BK162" s="158">
        <f t="shared" si="14"/>
        <v>0</v>
      </c>
      <c r="BL162" s="13" t="s">
        <v>204</v>
      </c>
      <c r="BM162" s="157" t="s">
        <v>519</v>
      </c>
    </row>
    <row r="163" spans="2:65" s="10" customFormat="1" ht="22.7" customHeight="1">
      <c r="B163" s="136"/>
      <c r="D163" s="137" t="s">
        <v>74</v>
      </c>
      <c r="E163" s="168" t="s">
        <v>1031</v>
      </c>
      <c r="F163" s="168" t="s">
        <v>1119</v>
      </c>
      <c r="I163" s="139"/>
      <c r="J163" s="169">
        <f>BK163</f>
        <v>0</v>
      </c>
      <c r="L163" s="136"/>
      <c r="M163" s="141"/>
      <c r="P163" s="142">
        <f>SUM(P164:P173)</f>
        <v>0</v>
      </c>
      <c r="R163" s="142">
        <f>SUM(R164:R173)</f>
        <v>7.9112600000000093</v>
      </c>
      <c r="T163" s="143">
        <f>SUM(T164:T173)</f>
        <v>0</v>
      </c>
      <c r="AR163" s="137" t="s">
        <v>239</v>
      </c>
      <c r="AT163" s="144" t="s">
        <v>74</v>
      </c>
      <c r="AU163" s="144" t="s">
        <v>83</v>
      </c>
      <c r="AY163" s="137" t="s">
        <v>199</v>
      </c>
      <c r="BK163" s="145">
        <f>SUM(BK164:BK173)</f>
        <v>0</v>
      </c>
    </row>
    <row r="164" spans="2:65" s="1" customFormat="1" ht="24.2" customHeight="1">
      <c r="B164" s="118"/>
      <c r="C164" s="146" t="s">
        <v>409</v>
      </c>
      <c r="D164" s="146" t="s">
        <v>200</v>
      </c>
      <c r="E164" s="147" t="s">
        <v>1033</v>
      </c>
      <c r="F164" s="148" t="s">
        <v>1034</v>
      </c>
      <c r="G164" s="149" t="s">
        <v>356</v>
      </c>
      <c r="H164" s="150">
        <v>0.5</v>
      </c>
      <c r="I164" s="151"/>
      <c r="J164" s="152">
        <f t="shared" ref="J164:J173" si="15">ROUND(I164*H164,2)</f>
        <v>0</v>
      </c>
      <c r="K164" s="153"/>
      <c r="L164" s="28"/>
      <c r="M164" s="154" t="s">
        <v>1</v>
      </c>
      <c r="N164" s="117" t="s">
        <v>41</v>
      </c>
      <c r="P164" s="155">
        <f t="shared" ref="P164:P173" si="16">O164*H164</f>
        <v>0</v>
      </c>
      <c r="Q164" s="155">
        <v>2.0699999999999998</v>
      </c>
      <c r="R164" s="155">
        <f t="shared" ref="R164:R173" si="17">Q164*H164</f>
        <v>1.0349999999999999</v>
      </c>
      <c r="S164" s="155">
        <v>0</v>
      </c>
      <c r="T164" s="156">
        <f t="shared" ref="T164:T173" si="18">S164*H164</f>
        <v>0</v>
      </c>
      <c r="AR164" s="157" t="s">
        <v>204</v>
      </c>
      <c r="AT164" s="157" t="s">
        <v>200</v>
      </c>
      <c r="AU164" s="157" t="s">
        <v>115</v>
      </c>
      <c r="AY164" s="13" t="s">
        <v>199</v>
      </c>
      <c r="BE164" s="158">
        <f t="shared" ref="BE164:BE173" si="19">IF(N164="základná",J164,0)</f>
        <v>0</v>
      </c>
      <c r="BF164" s="158">
        <f t="shared" ref="BF164:BF173" si="20">IF(N164="znížená",J164,0)</f>
        <v>0</v>
      </c>
      <c r="BG164" s="158">
        <f t="shared" ref="BG164:BG173" si="21">IF(N164="zákl. prenesená",J164,0)</f>
        <v>0</v>
      </c>
      <c r="BH164" s="158">
        <f t="shared" ref="BH164:BH173" si="22">IF(N164="zníž. prenesená",J164,0)</f>
        <v>0</v>
      </c>
      <c r="BI164" s="158">
        <f t="shared" ref="BI164:BI173" si="23">IF(N164="nulová",J164,0)</f>
        <v>0</v>
      </c>
      <c r="BJ164" s="13" t="s">
        <v>115</v>
      </c>
      <c r="BK164" s="158">
        <f t="shared" ref="BK164:BK173" si="24">ROUND(I164*H164,2)</f>
        <v>0</v>
      </c>
      <c r="BL164" s="13" t="s">
        <v>204</v>
      </c>
      <c r="BM164" s="157" t="s">
        <v>527</v>
      </c>
    </row>
    <row r="165" spans="2:65" s="1" customFormat="1" ht="16.5" customHeight="1">
      <c r="B165" s="118"/>
      <c r="C165" s="146" t="s">
        <v>413</v>
      </c>
      <c r="D165" s="146" t="s">
        <v>200</v>
      </c>
      <c r="E165" s="147" t="s">
        <v>1036</v>
      </c>
      <c r="F165" s="148" t="s">
        <v>1037</v>
      </c>
      <c r="G165" s="149" t="s">
        <v>356</v>
      </c>
      <c r="H165" s="150">
        <v>3</v>
      </c>
      <c r="I165" s="151"/>
      <c r="J165" s="152">
        <f t="shared" si="15"/>
        <v>0</v>
      </c>
      <c r="K165" s="153"/>
      <c r="L165" s="28"/>
      <c r="M165" s="154" t="s">
        <v>1</v>
      </c>
      <c r="N165" s="117" t="s">
        <v>41</v>
      </c>
      <c r="P165" s="155">
        <f t="shared" si="16"/>
        <v>0</v>
      </c>
      <c r="Q165" s="155">
        <v>2.2910366666666699</v>
      </c>
      <c r="R165" s="155">
        <f t="shared" si="17"/>
        <v>6.8731100000000094</v>
      </c>
      <c r="S165" s="155">
        <v>0</v>
      </c>
      <c r="T165" s="156">
        <f t="shared" si="18"/>
        <v>0</v>
      </c>
      <c r="AR165" s="157" t="s">
        <v>204</v>
      </c>
      <c r="AT165" s="157" t="s">
        <v>200</v>
      </c>
      <c r="AU165" s="157" t="s">
        <v>115</v>
      </c>
      <c r="AY165" s="13" t="s">
        <v>199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115</v>
      </c>
      <c r="BK165" s="158">
        <f t="shared" si="24"/>
        <v>0</v>
      </c>
      <c r="BL165" s="13" t="s">
        <v>204</v>
      </c>
      <c r="BM165" s="157" t="s">
        <v>535</v>
      </c>
    </row>
    <row r="166" spans="2:65" s="1" customFormat="1" ht="16.5" customHeight="1">
      <c r="B166" s="118"/>
      <c r="C166" s="146" t="s">
        <v>418</v>
      </c>
      <c r="D166" s="146" t="s">
        <v>200</v>
      </c>
      <c r="E166" s="147" t="s">
        <v>1039</v>
      </c>
      <c r="F166" s="148" t="s">
        <v>1120</v>
      </c>
      <c r="G166" s="149" t="s">
        <v>232</v>
      </c>
      <c r="H166" s="150">
        <v>2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41</v>
      </c>
      <c r="P166" s="155">
        <f t="shared" si="16"/>
        <v>0</v>
      </c>
      <c r="Q166" s="155">
        <v>0</v>
      </c>
      <c r="R166" s="155">
        <f t="shared" si="17"/>
        <v>0</v>
      </c>
      <c r="S166" s="155">
        <v>0</v>
      </c>
      <c r="T166" s="156">
        <f t="shared" si="18"/>
        <v>0</v>
      </c>
      <c r="AR166" s="157" t="s">
        <v>204</v>
      </c>
      <c r="AT166" s="157" t="s">
        <v>200</v>
      </c>
      <c r="AU166" s="157" t="s">
        <v>115</v>
      </c>
      <c r="AY166" s="13" t="s">
        <v>199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115</v>
      </c>
      <c r="BK166" s="158">
        <f t="shared" si="24"/>
        <v>0</v>
      </c>
      <c r="BL166" s="13" t="s">
        <v>204</v>
      </c>
      <c r="BM166" s="157" t="s">
        <v>545</v>
      </c>
    </row>
    <row r="167" spans="2:65" s="1" customFormat="1" ht="16.5" customHeight="1">
      <c r="B167" s="118"/>
      <c r="C167" s="170" t="s">
        <v>422</v>
      </c>
      <c r="D167" s="170" t="s">
        <v>229</v>
      </c>
      <c r="E167" s="171" t="s">
        <v>1042</v>
      </c>
      <c r="F167" s="172" t="s">
        <v>1043</v>
      </c>
      <c r="G167" s="173" t="s">
        <v>232</v>
      </c>
      <c r="H167" s="174">
        <v>2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41</v>
      </c>
      <c r="P167" s="155">
        <f t="shared" si="16"/>
        <v>0</v>
      </c>
      <c r="Q167" s="155">
        <v>0</v>
      </c>
      <c r="R167" s="155">
        <f t="shared" si="17"/>
        <v>0</v>
      </c>
      <c r="S167" s="155">
        <v>0</v>
      </c>
      <c r="T167" s="156">
        <f t="shared" si="18"/>
        <v>0</v>
      </c>
      <c r="AR167" s="157" t="s">
        <v>779</v>
      </c>
      <c r="AT167" s="157" t="s">
        <v>229</v>
      </c>
      <c r="AU167" s="157" t="s">
        <v>115</v>
      </c>
      <c r="AY167" s="13" t="s">
        <v>199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115</v>
      </c>
      <c r="BK167" s="158">
        <f t="shared" si="24"/>
        <v>0</v>
      </c>
      <c r="BL167" s="13" t="s">
        <v>204</v>
      </c>
      <c r="BM167" s="157" t="s">
        <v>767</v>
      </c>
    </row>
    <row r="168" spans="2:65" s="1" customFormat="1" ht="24.2" customHeight="1">
      <c r="B168" s="118"/>
      <c r="C168" s="146" t="s">
        <v>426</v>
      </c>
      <c r="D168" s="146" t="s">
        <v>200</v>
      </c>
      <c r="E168" s="147" t="s">
        <v>1045</v>
      </c>
      <c r="F168" s="148" t="s">
        <v>1046</v>
      </c>
      <c r="G168" s="149" t="s">
        <v>356</v>
      </c>
      <c r="H168" s="150">
        <v>1.21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41</v>
      </c>
      <c r="P168" s="155">
        <f t="shared" si="16"/>
        <v>0</v>
      </c>
      <c r="Q168" s="155">
        <v>0</v>
      </c>
      <c r="R168" s="155">
        <f t="shared" si="17"/>
        <v>0</v>
      </c>
      <c r="S168" s="155">
        <v>0</v>
      </c>
      <c r="T168" s="156">
        <f t="shared" si="18"/>
        <v>0</v>
      </c>
      <c r="AR168" s="157" t="s">
        <v>204</v>
      </c>
      <c r="AT168" s="157" t="s">
        <v>200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204</v>
      </c>
      <c r="BM168" s="157" t="s">
        <v>204</v>
      </c>
    </row>
    <row r="169" spans="2:65" s="1" customFormat="1" ht="24.2" customHeight="1">
      <c r="B169" s="118"/>
      <c r="C169" s="146" t="s">
        <v>430</v>
      </c>
      <c r="D169" s="146" t="s">
        <v>200</v>
      </c>
      <c r="E169" s="147" t="s">
        <v>1054</v>
      </c>
      <c r="F169" s="148" t="s">
        <v>1055</v>
      </c>
      <c r="G169" s="149" t="s">
        <v>266</v>
      </c>
      <c r="H169" s="150">
        <v>14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0</v>
      </c>
      <c r="R169" s="155">
        <f t="shared" si="17"/>
        <v>0</v>
      </c>
      <c r="S169" s="155">
        <v>0</v>
      </c>
      <c r="T169" s="156">
        <f t="shared" si="18"/>
        <v>0</v>
      </c>
      <c r="AR169" s="157" t="s">
        <v>204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204</v>
      </c>
      <c r="BM169" s="157" t="s">
        <v>781</v>
      </c>
    </row>
    <row r="170" spans="2:65" s="1" customFormat="1" ht="24.2" customHeight="1">
      <c r="B170" s="118"/>
      <c r="C170" s="146" t="s">
        <v>434</v>
      </c>
      <c r="D170" s="146" t="s">
        <v>200</v>
      </c>
      <c r="E170" s="147" t="s">
        <v>1066</v>
      </c>
      <c r="F170" s="148" t="s">
        <v>1067</v>
      </c>
      <c r="G170" s="149" t="s">
        <v>266</v>
      </c>
      <c r="H170" s="150">
        <v>15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0</v>
      </c>
      <c r="R170" s="155">
        <f t="shared" si="17"/>
        <v>0</v>
      </c>
      <c r="S170" s="155">
        <v>0</v>
      </c>
      <c r="T170" s="156">
        <f t="shared" si="18"/>
        <v>0</v>
      </c>
      <c r="AR170" s="157" t="s">
        <v>204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204</v>
      </c>
      <c r="BM170" s="157" t="s">
        <v>1121</v>
      </c>
    </row>
    <row r="171" spans="2:65" s="1" customFormat="1" ht="24.2" customHeight="1">
      <c r="B171" s="118"/>
      <c r="C171" s="170" t="s">
        <v>438</v>
      </c>
      <c r="D171" s="170" t="s">
        <v>229</v>
      </c>
      <c r="E171" s="171" t="s">
        <v>1069</v>
      </c>
      <c r="F171" s="172" t="s">
        <v>1070</v>
      </c>
      <c r="G171" s="173" t="s">
        <v>266</v>
      </c>
      <c r="H171" s="174">
        <v>15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41</v>
      </c>
      <c r="P171" s="155">
        <f t="shared" si="16"/>
        <v>0</v>
      </c>
      <c r="Q171" s="155">
        <v>2.1000000000000001E-4</v>
      </c>
      <c r="R171" s="155">
        <f t="shared" si="17"/>
        <v>3.15E-3</v>
      </c>
      <c r="S171" s="155">
        <v>0</v>
      </c>
      <c r="T171" s="156">
        <f t="shared" si="18"/>
        <v>0</v>
      </c>
      <c r="AR171" s="157" t="s">
        <v>779</v>
      </c>
      <c r="AT171" s="157" t="s">
        <v>229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204</v>
      </c>
      <c r="BM171" s="157" t="s">
        <v>1122</v>
      </c>
    </row>
    <row r="172" spans="2:65" s="1" customFormat="1" ht="33" customHeight="1">
      <c r="B172" s="118"/>
      <c r="C172" s="146" t="s">
        <v>442</v>
      </c>
      <c r="D172" s="146" t="s">
        <v>200</v>
      </c>
      <c r="E172" s="147" t="s">
        <v>1072</v>
      </c>
      <c r="F172" s="148" t="s">
        <v>1073</v>
      </c>
      <c r="G172" s="149" t="s">
        <v>266</v>
      </c>
      <c r="H172" s="150">
        <v>14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0</v>
      </c>
      <c r="R172" s="155">
        <f t="shared" si="17"/>
        <v>0</v>
      </c>
      <c r="S172" s="155">
        <v>0</v>
      </c>
      <c r="T172" s="156">
        <f t="shared" si="18"/>
        <v>0</v>
      </c>
      <c r="AR172" s="157" t="s">
        <v>204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204</v>
      </c>
      <c r="BM172" s="157" t="s">
        <v>1123</v>
      </c>
    </row>
    <row r="173" spans="2:65" s="1" customFormat="1" ht="33" customHeight="1">
      <c r="B173" s="118"/>
      <c r="C173" s="146" t="s">
        <v>446</v>
      </c>
      <c r="D173" s="146" t="s">
        <v>200</v>
      </c>
      <c r="E173" s="147" t="s">
        <v>1075</v>
      </c>
      <c r="F173" s="148" t="s">
        <v>1076</v>
      </c>
      <c r="G173" s="149" t="s">
        <v>262</v>
      </c>
      <c r="H173" s="150">
        <v>5.2</v>
      </c>
      <c r="I173" s="151"/>
      <c r="J173" s="152">
        <f t="shared" si="15"/>
        <v>0</v>
      </c>
      <c r="K173" s="153"/>
      <c r="L173" s="28"/>
      <c r="M173" s="159" t="s">
        <v>1</v>
      </c>
      <c r="N173" s="160" t="s">
        <v>41</v>
      </c>
      <c r="O173" s="161"/>
      <c r="P173" s="162">
        <f t="shared" si="16"/>
        <v>0</v>
      </c>
      <c r="Q173" s="162">
        <v>0</v>
      </c>
      <c r="R173" s="162">
        <f t="shared" si="17"/>
        <v>0</v>
      </c>
      <c r="S173" s="162">
        <v>0</v>
      </c>
      <c r="T173" s="163">
        <f t="shared" si="18"/>
        <v>0</v>
      </c>
      <c r="AR173" s="157" t="s">
        <v>204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204</v>
      </c>
      <c r="BM173" s="157" t="s">
        <v>1124</v>
      </c>
    </row>
    <row r="174" spans="2:65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28"/>
    </row>
  </sheetData>
  <autoFilter ref="C132:K173" xr:uid="{00000000-0009-0000-0000-00000B000000}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82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121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1125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J105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ROUND((SUM(BE105:BE112) + SUM(BE132:BE181)),  2)</f>
        <v>0</v>
      </c>
      <c r="G35" s="98"/>
      <c r="H35" s="98"/>
      <c r="I35" s="99">
        <v>0.23</v>
      </c>
      <c r="J35" s="97">
        <f>ROUND(((SUM(BE105:BE112) + SUM(BE132:BE181))*I35),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ROUND((SUM(BF105:BF112) + SUM(BF132:BF181)),  2)</f>
        <v>0</v>
      </c>
      <c r="I36" s="100">
        <v>0.23</v>
      </c>
      <c r="J36" s="85">
        <f>ROUND(((SUM(BF105:BF112) + SUM(BF132:BF181))*I36),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ROUND((SUM(BG105:BG112) + SUM(BG132:BG181)),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ROUND((SUM(BH105:BH112) + SUM(BH132:BH181)),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ROUND((SUM(BI105:BI112) + SUM(BI132:BI181)),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SO402.1 - PRÍPOJKY CESTNEJ KANALIZÁCIE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J132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J133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J134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J152</f>
        <v>0</v>
      </c>
      <c r="L100" s="164"/>
    </row>
    <row r="101" spans="2:65" s="11" customFormat="1" ht="19.899999999999999" hidden="1" customHeight="1">
      <c r="B101" s="164"/>
      <c r="D101" s="165" t="s">
        <v>320</v>
      </c>
      <c r="E101" s="166"/>
      <c r="F101" s="166"/>
      <c r="G101" s="166"/>
      <c r="H101" s="166"/>
      <c r="I101" s="166"/>
      <c r="J101" s="167">
        <f>J157</f>
        <v>0</v>
      </c>
      <c r="L101" s="164"/>
    </row>
    <row r="102" spans="2:65" s="11" customFormat="1" ht="19.899999999999999" hidden="1" customHeight="1">
      <c r="B102" s="164"/>
      <c r="D102" s="165" t="s">
        <v>321</v>
      </c>
      <c r="E102" s="166"/>
      <c r="F102" s="166"/>
      <c r="G102" s="166"/>
      <c r="H102" s="166"/>
      <c r="I102" s="166"/>
      <c r="J102" s="167">
        <f>J180</f>
        <v>0</v>
      </c>
      <c r="L102" s="164"/>
    </row>
    <row r="103" spans="2:65" s="1" customFormat="1" ht="21.75" hidden="1" customHeight="1">
      <c r="B103" s="28"/>
      <c r="L103" s="28"/>
    </row>
    <row r="104" spans="2:65" s="1" customFormat="1" ht="6.95" hidden="1" customHeight="1">
      <c r="B104" s="28"/>
      <c r="L104" s="28"/>
    </row>
    <row r="105" spans="2:65" s="1" customFormat="1" ht="29.25" hidden="1" customHeight="1">
      <c r="B105" s="28"/>
      <c r="C105" s="111" t="s">
        <v>175</v>
      </c>
      <c r="J105" s="116">
        <f>ROUND(J106 + J107 + J108 + J109 + J110 + J111,2)</f>
        <v>0</v>
      </c>
      <c r="L105" s="28"/>
      <c r="N105" s="117" t="s">
        <v>39</v>
      </c>
    </row>
    <row r="106" spans="2:65" s="1" customFormat="1" ht="18" hidden="1" customHeight="1">
      <c r="B106" s="118"/>
      <c r="C106" s="119"/>
      <c r="D106" s="232" t="s">
        <v>176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179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179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180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322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120" t="s">
        <v>182</v>
      </c>
      <c r="E111" s="119"/>
      <c r="F111" s="119"/>
      <c r="G111" s="119"/>
      <c r="H111" s="119"/>
      <c r="I111" s="119"/>
      <c r="J111" s="121">
        <f>ROUND(J30*T111,2)</f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183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9.9499999999999993" hidden="1">
      <c r="B112" s="28"/>
      <c r="L112" s="28"/>
    </row>
    <row r="113" spans="2:12" s="1" customFormat="1" ht="29.25" hidden="1" customHeight="1">
      <c r="B113" s="28"/>
      <c r="C113" s="125" t="s">
        <v>184</v>
      </c>
      <c r="D113" s="101"/>
      <c r="E113" s="101"/>
      <c r="F113" s="101"/>
      <c r="G113" s="101"/>
      <c r="H113" s="101"/>
      <c r="I113" s="101"/>
      <c r="J113" s="126">
        <f>ROUND(J96+J105,2)</f>
        <v>0</v>
      </c>
      <c r="K113" s="101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t="9.9499999999999993" hidden="1"/>
    <row r="116" spans="2:12" ht="9.9499999999999993" hidden="1"/>
    <row r="117" spans="2:12" ht="9.9499999999999993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185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34" t="str">
        <f>E7</f>
        <v>Tlačiarne – úprava dopravnej infraštruktúry - Mesto Košice</v>
      </c>
      <c r="F122" s="235"/>
      <c r="G122" s="235"/>
      <c r="H122" s="235"/>
      <c r="L122" s="28"/>
    </row>
    <row r="123" spans="2:12" s="1" customFormat="1" ht="12" customHeight="1">
      <c r="B123" s="28"/>
      <c r="C123" s="23" t="s">
        <v>165</v>
      </c>
      <c r="L123" s="28"/>
    </row>
    <row r="124" spans="2:12" s="1" customFormat="1" ht="16.5" customHeight="1">
      <c r="B124" s="28"/>
      <c r="E124" s="194" t="str">
        <f>E9</f>
        <v>SO402.1 - PRÍPOJKY CESTNEJ KANALIZÁCIE</v>
      </c>
      <c r="F124" s="236"/>
      <c r="G124" s="236"/>
      <c r="H124" s="236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F12</f>
        <v>ul. Letná, Košice</v>
      </c>
      <c r="I126" s="23" t="s">
        <v>21</v>
      </c>
      <c r="J126" s="51" t="str">
        <f>IF(J12="","",J12)</f>
        <v>8. 6. 2026</v>
      </c>
      <c r="L126" s="28"/>
    </row>
    <row r="127" spans="2:12" s="1" customFormat="1" ht="6.95" customHeight="1">
      <c r="B127" s="28"/>
      <c r="L127" s="28"/>
    </row>
    <row r="128" spans="2:12" s="1" customFormat="1" ht="25.7" customHeight="1">
      <c r="B128" s="28"/>
      <c r="C128" s="23" t="s">
        <v>23</v>
      </c>
      <c r="F128" s="21" t="str">
        <f>E15</f>
        <v>Mesto Košice, Trieda SNP 48/A, 04011 Košice</v>
      </c>
      <c r="I128" s="23" t="s">
        <v>29</v>
      </c>
      <c r="J128" s="26" t="str">
        <f>E21</f>
        <v>d.g.A design graphic architecture s.r.o</v>
      </c>
      <c r="L128" s="28"/>
    </row>
    <row r="129" spans="2:65" s="1" customFormat="1" ht="15.2" customHeight="1">
      <c r="B129" s="28"/>
      <c r="C129" s="23" t="s">
        <v>27</v>
      </c>
      <c r="F129" s="21" t="str">
        <f>IF(E18="","",E18)</f>
        <v>Vyplň údaj</v>
      </c>
      <c r="I129" s="23" t="s">
        <v>32</v>
      </c>
      <c r="J129" s="26" t="str">
        <f>E24</f>
        <v xml:space="preserve"> </v>
      </c>
      <c r="L129" s="28"/>
    </row>
    <row r="130" spans="2:65" s="1" customFormat="1" ht="10.35" customHeight="1">
      <c r="B130" s="28"/>
      <c r="L130" s="28"/>
    </row>
    <row r="131" spans="2:65" s="9" customFormat="1" ht="29.25" customHeight="1">
      <c r="B131" s="127"/>
      <c r="C131" s="128" t="s">
        <v>186</v>
      </c>
      <c r="D131" s="129" t="s">
        <v>60</v>
      </c>
      <c r="E131" s="129" t="s">
        <v>56</v>
      </c>
      <c r="F131" s="129" t="s">
        <v>57</v>
      </c>
      <c r="G131" s="129" t="s">
        <v>187</v>
      </c>
      <c r="H131" s="129" t="s">
        <v>188</v>
      </c>
      <c r="I131" s="129" t="s">
        <v>189</v>
      </c>
      <c r="J131" s="130" t="s">
        <v>171</v>
      </c>
      <c r="K131" s="131" t="s">
        <v>190</v>
      </c>
      <c r="L131" s="127"/>
      <c r="M131" s="58" t="s">
        <v>1</v>
      </c>
      <c r="N131" s="59" t="s">
        <v>39</v>
      </c>
      <c r="O131" s="59" t="s">
        <v>191</v>
      </c>
      <c r="P131" s="59" t="s">
        <v>192</v>
      </c>
      <c r="Q131" s="59" t="s">
        <v>193</v>
      </c>
      <c r="R131" s="59" t="s">
        <v>194</v>
      </c>
      <c r="S131" s="59" t="s">
        <v>195</v>
      </c>
      <c r="T131" s="60" t="s">
        <v>196</v>
      </c>
    </row>
    <row r="132" spans="2:65" s="1" customFormat="1" ht="22.7" customHeight="1">
      <c r="B132" s="28"/>
      <c r="C132" s="63" t="s">
        <v>167</v>
      </c>
      <c r="J132" s="132">
        <f>BK132</f>
        <v>0</v>
      </c>
      <c r="L132" s="28"/>
      <c r="M132" s="61"/>
      <c r="N132" s="52"/>
      <c r="O132" s="52"/>
      <c r="P132" s="133">
        <f>P133</f>
        <v>0</v>
      </c>
      <c r="Q132" s="52"/>
      <c r="R132" s="133">
        <f>R133</f>
        <v>793.64830135697991</v>
      </c>
      <c r="S132" s="52"/>
      <c r="T132" s="134">
        <f>T133</f>
        <v>0</v>
      </c>
      <c r="AT132" s="13" t="s">
        <v>74</v>
      </c>
      <c r="AU132" s="13" t="s">
        <v>173</v>
      </c>
      <c r="BK132" s="135">
        <f>BK133</f>
        <v>0</v>
      </c>
    </row>
    <row r="133" spans="2:65" s="10" customFormat="1" ht="25.9" customHeight="1">
      <c r="B133" s="136"/>
      <c r="D133" s="137" t="s">
        <v>74</v>
      </c>
      <c r="E133" s="138" t="s">
        <v>197</v>
      </c>
      <c r="F133" s="138" t="s">
        <v>198</v>
      </c>
      <c r="I133" s="139"/>
      <c r="J133" s="140">
        <f>BK133</f>
        <v>0</v>
      </c>
      <c r="L133" s="136"/>
      <c r="M133" s="141"/>
      <c r="P133" s="142">
        <f>P134+P150+P152+P157+P180</f>
        <v>0</v>
      </c>
      <c r="R133" s="142">
        <f>R134+R150+R152+R157+R180</f>
        <v>793.64830135697991</v>
      </c>
      <c r="T133" s="143">
        <f>T134+T150+T152+T157+T180</f>
        <v>0</v>
      </c>
      <c r="AR133" s="137" t="s">
        <v>83</v>
      </c>
      <c r="AT133" s="144" t="s">
        <v>74</v>
      </c>
      <c r="AU133" s="144" t="s">
        <v>75</v>
      </c>
      <c r="AY133" s="137" t="s">
        <v>199</v>
      </c>
      <c r="BK133" s="145">
        <f>BK134+BK150+BK152+BK157+BK180</f>
        <v>0</v>
      </c>
    </row>
    <row r="134" spans="2:65" s="10" customFormat="1" ht="22.7" customHeight="1">
      <c r="B134" s="136"/>
      <c r="D134" s="137" t="s">
        <v>74</v>
      </c>
      <c r="E134" s="168" t="s">
        <v>83</v>
      </c>
      <c r="F134" s="168" t="s">
        <v>323</v>
      </c>
      <c r="I134" s="139"/>
      <c r="J134" s="169">
        <f>BK134</f>
        <v>0</v>
      </c>
      <c r="L134" s="136"/>
      <c r="M134" s="141"/>
      <c r="P134" s="142">
        <f>SUM(P135:P149)</f>
        <v>0</v>
      </c>
      <c r="R134" s="142">
        <f>SUM(R135:R149)</f>
        <v>548.53557379799997</v>
      </c>
      <c r="T134" s="143">
        <f>SUM(T135:T149)</f>
        <v>0</v>
      </c>
      <c r="AR134" s="137" t="s">
        <v>83</v>
      </c>
      <c r="AT134" s="144" t="s">
        <v>74</v>
      </c>
      <c r="AU134" s="144" t="s">
        <v>83</v>
      </c>
      <c r="AY134" s="137" t="s">
        <v>199</v>
      </c>
      <c r="BK134" s="145">
        <f>SUM(BK135:BK149)</f>
        <v>0</v>
      </c>
    </row>
    <row r="135" spans="2:65" s="1" customFormat="1" ht="24.2" customHeight="1">
      <c r="B135" s="118"/>
      <c r="C135" s="146" t="s">
        <v>83</v>
      </c>
      <c r="D135" s="146" t="s">
        <v>200</v>
      </c>
      <c r="E135" s="147" t="s">
        <v>1126</v>
      </c>
      <c r="F135" s="148" t="s">
        <v>1127</v>
      </c>
      <c r="G135" s="149" t="s">
        <v>356</v>
      </c>
      <c r="H135" s="150">
        <v>180.73099999999999</v>
      </c>
      <c r="I135" s="151"/>
      <c r="J135" s="152">
        <f t="shared" ref="J135:J149" si="5">ROUND(I135*H135,2)</f>
        <v>0</v>
      </c>
      <c r="K135" s="153"/>
      <c r="L135" s="28"/>
      <c r="M135" s="154" t="s">
        <v>1</v>
      </c>
      <c r="N135" s="117" t="s">
        <v>41</v>
      </c>
      <c r="P135" s="155">
        <f t="shared" ref="P135:P149" si="6">O135*H135</f>
        <v>0</v>
      </c>
      <c r="Q135" s="155">
        <v>0</v>
      </c>
      <c r="R135" s="155">
        <f t="shared" ref="R135:R149" si="7">Q135*H135</f>
        <v>0</v>
      </c>
      <c r="S135" s="155">
        <v>0</v>
      </c>
      <c r="T135" s="156">
        <f t="shared" ref="T135:T149" si="8">S135*H135</f>
        <v>0</v>
      </c>
      <c r="AR135" s="157" t="s">
        <v>234</v>
      </c>
      <c r="AT135" s="157" t="s">
        <v>200</v>
      </c>
      <c r="AU135" s="157" t="s">
        <v>115</v>
      </c>
      <c r="AY135" s="13" t="s">
        <v>199</v>
      </c>
      <c r="BE135" s="158">
        <f t="shared" ref="BE135:BE149" si="9">IF(N135="základná",J135,0)</f>
        <v>0</v>
      </c>
      <c r="BF135" s="158">
        <f t="shared" ref="BF135:BF149" si="10">IF(N135="znížená",J135,0)</f>
        <v>0</v>
      </c>
      <c r="BG135" s="158">
        <f t="shared" ref="BG135:BG149" si="11">IF(N135="zákl. prenesená",J135,0)</f>
        <v>0</v>
      </c>
      <c r="BH135" s="158">
        <f t="shared" ref="BH135:BH149" si="12">IF(N135="zníž. prenesená",J135,0)</f>
        <v>0</v>
      </c>
      <c r="BI135" s="158">
        <f t="shared" ref="BI135:BI149" si="13">IF(N135="nulová",J135,0)</f>
        <v>0</v>
      </c>
      <c r="BJ135" s="13" t="s">
        <v>115</v>
      </c>
      <c r="BK135" s="158">
        <f t="shared" ref="BK135:BK149" si="14">ROUND(I135*H135,2)</f>
        <v>0</v>
      </c>
      <c r="BL135" s="13" t="s">
        <v>234</v>
      </c>
      <c r="BM135" s="157" t="s">
        <v>1128</v>
      </c>
    </row>
    <row r="136" spans="2:65" s="1" customFormat="1" ht="24.2" customHeight="1">
      <c r="B136" s="118"/>
      <c r="C136" s="146" t="s">
        <v>115</v>
      </c>
      <c r="D136" s="146" t="s">
        <v>200</v>
      </c>
      <c r="E136" s="147" t="s">
        <v>1129</v>
      </c>
      <c r="F136" s="148" t="s">
        <v>1130</v>
      </c>
      <c r="G136" s="149" t="s">
        <v>356</v>
      </c>
      <c r="H136" s="150">
        <v>180.73099999999999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41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234</v>
      </c>
      <c r="AT136" s="157" t="s">
        <v>200</v>
      </c>
      <c r="AU136" s="157" t="s">
        <v>115</v>
      </c>
      <c r="AY136" s="13" t="s">
        <v>199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115</v>
      </c>
      <c r="BK136" s="158">
        <f t="shared" si="14"/>
        <v>0</v>
      </c>
      <c r="BL136" s="13" t="s">
        <v>234</v>
      </c>
      <c r="BM136" s="157" t="s">
        <v>1131</v>
      </c>
    </row>
    <row r="137" spans="2:65" s="1" customFormat="1" ht="24.2" customHeight="1">
      <c r="B137" s="118"/>
      <c r="C137" s="146" t="s">
        <v>239</v>
      </c>
      <c r="D137" s="146" t="s">
        <v>200</v>
      </c>
      <c r="E137" s="147" t="s">
        <v>1132</v>
      </c>
      <c r="F137" s="148" t="s">
        <v>1133</v>
      </c>
      <c r="G137" s="149" t="s">
        <v>356</v>
      </c>
      <c r="H137" s="150">
        <v>1225.904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41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234</v>
      </c>
      <c r="AT137" s="157" t="s">
        <v>200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234</v>
      </c>
      <c r="BM137" s="157" t="s">
        <v>1134</v>
      </c>
    </row>
    <row r="138" spans="2:65" s="1" customFormat="1" ht="37.700000000000003" customHeight="1">
      <c r="B138" s="118"/>
      <c r="C138" s="146" t="s">
        <v>234</v>
      </c>
      <c r="D138" s="146" t="s">
        <v>200</v>
      </c>
      <c r="E138" s="147" t="s">
        <v>1135</v>
      </c>
      <c r="F138" s="148" t="s">
        <v>1136</v>
      </c>
      <c r="G138" s="149" t="s">
        <v>356</v>
      </c>
      <c r="H138" s="150">
        <v>1225.904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234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234</v>
      </c>
      <c r="BM138" s="157" t="s">
        <v>1137</v>
      </c>
    </row>
    <row r="139" spans="2:65" s="1" customFormat="1" ht="24.2" customHeight="1">
      <c r="B139" s="118"/>
      <c r="C139" s="146" t="s">
        <v>246</v>
      </c>
      <c r="D139" s="146" t="s">
        <v>200</v>
      </c>
      <c r="E139" s="147" t="s">
        <v>1138</v>
      </c>
      <c r="F139" s="148" t="s">
        <v>1139</v>
      </c>
      <c r="G139" s="149" t="s">
        <v>262</v>
      </c>
      <c r="H139" s="150">
        <v>2174.0369999999998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9.1E-4</v>
      </c>
      <c r="R139" s="155">
        <f t="shared" si="7"/>
        <v>1.9783736699999999</v>
      </c>
      <c r="S139" s="155">
        <v>0</v>
      </c>
      <c r="T139" s="156">
        <f t="shared" si="8"/>
        <v>0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234</v>
      </c>
      <c r="BM139" s="157" t="s">
        <v>1140</v>
      </c>
    </row>
    <row r="140" spans="2:65" s="1" customFormat="1" ht="24.2" customHeight="1">
      <c r="B140" s="118"/>
      <c r="C140" s="146" t="s">
        <v>250</v>
      </c>
      <c r="D140" s="146" t="s">
        <v>200</v>
      </c>
      <c r="E140" s="147" t="s">
        <v>1141</v>
      </c>
      <c r="F140" s="148" t="s">
        <v>1142</v>
      </c>
      <c r="G140" s="149" t="s">
        <v>262</v>
      </c>
      <c r="H140" s="150">
        <v>86.24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8.3719999999999997E-4</v>
      </c>
      <c r="R140" s="155">
        <f t="shared" si="7"/>
        <v>7.2200127999999988E-2</v>
      </c>
      <c r="S140" s="155">
        <v>0</v>
      </c>
      <c r="T140" s="156">
        <f t="shared" si="8"/>
        <v>0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1143</v>
      </c>
    </row>
    <row r="141" spans="2:65" s="1" customFormat="1" ht="24.2" customHeight="1">
      <c r="B141" s="118"/>
      <c r="C141" s="146" t="s">
        <v>256</v>
      </c>
      <c r="D141" s="146" t="s">
        <v>200</v>
      </c>
      <c r="E141" s="147" t="s">
        <v>1144</v>
      </c>
      <c r="F141" s="148" t="s">
        <v>1145</v>
      </c>
      <c r="G141" s="149" t="s">
        <v>262</v>
      </c>
      <c r="H141" s="150">
        <v>2174.0369999999998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1146</v>
      </c>
    </row>
    <row r="142" spans="2:65" s="1" customFormat="1" ht="24.2" customHeight="1">
      <c r="B142" s="118"/>
      <c r="C142" s="146" t="s">
        <v>233</v>
      </c>
      <c r="D142" s="146" t="s">
        <v>200</v>
      </c>
      <c r="E142" s="147" t="s">
        <v>1147</v>
      </c>
      <c r="F142" s="148" t="s">
        <v>1148</v>
      </c>
      <c r="G142" s="149" t="s">
        <v>262</v>
      </c>
      <c r="H142" s="150">
        <v>86.24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1149</v>
      </c>
    </row>
    <row r="143" spans="2:65" s="1" customFormat="1" ht="37.700000000000003" customHeight="1">
      <c r="B143" s="118"/>
      <c r="C143" s="146" t="s">
        <v>254</v>
      </c>
      <c r="D143" s="146" t="s">
        <v>200</v>
      </c>
      <c r="E143" s="147" t="s">
        <v>370</v>
      </c>
      <c r="F143" s="148" t="s">
        <v>371</v>
      </c>
      <c r="G143" s="149" t="s">
        <v>356</v>
      </c>
      <c r="H143" s="150">
        <v>404.05799999999999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1150</v>
      </c>
    </row>
    <row r="144" spans="2:65" s="1" customFormat="1" ht="44.25" customHeight="1">
      <c r="B144" s="118"/>
      <c r="C144" s="146" t="s">
        <v>268</v>
      </c>
      <c r="D144" s="146" t="s">
        <v>200</v>
      </c>
      <c r="E144" s="147" t="s">
        <v>373</v>
      </c>
      <c r="F144" s="148" t="s">
        <v>374</v>
      </c>
      <c r="G144" s="149" t="s">
        <v>356</v>
      </c>
      <c r="H144" s="150">
        <v>2828.4059999999999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1151</v>
      </c>
    </row>
    <row r="145" spans="2:65" s="1" customFormat="1" ht="21.75" customHeight="1">
      <c r="B145" s="118"/>
      <c r="C145" s="146" t="s">
        <v>272</v>
      </c>
      <c r="D145" s="146" t="s">
        <v>200</v>
      </c>
      <c r="E145" s="147" t="s">
        <v>1152</v>
      </c>
      <c r="F145" s="148" t="s">
        <v>702</v>
      </c>
      <c r="G145" s="149" t="s">
        <v>356</v>
      </c>
      <c r="H145" s="150">
        <v>404.05799999999999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1153</v>
      </c>
    </row>
    <row r="146" spans="2:65" s="1" customFormat="1" ht="24.2" customHeight="1">
      <c r="B146" s="118"/>
      <c r="C146" s="146" t="s">
        <v>276</v>
      </c>
      <c r="D146" s="146" t="s">
        <v>200</v>
      </c>
      <c r="E146" s="147" t="s">
        <v>376</v>
      </c>
      <c r="F146" s="148" t="s">
        <v>377</v>
      </c>
      <c r="G146" s="149" t="s">
        <v>378</v>
      </c>
      <c r="H146" s="150">
        <v>727.30399999999997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1154</v>
      </c>
    </row>
    <row r="147" spans="2:65" s="1" customFormat="1" ht="33" customHeight="1">
      <c r="B147" s="118"/>
      <c r="C147" s="146" t="s">
        <v>280</v>
      </c>
      <c r="D147" s="146" t="s">
        <v>200</v>
      </c>
      <c r="E147" s="147" t="s">
        <v>1155</v>
      </c>
      <c r="F147" s="148" t="s">
        <v>1156</v>
      </c>
      <c r="G147" s="149" t="s">
        <v>356</v>
      </c>
      <c r="H147" s="150">
        <v>1002.577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1157</v>
      </c>
    </row>
    <row r="148" spans="2:65" s="1" customFormat="1" ht="24.2" customHeight="1">
      <c r="B148" s="118"/>
      <c r="C148" s="146" t="s">
        <v>284</v>
      </c>
      <c r="D148" s="146" t="s">
        <v>200</v>
      </c>
      <c r="E148" s="147" t="s">
        <v>1158</v>
      </c>
      <c r="F148" s="148" t="s">
        <v>1159</v>
      </c>
      <c r="G148" s="149" t="s">
        <v>356</v>
      </c>
      <c r="H148" s="150">
        <v>303.60300000000001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1160</v>
      </c>
    </row>
    <row r="149" spans="2:65" s="1" customFormat="1" ht="16.5" customHeight="1">
      <c r="B149" s="118"/>
      <c r="C149" s="170" t="s">
        <v>288</v>
      </c>
      <c r="D149" s="170" t="s">
        <v>229</v>
      </c>
      <c r="E149" s="171" t="s">
        <v>1161</v>
      </c>
      <c r="F149" s="172" t="s">
        <v>1162</v>
      </c>
      <c r="G149" s="173" t="s">
        <v>378</v>
      </c>
      <c r="H149" s="174">
        <v>546.48500000000001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41</v>
      </c>
      <c r="P149" s="155">
        <f t="shared" si="6"/>
        <v>0</v>
      </c>
      <c r="Q149" s="155">
        <v>1</v>
      </c>
      <c r="R149" s="155">
        <f t="shared" si="7"/>
        <v>546.48500000000001</v>
      </c>
      <c r="S149" s="155">
        <v>0</v>
      </c>
      <c r="T149" s="156">
        <f t="shared" si="8"/>
        <v>0</v>
      </c>
      <c r="AR149" s="157" t="s">
        <v>233</v>
      </c>
      <c r="AT149" s="157" t="s">
        <v>229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1163</v>
      </c>
    </row>
    <row r="150" spans="2:65" s="10" customFormat="1" ht="22.7" customHeight="1">
      <c r="B150" s="136"/>
      <c r="D150" s="137" t="s">
        <v>74</v>
      </c>
      <c r="E150" s="168" t="s">
        <v>115</v>
      </c>
      <c r="F150" s="168" t="s">
        <v>396</v>
      </c>
      <c r="I150" s="139"/>
      <c r="J150" s="169">
        <f>BK150</f>
        <v>0</v>
      </c>
      <c r="L150" s="136"/>
      <c r="M150" s="141"/>
      <c r="P150" s="142">
        <f>P151</f>
        <v>0</v>
      </c>
      <c r="R150" s="142">
        <f>R151</f>
        <v>84.280948600000002</v>
      </c>
      <c r="T150" s="143">
        <f>T151</f>
        <v>0</v>
      </c>
      <c r="AR150" s="137" t="s">
        <v>83</v>
      </c>
      <c r="AT150" s="144" t="s">
        <v>74</v>
      </c>
      <c r="AU150" s="144" t="s">
        <v>83</v>
      </c>
      <c r="AY150" s="137" t="s">
        <v>199</v>
      </c>
      <c r="BK150" s="145">
        <f>BK151</f>
        <v>0</v>
      </c>
    </row>
    <row r="151" spans="2:65" s="1" customFormat="1" ht="16.5" customHeight="1">
      <c r="B151" s="118"/>
      <c r="C151" s="146" t="s">
        <v>292</v>
      </c>
      <c r="D151" s="146" t="s">
        <v>200</v>
      </c>
      <c r="E151" s="147" t="s">
        <v>1164</v>
      </c>
      <c r="F151" s="148" t="s">
        <v>1165</v>
      </c>
      <c r="G151" s="149" t="s">
        <v>266</v>
      </c>
      <c r="H151" s="150">
        <v>327.61</v>
      </c>
      <c r="I151" s="151"/>
      <c r="J151" s="152">
        <f>ROUND(I151*H151,2)</f>
        <v>0</v>
      </c>
      <c r="K151" s="153"/>
      <c r="L151" s="28"/>
      <c r="M151" s="154" t="s">
        <v>1</v>
      </c>
      <c r="N151" s="117" t="s">
        <v>41</v>
      </c>
      <c r="P151" s="155">
        <f>O151*H151</f>
        <v>0</v>
      </c>
      <c r="Q151" s="155">
        <v>0.25725999999999999</v>
      </c>
      <c r="R151" s="155">
        <f>Q151*H151</f>
        <v>84.280948600000002</v>
      </c>
      <c r="S151" s="155">
        <v>0</v>
      </c>
      <c r="T151" s="156">
        <f>S151*H151</f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>IF(N151="základná",J151,0)</f>
        <v>0</v>
      </c>
      <c r="BF151" s="158">
        <f>IF(N151="znížená",J151,0)</f>
        <v>0</v>
      </c>
      <c r="BG151" s="158">
        <f>IF(N151="zákl. prenesená",J151,0)</f>
        <v>0</v>
      </c>
      <c r="BH151" s="158">
        <f>IF(N151="zníž. prenesená",J151,0)</f>
        <v>0</v>
      </c>
      <c r="BI151" s="158">
        <f>IF(N151="nulová",J151,0)</f>
        <v>0</v>
      </c>
      <c r="BJ151" s="13" t="s">
        <v>115</v>
      </c>
      <c r="BK151" s="158">
        <f>ROUND(I151*H151,2)</f>
        <v>0</v>
      </c>
      <c r="BL151" s="13" t="s">
        <v>234</v>
      </c>
      <c r="BM151" s="157" t="s">
        <v>1166</v>
      </c>
    </row>
    <row r="152" spans="2:65" s="10" customFormat="1" ht="22.7" customHeight="1">
      <c r="B152" s="136"/>
      <c r="D152" s="137" t="s">
        <v>74</v>
      </c>
      <c r="E152" s="168" t="s">
        <v>234</v>
      </c>
      <c r="F152" s="168" t="s">
        <v>607</v>
      </c>
      <c r="I152" s="139"/>
      <c r="J152" s="169">
        <f>BK152</f>
        <v>0</v>
      </c>
      <c r="L152" s="136"/>
      <c r="M152" s="141"/>
      <c r="P152" s="142">
        <f>SUM(P153:P156)</f>
        <v>0</v>
      </c>
      <c r="R152" s="142">
        <f>SUM(R153:R156)</f>
        <v>144.97562695897997</v>
      </c>
      <c r="T152" s="143">
        <f>SUM(T153:T156)</f>
        <v>0</v>
      </c>
      <c r="AR152" s="137" t="s">
        <v>83</v>
      </c>
      <c r="AT152" s="144" t="s">
        <v>74</v>
      </c>
      <c r="AU152" s="144" t="s">
        <v>83</v>
      </c>
      <c r="AY152" s="137" t="s">
        <v>199</v>
      </c>
      <c r="BK152" s="145">
        <f>SUM(BK153:BK156)</f>
        <v>0</v>
      </c>
    </row>
    <row r="153" spans="2:65" s="1" customFormat="1" ht="24.2" customHeight="1">
      <c r="B153" s="118"/>
      <c r="C153" s="146" t="s">
        <v>296</v>
      </c>
      <c r="D153" s="146" t="s">
        <v>200</v>
      </c>
      <c r="E153" s="147" t="s">
        <v>1167</v>
      </c>
      <c r="F153" s="148" t="s">
        <v>1168</v>
      </c>
      <c r="G153" s="149" t="s">
        <v>356</v>
      </c>
      <c r="H153" s="150">
        <v>0.35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41</v>
      </c>
      <c r="P153" s="155">
        <f>O153*H153</f>
        <v>0</v>
      </c>
      <c r="Q153" s="155">
        <v>1.7034</v>
      </c>
      <c r="R153" s="155">
        <f>Q153*H153</f>
        <v>0.59619</v>
      </c>
      <c r="S153" s="155">
        <v>0</v>
      </c>
      <c r="T153" s="156">
        <f>S153*H153</f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115</v>
      </c>
      <c r="BK153" s="158">
        <f>ROUND(I153*H153,2)</f>
        <v>0</v>
      </c>
      <c r="BL153" s="13" t="s">
        <v>234</v>
      </c>
      <c r="BM153" s="157" t="s">
        <v>1169</v>
      </c>
    </row>
    <row r="154" spans="2:65" s="1" customFormat="1" ht="33" customHeight="1">
      <c r="B154" s="118"/>
      <c r="C154" s="146" t="s">
        <v>300</v>
      </c>
      <c r="D154" s="146" t="s">
        <v>200</v>
      </c>
      <c r="E154" s="147" t="s">
        <v>1170</v>
      </c>
      <c r="F154" s="148" t="s">
        <v>1171</v>
      </c>
      <c r="G154" s="149" t="s">
        <v>356</v>
      </c>
      <c r="H154" s="150">
        <v>75.593999999999994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41</v>
      </c>
      <c r="P154" s="155">
        <f>O154*H154</f>
        <v>0</v>
      </c>
      <c r="Q154" s="155">
        <v>1.8907799999999999</v>
      </c>
      <c r="R154" s="155">
        <f>Q154*H154</f>
        <v>142.93162331999997</v>
      </c>
      <c r="S154" s="155">
        <v>0</v>
      </c>
      <c r="T154" s="156">
        <f>S154*H154</f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115</v>
      </c>
      <c r="BK154" s="158">
        <f>ROUND(I154*H154,2)</f>
        <v>0</v>
      </c>
      <c r="BL154" s="13" t="s">
        <v>234</v>
      </c>
      <c r="BM154" s="157" t="s">
        <v>1172</v>
      </c>
    </row>
    <row r="155" spans="2:65" s="1" customFormat="1" ht="24.2" customHeight="1">
      <c r="B155" s="118"/>
      <c r="C155" s="146" t="s">
        <v>304</v>
      </c>
      <c r="D155" s="146" t="s">
        <v>200</v>
      </c>
      <c r="E155" s="147" t="s">
        <v>1173</v>
      </c>
      <c r="F155" s="148" t="s">
        <v>1174</v>
      </c>
      <c r="G155" s="149" t="s">
        <v>356</v>
      </c>
      <c r="H155" s="150">
        <v>0.65</v>
      </c>
      <c r="I155" s="151"/>
      <c r="J155" s="152">
        <f>ROUND(I155*H155,2)</f>
        <v>0</v>
      </c>
      <c r="K155" s="153"/>
      <c r="L155" s="28"/>
      <c r="M155" s="154" t="s">
        <v>1</v>
      </c>
      <c r="N155" s="117" t="s">
        <v>41</v>
      </c>
      <c r="P155" s="155">
        <f>O155*H155</f>
        <v>0</v>
      </c>
      <c r="Q155" s="155">
        <v>2.2164700000000002</v>
      </c>
      <c r="R155" s="155">
        <f>Q155*H155</f>
        <v>1.4407055000000002</v>
      </c>
      <c r="S155" s="155">
        <v>0</v>
      </c>
      <c r="T155" s="156">
        <f>S155*H155</f>
        <v>0</v>
      </c>
      <c r="AR155" s="157" t="s">
        <v>234</v>
      </c>
      <c r="AT155" s="157" t="s">
        <v>200</v>
      </c>
      <c r="AU155" s="157" t="s">
        <v>115</v>
      </c>
      <c r="AY155" s="13" t="s">
        <v>199</v>
      </c>
      <c r="BE155" s="158">
        <f>IF(N155="základná",J155,0)</f>
        <v>0</v>
      </c>
      <c r="BF155" s="158">
        <f>IF(N155="znížená",J155,0)</f>
        <v>0</v>
      </c>
      <c r="BG155" s="158">
        <f>IF(N155="zákl. prenesená",J155,0)</f>
        <v>0</v>
      </c>
      <c r="BH155" s="158">
        <f>IF(N155="zníž. prenesená",J155,0)</f>
        <v>0</v>
      </c>
      <c r="BI155" s="158">
        <f>IF(N155="nulová",J155,0)</f>
        <v>0</v>
      </c>
      <c r="BJ155" s="13" t="s">
        <v>115</v>
      </c>
      <c r="BK155" s="158">
        <f>ROUND(I155*H155,2)</f>
        <v>0</v>
      </c>
      <c r="BL155" s="13" t="s">
        <v>234</v>
      </c>
      <c r="BM155" s="157" t="s">
        <v>1175</v>
      </c>
    </row>
    <row r="156" spans="2:65" s="1" customFormat="1" ht="33" customHeight="1">
      <c r="B156" s="118"/>
      <c r="C156" s="146" t="s">
        <v>308</v>
      </c>
      <c r="D156" s="146" t="s">
        <v>200</v>
      </c>
      <c r="E156" s="147" t="s">
        <v>1176</v>
      </c>
      <c r="F156" s="148" t="s">
        <v>1177</v>
      </c>
      <c r="G156" s="149" t="s">
        <v>262</v>
      </c>
      <c r="H156" s="150">
        <v>1.758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41</v>
      </c>
      <c r="P156" s="155">
        <f>O156*H156</f>
        <v>0</v>
      </c>
      <c r="Q156" s="155">
        <v>4.0433099999999996E-3</v>
      </c>
      <c r="R156" s="155">
        <f>Q156*H156</f>
        <v>7.1081389799999995E-3</v>
      </c>
      <c r="S156" s="155">
        <v>0</v>
      </c>
      <c r="T156" s="156">
        <f>S156*H156</f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115</v>
      </c>
      <c r="BK156" s="158">
        <f>ROUND(I156*H156,2)</f>
        <v>0</v>
      </c>
      <c r="BL156" s="13" t="s">
        <v>234</v>
      </c>
      <c r="BM156" s="157" t="s">
        <v>1178</v>
      </c>
    </row>
    <row r="157" spans="2:65" s="10" customFormat="1" ht="22.7" customHeight="1">
      <c r="B157" s="136"/>
      <c r="D157" s="137" t="s">
        <v>74</v>
      </c>
      <c r="E157" s="168" t="s">
        <v>233</v>
      </c>
      <c r="F157" s="168" t="s">
        <v>450</v>
      </c>
      <c r="I157" s="139"/>
      <c r="J157" s="169">
        <f>BK157</f>
        <v>0</v>
      </c>
      <c r="L157" s="136"/>
      <c r="M157" s="141"/>
      <c r="P157" s="142">
        <f>SUM(P158:P179)</f>
        <v>0</v>
      </c>
      <c r="R157" s="142">
        <f>SUM(R158:R179)</f>
        <v>15.856152</v>
      </c>
      <c r="T157" s="143">
        <f>SUM(T158:T179)</f>
        <v>0</v>
      </c>
      <c r="AR157" s="137" t="s">
        <v>83</v>
      </c>
      <c r="AT157" s="144" t="s">
        <v>74</v>
      </c>
      <c r="AU157" s="144" t="s">
        <v>83</v>
      </c>
      <c r="AY157" s="137" t="s">
        <v>199</v>
      </c>
      <c r="BK157" s="145">
        <f>SUM(BK158:BK179)</f>
        <v>0</v>
      </c>
    </row>
    <row r="158" spans="2:65" s="1" customFormat="1" ht="16.5" customHeight="1">
      <c r="B158" s="118"/>
      <c r="C158" s="146" t="s">
        <v>312</v>
      </c>
      <c r="D158" s="146" t="s">
        <v>200</v>
      </c>
      <c r="E158" s="147" t="s">
        <v>1179</v>
      </c>
      <c r="F158" s="148" t="s">
        <v>1180</v>
      </c>
      <c r="G158" s="149" t="s">
        <v>232</v>
      </c>
      <c r="H158" s="150">
        <v>14</v>
      </c>
      <c r="I158" s="151"/>
      <c r="J158" s="152">
        <f t="shared" ref="J158:J179" si="15">ROUND(I158*H158,2)</f>
        <v>0</v>
      </c>
      <c r="K158" s="153"/>
      <c r="L158" s="28"/>
      <c r="M158" s="154" t="s">
        <v>1</v>
      </c>
      <c r="N158" s="117" t="s">
        <v>41</v>
      </c>
      <c r="P158" s="155">
        <f t="shared" ref="P158:P179" si="16">O158*H158</f>
        <v>0</v>
      </c>
      <c r="Q158" s="155">
        <v>3.5699999999999998E-3</v>
      </c>
      <c r="R158" s="155">
        <f t="shared" ref="R158:R179" si="17">Q158*H158</f>
        <v>4.9979999999999997E-2</v>
      </c>
      <c r="S158" s="155">
        <v>0</v>
      </c>
      <c r="T158" s="156">
        <f t="shared" ref="T158:T179" si="18">S158*H158</f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ref="BE158:BE179" si="19">IF(N158="základná",J158,0)</f>
        <v>0</v>
      </c>
      <c r="BF158" s="158">
        <f t="shared" ref="BF158:BF179" si="20">IF(N158="znížená",J158,0)</f>
        <v>0</v>
      </c>
      <c r="BG158" s="158">
        <f t="shared" ref="BG158:BG179" si="21">IF(N158="zákl. prenesená",J158,0)</f>
        <v>0</v>
      </c>
      <c r="BH158" s="158">
        <f t="shared" ref="BH158:BH179" si="22">IF(N158="zníž. prenesená",J158,0)</f>
        <v>0</v>
      </c>
      <c r="BI158" s="158">
        <f t="shared" ref="BI158:BI179" si="23">IF(N158="nulová",J158,0)</f>
        <v>0</v>
      </c>
      <c r="BJ158" s="13" t="s">
        <v>115</v>
      </c>
      <c r="BK158" s="158">
        <f t="shared" ref="BK158:BK179" si="24">ROUND(I158*H158,2)</f>
        <v>0</v>
      </c>
      <c r="BL158" s="13" t="s">
        <v>234</v>
      </c>
      <c r="BM158" s="157" t="s">
        <v>1181</v>
      </c>
    </row>
    <row r="159" spans="2:65" s="1" customFormat="1" ht="24.2" customHeight="1">
      <c r="B159" s="118"/>
      <c r="C159" s="146" t="s">
        <v>225</v>
      </c>
      <c r="D159" s="146" t="s">
        <v>200</v>
      </c>
      <c r="E159" s="147" t="s">
        <v>1182</v>
      </c>
      <c r="F159" s="148" t="s">
        <v>1183</v>
      </c>
      <c r="G159" s="149" t="s">
        <v>266</v>
      </c>
      <c r="H159" s="150">
        <v>204.47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41</v>
      </c>
      <c r="P159" s="155">
        <f t="shared" si="16"/>
        <v>0</v>
      </c>
      <c r="Q159" s="155">
        <v>5.4000000000000003E-3</v>
      </c>
      <c r="R159" s="155">
        <f t="shared" si="17"/>
        <v>1.1041380000000001</v>
      </c>
      <c r="S159" s="155">
        <v>0</v>
      </c>
      <c r="T159" s="156">
        <f t="shared" si="18"/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115</v>
      </c>
      <c r="BK159" s="158">
        <f t="shared" si="24"/>
        <v>0</v>
      </c>
      <c r="BL159" s="13" t="s">
        <v>234</v>
      </c>
      <c r="BM159" s="157" t="s">
        <v>1184</v>
      </c>
    </row>
    <row r="160" spans="2:65" s="1" customFormat="1" ht="24.2" customHeight="1">
      <c r="B160" s="118"/>
      <c r="C160" s="146" t="s">
        <v>7</v>
      </c>
      <c r="D160" s="146" t="s">
        <v>200</v>
      </c>
      <c r="E160" s="147" t="s">
        <v>1185</v>
      </c>
      <c r="F160" s="148" t="s">
        <v>1186</v>
      </c>
      <c r="G160" s="149" t="s">
        <v>266</v>
      </c>
      <c r="H160" s="150">
        <v>36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41</v>
      </c>
      <c r="P160" s="155">
        <f t="shared" si="16"/>
        <v>0</v>
      </c>
      <c r="Q160" s="155">
        <v>8.5199999999999998E-3</v>
      </c>
      <c r="R160" s="155">
        <f t="shared" si="17"/>
        <v>0.30671999999999999</v>
      </c>
      <c r="S160" s="155">
        <v>0</v>
      </c>
      <c r="T160" s="156">
        <f t="shared" si="18"/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115</v>
      </c>
      <c r="BK160" s="158">
        <f t="shared" si="24"/>
        <v>0</v>
      </c>
      <c r="BL160" s="13" t="s">
        <v>234</v>
      </c>
      <c r="BM160" s="157" t="s">
        <v>1187</v>
      </c>
    </row>
    <row r="161" spans="2:65" s="1" customFormat="1" ht="16.5" customHeight="1">
      <c r="B161" s="118"/>
      <c r="C161" s="146" t="s">
        <v>397</v>
      </c>
      <c r="D161" s="146" t="s">
        <v>200</v>
      </c>
      <c r="E161" s="147" t="s">
        <v>1188</v>
      </c>
      <c r="F161" s="148" t="s">
        <v>1189</v>
      </c>
      <c r="G161" s="149" t="s">
        <v>266</v>
      </c>
      <c r="H161" s="150">
        <v>204.47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41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234</v>
      </c>
      <c r="AT161" s="157" t="s">
        <v>200</v>
      </c>
      <c r="AU161" s="157" t="s">
        <v>115</v>
      </c>
      <c r="AY161" s="13" t="s">
        <v>199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115</v>
      </c>
      <c r="BK161" s="158">
        <f t="shared" si="24"/>
        <v>0</v>
      </c>
      <c r="BL161" s="13" t="s">
        <v>234</v>
      </c>
      <c r="BM161" s="157" t="s">
        <v>1190</v>
      </c>
    </row>
    <row r="162" spans="2:65" s="1" customFormat="1" ht="16.5" customHeight="1">
      <c r="B162" s="118"/>
      <c r="C162" s="146" t="s">
        <v>401</v>
      </c>
      <c r="D162" s="146" t="s">
        <v>200</v>
      </c>
      <c r="E162" s="147" t="s">
        <v>1191</v>
      </c>
      <c r="F162" s="148" t="s">
        <v>1192</v>
      </c>
      <c r="G162" s="149" t="s">
        <v>266</v>
      </c>
      <c r="H162" s="150">
        <v>36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41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234</v>
      </c>
      <c r="AT162" s="157" t="s">
        <v>200</v>
      </c>
      <c r="AU162" s="157" t="s">
        <v>115</v>
      </c>
      <c r="AY162" s="13" t="s">
        <v>199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115</v>
      </c>
      <c r="BK162" s="158">
        <f t="shared" si="24"/>
        <v>0</v>
      </c>
      <c r="BL162" s="13" t="s">
        <v>234</v>
      </c>
      <c r="BM162" s="157" t="s">
        <v>1193</v>
      </c>
    </row>
    <row r="163" spans="2:65" s="1" customFormat="1" ht="37.700000000000003" customHeight="1">
      <c r="B163" s="118"/>
      <c r="C163" s="146" t="s">
        <v>405</v>
      </c>
      <c r="D163" s="146" t="s">
        <v>200</v>
      </c>
      <c r="E163" s="147" t="s">
        <v>1194</v>
      </c>
      <c r="F163" s="148" t="s">
        <v>1195</v>
      </c>
      <c r="G163" s="149" t="s">
        <v>232</v>
      </c>
      <c r="H163" s="150">
        <v>8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41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115</v>
      </c>
      <c r="BK163" s="158">
        <f t="shared" si="24"/>
        <v>0</v>
      </c>
      <c r="BL163" s="13" t="s">
        <v>234</v>
      </c>
      <c r="BM163" s="157" t="s">
        <v>1196</v>
      </c>
    </row>
    <row r="164" spans="2:65" s="1" customFormat="1" ht="24.2" customHeight="1">
      <c r="B164" s="118"/>
      <c r="C164" s="170" t="s">
        <v>409</v>
      </c>
      <c r="D164" s="170" t="s">
        <v>229</v>
      </c>
      <c r="E164" s="171" t="s">
        <v>1197</v>
      </c>
      <c r="F164" s="172" t="s">
        <v>1198</v>
      </c>
      <c r="G164" s="173" t="s">
        <v>232</v>
      </c>
      <c r="H164" s="174">
        <v>8</v>
      </c>
      <c r="I164" s="175"/>
      <c r="J164" s="176">
        <f t="shared" si="15"/>
        <v>0</v>
      </c>
      <c r="K164" s="177"/>
      <c r="L164" s="178"/>
      <c r="M164" s="179" t="s">
        <v>1</v>
      </c>
      <c r="N164" s="180" t="s">
        <v>41</v>
      </c>
      <c r="P164" s="155">
        <f t="shared" si="16"/>
        <v>0</v>
      </c>
      <c r="Q164" s="155">
        <v>3.4290000000000001E-2</v>
      </c>
      <c r="R164" s="155">
        <f t="shared" si="17"/>
        <v>0.27432000000000001</v>
      </c>
      <c r="S164" s="155">
        <v>0</v>
      </c>
      <c r="T164" s="156">
        <f t="shared" si="18"/>
        <v>0</v>
      </c>
      <c r="AR164" s="157" t="s">
        <v>233</v>
      </c>
      <c r="AT164" s="157" t="s">
        <v>229</v>
      </c>
      <c r="AU164" s="157" t="s">
        <v>115</v>
      </c>
      <c r="AY164" s="13" t="s">
        <v>199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115</v>
      </c>
      <c r="BK164" s="158">
        <f t="shared" si="24"/>
        <v>0</v>
      </c>
      <c r="BL164" s="13" t="s">
        <v>234</v>
      </c>
      <c r="BM164" s="157" t="s">
        <v>1199</v>
      </c>
    </row>
    <row r="165" spans="2:65" s="1" customFormat="1" ht="24.2" customHeight="1">
      <c r="B165" s="118"/>
      <c r="C165" s="170" t="s">
        <v>413</v>
      </c>
      <c r="D165" s="170" t="s">
        <v>229</v>
      </c>
      <c r="E165" s="171" t="s">
        <v>1200</v>
      </c>
      <c r="F165" s="172" t="s">
        <v>1201</v>
      </c>
      <c r="G165" s="173" t="s">
        <v>232</v>
      </c>
      <c r="H165" s="174">
        <v>8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41</v>
      </c>
      <c r="P165" s="155">
        <f t="shared" si="16"/>
        <v>0</v>
      </c>
      <c r="Q165" s="155">
        <v>4.8439999999999997E-2</v>
      </c>
      <c r="R165" s="155">
        <f t="shared" si="17"/>
        <v>0.38751999999999998</v>
      </c>
      <c r="S165" s="155">
        <v>0</v>
      </c>
      <c r="T165" s="156">
        <f t="shared" si="18"/>
        <v>0</v>
      </c>
      <c r="AR165" s="157" t="s">
        <v>233</v>
      </c>
      <c r="AT165" s="157" t="s">
        <v>229</v>
      </c>
      <c r="AU165" s="157" t="s">
        <v>115</v>
      </c>
      <c r="AY165" s="13" t="s">
        <v>199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115</v>
      </c>
      <c r="BK165" s="158">
        <f t="shared" si="24"/>
        <v>0</v>
      </c>
      <c r="BL165" s="13" t="s">
        <v>234</v>
      </c>
      <c r="BM165" s="157" t="s">
        <v>1202</v>
      </c>
    </row>
    <row r="166" spans="2:65" s="1" customFormat="1" ht="24.2" customHeight="1">
      <c r="B166" s="118"/>
      <c r="C166" s="170" t="s">
        <v>418</v>
      </c>
      <c r="D166" s="170" t="s">
        <v>229</v>
      </c>
      <c r="E166" s="171" t="s">
        <v>1203</v>
      </c>
      <c r="F166" s="172" t="s">
        <v>1204</v>
      </c>
      <c r="G166" s="173" t="s">
        <v>232</v>
      </c>
      <c r="H166" s="174">
        <v>16</v>
      </c>
      <c r="I166" s="175"/>
      <c r="J166" s="176">
        <f t="shared" si="15"/>
        <v>0</v>
      </c>
      <c r="K166" s="177"/>
      <c r="L166" s="178"/>
      <c r="M166" s="179" t="s">
        <v>1</v>
      </c>
      <c r="N166" s="180" t="s">
        <v>41</v>
      </c>
      <c r="P166" s="155">
        <f t="shared" si="16"/>
        <v>0</v>
      </c>
      <c r="Q166" s="155">
        <v>1.75E-3</v>
      </c>
      <c r="R166" s="155">
        <f t="shared" si="17"/>
        <v>2.8000000000000001E-2</v>
      </c>
      <c r="S166" s="155">
        <v>0</v>
      </c>
      <c r="T166" s="156">
        <f t="shared" si="18"/>
        <v>0</v>
      </c>
      <c r="AR166" s="157" t="s">
        <v>233</v>
      </c>
      <c r="AT166" s="157" t="s">
        <v>229</v>
      </c>
      <c r="AU166" s="157" t="s">
        <v>115</v>
      </c>
      <c r="AY166" s="13" t="s">
        <v>199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115</v>
      </c>
      <c r="BK166" s="158">
        <f t="shared" si="24"/>
        <v>0</v>
      </c>
      <c r="BL166" s="13" t="s">
        <v>234</v>
      </c>
      <c r="BM166" s="157" t="s">
        <v>1205</v>
      </c>
    </row>
    <row r="167" spans="2:65" s="1" customFormat="1" ht="16.5" customHeight="1">
      <c r="B167" s="118"/>
      <c r="C167" s="170" t="s">
        <v>422</v>
      </c>
      <c r="D167" s="170" t="s">
        <v>229</v>
      </c>
      <c r="E167" s="171" t="s">
        <v>1206</v>
      </c>
      <c r="F167" s="172" t="s">
        <v>1207</v>
      </c>
      <c r="G167" s="173" t="s">
        <v>232</v>
      </c>
      <c r="H167" s="174">
        <v>8</v>
      </c>
      <c r="I167" s="175"/>
      <c r="J167" s="176">
        <f t="shared" si="15"/>
        <v>0</v>
      </c>
      <c r="K167" s="177"/>
      <c r="L167" s="178"/>
      <c r="M167" s="179" t="s">
        <v>1</v>
      </c>
      <c r="N167" s="180" t="s">
        <v>41</v>
      </c>
      <c r="P167" s="155">
        <f t="shared" si="16"/>
        <v>0</v>
      </c>
      <c r="Q167" s="155">
        <v>5.6800000000000003E-2</v>
      </c>
      <c r="R167" s="155">
        <f t="shared" si="17"/>
        <v>0.45440000000000003</v>
      </c>
      <c r="S167" s="155">
        <v>0</v>
      </c>
      <c r="T167" s="156">
        <f t="shared" si="18"/>
        <v>0</v>
      </c>
      <c r="AR167" s="157" t="s">
        <v>233</v>
      </c>
      <c r="AT167" s="157" t="s">
        <v>229</v>
      </c>
      <c r="AU167" s="157" t="s">
        <v>115</v>
      </c>
      <c r="AY167" s="13" t="s">
        <v>199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115</v>
      </c>
      <c r="BK167" s="158">
        <f t="shared" si="24"/>
        <v>0</v>
      </c>
      <c r="BL167" s="13" t="s">
        <v>234</v>
      </c>
      <c r="BM167" s="157" t="s">
        <v>1208</v>
      </c>
    </row>
    <row r="168" spans="2:65" s="1" customFormat="1" ht="24.2" customHeight="1">
      <c r="B168" s="118"/>
      <c r="C168" s="170" t="s">
        <v>426</v>
      </c>
      <c r="D168" s="170" t="s">
        <v>229</v>
      </c>
      <c r="E168" s="171" t="s">
        <v>1209</v>
      </c>
      <c r="F168" s="172" t="s">
        <v>1210</v>
      </c>
      <c r="G168" s="173" t="s">
        <v>232</v>
      </c>
      <c r="H168" s="174">
        <v>8</v>
      </c>
      <c r="I168" s="175"/>
      <c r="J168" s="176">
        <f t="shared" si="15"/>
        <v>0</v>
      </c>
      <c r="K168" s="177"/>
      <c r="L168" s="178"/>
      <c r="M168" s="179" t="s">
        <v>1</v>
      </c>
      <c r="N168" s="180" t="s">
        <v>41</v>
      </c>
      <c r="P168" s="155">
        <f t="shared" si="16"/>
        <v>0</v>
      </c>
      <c r="Q168" s="155">
        <v>0.15229999999999999</v>
      </c>
      <c r="R168" s="155">
        <f t="shared" si="17"/>
        <v>1.2183999999999999</v>
      </c>
      <c r="S168" s="155">
        <v>0</v>
      </c>
      <c r="T168" s="156">
        <f t="shared" si="18"/>
        <v>0</v>
      </c>
      <c r="AR168" s="157" t="s">
        <v>233</v>
      </c>
      <c r="AT168" s="157" t="s">
        <v>229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234</v>
      </c>
      <c r="BM168" s="157" t="s">
        <v>1211</v>
      </c>
    </row>
    <row r="169" spans="2:65" s="1" customFormat="1" ht="24.2" customHeight="1">
      <c r="B169" s="118"/>
      <c r="C169" s="146" t="s">
        <v>430</v>
      </c>
      <c r="D169" s="146" t="s">
        <v>200</v>
      </c>
      <c r="E169" s="147" t="s">
        <v>1212</v>
      </c>
      <c r="F169" s="148" t="s">
        <v>1213</v>
      </c>
      <c r="G169" s="149" t="s">
        <v>232</v>
      </c>
      <c r="H169" s="150">
        <v>7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0.34098800000000001</v>
      </c>
      <c r="R169" s="155">
        <f t="shared" si="17"/>
        <v>2.3869160000000003</v>
      </c>
      <c r="S169" s="155">
        <v>0</v>
      </c>
      <c r="T169" s="156">
        <f t="shared" si="18"/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1214</v>
      </c>
    </row>
    <row r="170" spans="2:65" s="1" customFormat="1" ht="24.2" customHeight="1">
      <c r="B170" s="118"/>
      <c r="C170" s="170" t="s">
        <v>434</v>
      </c>
      <c r="D170" s="170" t="s">
        <v>229</v>
      </c>
      <c r="E170" s="171" t="s">
        <v>1215</v>
      </c>
      <c r="F170" s="172" t="s">
        <v>1216</v>
      </c>
      <c r="G170" s="173" t="s">
        <v>232</v>
      </c>
      <c r="H170" s="174">
        <v>7</v>
      </c>
      <c r="I170" s="175"/>
      <c r="J170" s="176">
        <f t="shared" si="15"/>
        <v>0</v>
      </c>
      <c r="K170" s="177"/>
      <c r="L170" s="178"/>
      <c r="M170" s="179" t="s">
        <v>1</v>
      </c>
      <c r="N170" s="180" t="s">
        <v>41</v>
      </c>
      <c r="P170" s="155">
        <f t="shared" si="16"/>
        <v>0</v>
      </c>
      <c r="Q170" s="155">
        <v>9.9000000000000005E-2</v>
      </c>
      <c r="R170" s="155">
        <f t="shared" si="17"/>
        <v>0.69300000000000006</v>
      </c>
      <c r="S170" s="155">
        <v>0</v>
      </c>
      <c r="T170" s="156">
        <f t="shared" si="18"/>
        <v>0</v>
      </c>
      <c r="AR170" s="157" t="s">
        <v>233</v>
      </c>
      <c r="AT170" s="157" t="s">
        <v>229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1217</v>
      </c>
    </row>
    <row r="171" spans="2:65" s="1" customFormat="1" ht="24.2" customHeight="1">
      <c r="B171" s="118"/>
      <c r="C171" s="170" t="s">
        <v>438</v>
      </c>
      <c r="D171" s="170" t="s">
        <v>229</v>
      </c>
      <c r="E171" s="171" t="s">
        <v>1218</v>
      </c>
      <c r="F171" s="172" t="s">
        <v>1219</v>
      </c>
      <c r="G171" s="173" t="s">
        <v>232</v>
      </c>
      <c r="H171" s="174">
        <v>7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41</v>
      </c>
      <c r="P171" s="155">
        <f t="shared" si="16"/>
        <v>0</v>
      </c>
      <c r="Q171" s="155">
        <v>0.06</v>
      </c>
      <c r="R171" s="155">
        <f t="shared" si="17"/>
        <v>0.42</v>
      </c>
      <c r="S171" s="155">
        <v>0</v>
      </c>
      <c r="T171" s="156">
        <f t="shared" si="18"/>
        <v>0</v>
      </c>
      <c r="AR171" s="157" t="s">
        <v>233</v>
      </c>
      <c r="AT171" s="157" t="s">
        <v>229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1220</v>
      </c>
    </row>
    <row r="172" spans="2:65" s="1" customFormat="1" ht="24.2" customHeight="1">
      <c r="B172" s="118"/>
      <c r="C172" s="170" t="s">
        <v>442</v>
      </c>
      <c r="D172" s="170" t="s">
        <v>229</v>
      </c>
      <c r="E172" s="171" t="s">
        <v>1221</v>
      </c>
      <c r="F172" s="172" t="s">
        <v>1222</v>
      </c>
      <c r="G172" s="173" t="s">
        <v>232</v>
      </c>
      <c r="H172" s="174">
        <v>7</v>
      </c>
      <c r="I172" s="175"/>
      <c r="J172" s="176">
        <f t="shared" si="15"/>
        <v>0</v>
      </c>
      <c r="K172" s="177"/>
      <c r="L172" s="178"/>
      <c r="M172" s="179" t="s">
        <v>1</v>
      </c>
      <c r="N172" s="180" t="s">
        <v>41</v>
      </c>
      <c r="P172" s="155">
        <f t="shared" si="16"/>
        <v>0</v>
      </c>
      <c r="Q172" s="155">
        <v>0.12</v>
      </c>
      <c r="R172" s="155">
        <f t="shared" si="17"/>
        <v>0.84</v>
      </c>
      <c r="S172" s="155">
        <v>0</v>
      </c>
      <c r="T172" s="156">
        <f t="shared" si="18"/>
        <v>0</v>
      </c>
      <c r="AR172" s="157" t="s">
        <v>233</v>
      </c>
      <c r="AT172" s="157" t="s">
        <v>229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1223</v>
      </c>
    </row>
    <row r="173" spans="2:65" s="1" customFormat="1" ht="24.2" customHeight="1">
      <c r="B173" s="118"/>
      <c r="C173" s="170" t="s">
        <v>446</v>
      </c>
      <c r="D173" s="170" t="s">
        <v>229</v>
      </c>
      <c r="E173" s="171" t="s">
        <v>1224</v>
      </c>
      <c r="F173" s="172" t="s">
        <v>1225</v>
      </c>
      <c r="G173" s="173" t="s">
        <v>232</v>
      </c>
      <c r="H173" s="174">
        <v>7</v>
      </c>
      <c r="I173" s="175"/>
      <c r="J173" s="176">
        <f t="shared" si="15"/>
        <v>0</v>
      </c>
      <c r="K173" s="177"/>
      <c r="L173" s="178"/>
      <c r="M173" s="179" t="s">
        <v>1</v>
      </c>
      <c r="N173" s="180" t="s">
        <v>41</v>
      </c>
      <c r="P173" s="155">
        <f t="shared" si="16"/>
        <v>0</v>
      </c>
      <c r="Q173" s="155">
        <v>0.17</v>
      </c>
      <c r="R173" s="155">
        <f t="shared" si="17"/>
        <v>1.1900000000000002</v>
      </c>
      <c r="S173" s="155">
        <v>0</v>
      </c>
      <c r="T173" s="156">
        <f t="shared" si="18"/>
        <v>0</v>
      </c>
      <c r="AR173" s="157" t="s">
        <v>233</v>
      </c>
      <c r="AT173" s="157" t="s">
        <v>229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1226</v>
      </c>
    </row>
    <row r="174" spans="2:65" s="1" customFormat="1" ht="24.2" customHeight="1">
      <c r="B174" s="118"/>
      <c r="C174" s="170" t="s">
        <v>451</v>
      </c>
      <c r="D174" s="170" t="s">
        <v>229</v>
      </c>
      <c r="E174" s="171" t="s">
        <v>1227</v>
      </c>
      <c r="F174" s="172" t="s">
        <v>1228</v>
      </c>
      <c r="G174" s="173" t="s">
        <v>232</v>
      </c>
      <c r="H174" s="174">
        <v>7</v>
      </c>
      <c r="I174" s="175"/>
      <c r="J174" s="176">
        <f t="shared" si="15"/>
        <v>0</v>
      </c>
      <c r="K174" s="177"/>
      <c r="L174" s="178"/>
      <c r="M174" s="179" t="s">
        <v>1</v>
      </c>
      <c r="N174" s="180" t="s">
        <v>41</v>
      </c>
      <c r="P174" s="155">
        <f t="shared" si="16"/>
        <v>0</v>
      </c>
      <c r="Q174" s="155">
        <v>0.17499999999999999</v>
      </c>
      <c r="R174" s="155">
        <f t="shared" si="17"/>
        <v>1.2249999999999999</v>
      </c>
      <c r="S174" s="155">
        <v>0</v>
      </c>
      <c r="T174" s="156">
        <f t="shared" si="18"/>
        <v>0</v>
      </c>
      <c r="AR174" s="157" t="s">
        <v>233</v>
      </c>
      <c r="AT174" s="157" t="s">
        <v>229</v>
      </c>
      <c r="AU174" s="157" t="s">
        <v>115</v>
      </c>
      <c r="AY174" s="13" t="s">
        <v>199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115</v>
      </c>
      <c r="BK174" s="158">
        <f t="shared" si="24"/>
        <v>0</v>
      </c>
      <c r="BL174" s="13" t="s">
        <v>234</v>
      </c>
      <c r="BM174" s="157" t="s">
        <v>1229</v>
      </c>
    </row>
    <row r="175" spans="2:65" s="1" customFormat="1" ht="24.2" customHeight="1">
      <c r="B175" s="118"/>
      <c r="C175" s="170" t="s">
        <v>455</v>
      </c>
      <c r="D175" s="170" t="s">
        <v>229</v>
      </c>
      <c r="E175" s="171" t="s">
        <v>1230</v>
      </c>
      <c r="F175" s="172" t="s">
        <v>1231</v>
      </c>
      <c r="G175" s="173" t="s">
        <v>232</v>
      </c>
      <c r="H175" s="174">
        <v>7</v>
      </c>
      <c r="I175" s="175"/>
      <c r="J175" s="176">
        <f t="shared" si="15"/>
        <v>0</v>
      </c>
      <c r="K175" s="177"/>
      <c r="L175" s="178"/>
      <c r="M175" s="179" t="s">
        <v>1</v>
      </c>
      <c r="N175" s="180" t="s">
        <v>41</v>
      </c>
      <c r="P175" s="155">
        <f t="shared" si="16"/>
        <v>0</v>
      </c>
      <c r="Q175" s="155">
        <v>3.6999999999999999E-4</v>
      </c>
      <c r="R175" s="155">
        <f t="shared" si="17"/>
        <v>2.5899999999999999E-3</v>
      </c>
      <c r="S175" s="155">
        <v>0</v>
      </c>
      <c r="T175" s="156">
        <f t="shared" si="18"/>
        <v>0</v>
      </c>
      <c r="AR175" s="157" t="s">
        <v>233</v>
      </c>
      <c r="AT175" s="157" t="s">
        <v>229</v>
      </c>
      <c r="AU175" s="157" t="s">
        <v>115</v>
      </c>
      <c r="AY175" s="13" t="s">
        <v>199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115</v>
      </c>
      <c r="BK175" s="158">
        <f t="shared" si="24"/>
        <v>0</v>
      </c>
      <c r="BL175" s="13" t="s">
        <v>234</v>
      </c>
      <c r="BM175" s="157" t="s">
        <v>1232</v>
      </c>
    </row>
    <row r="176" spans="2:65" s="1" customFormat="1" ht="16.5" customHeight="1">
      <c r="B176" s="118"/>
      <c r="C176" s="146" t="s">
        <v>459</v>
      </c>
      <c r="D176" s="146" t="s">
        <v>200</v>
      </c>
      <c r="E176" s="147" t="s">
        <v>1233</v>
      </c>
      <c r="F176" s="148" t="s">
        <v>1234</v>
      </c>
      <c r="G176" s="149" t="s">
        <v>232</v>
      </c>
      <c r="H176" s="150">
        <v>14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41</v>
      </c>
      <c r="P176" s="155">
        <f t="shared" si="16"/>
        <v>0</v>
      </c>
      <c r="Q176" s="155">
        <v>0.34099000000000002</v>
      </c>
      <c r="R176" s="155">
        <f t="shared" si="17"/>
        <v>4.77386</v>
      </c>
      <c r="S176" s="155">
        <v>0</v>
      </c>
      <c r="T176" s="156">
        <f t="shared" si="18"/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115</v>
      </c>
      <c r="BK176" s="158">
        <f t="shared" si="24"/>
        <v>0</v>
      </c>
      <c r="BL176" s="13" t="s">
        <v>234</v>
      </c>
      <c r="BM176" s="157" t="s">
        <v>1235</v>
      </c>
    </row>
    <row r="177" spans="2:65" s="1" customFormat="1" ht="24.2" customHeight="1">
      <c r="B177" s="118"/>
      <c r="C177" s="146" t="s">
        <v>463</v>
      </c>
      <c r="D177" s="146" t="s">
        <v>200</v>
      </c>
      <c r="E177" s="147" t="s">
        <v>1236</v>
      </c>
      <c r="F177" s="148" t="s">
        <v>1237</v>
      </c>
      <c r="G177" s="149" t="s">
        <v>232</v>
      </c>
      <c r="H177" s="150">
        <v>7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41</v>
      </c>
      <c r="P177" s="155">
        <f t="shared" si="16"/>
        <v>0</v>
      </c>
      <c r="Q177" s="155">
        <v>1.0500000000000001E-2</v>
      </c>
      <c r="R177" s="155">
        <f t="shared" si="17"/>
        <v>7.350000000000001E-2</v>
      </c>
      <c r="S177" s="155">
        <v>0</v>
      </c>
      <c r="T177" s="156">
        <f t="shared" si="18"/>
        <v>0</v>
      </c>
      <c r="AR177" s="157" t="s">
        <v>234</v>
      </c>
      <c r="AT177" s="157" t="s">
        <v>200</v>
      </c>
      <c r="AU177" s="157" t="s">
        <v>115</v>
      </c>
      <c r="AY177" s="13" t="s">
        <v>199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115</v>
      </c>
      <c r="BK177" s="158">
        <f t="shared" si="24"/>
        <v>0</v>
      </c>
      <c r="BL177" s="13" t="s">
        <v>234</v>
      </c>
      <c r="BM177" s="157" t="s">
        <v>1238</v>
      </c>
    </row>
    <row r="178" spans="2:65" s="1" customFormat="1" ht="24.2" customHeight="1">
      <c r="B178" s="118"/>
      <c r="C178" s="170" t="s">
        <v>467</v>
      </c>
      <c r="D178" s="170" t="s">
        <v>229</v>
      </c>
      <c r="E178" s="171" t="s">
        <v>1239</v>
      </c>
      <c r="F178" s="172" t="s">
        <v>1240</v>
      </c>
      <c r="G178" s="173" t="s">
        <v>232</v>
      </c>
      <c r="H178" s="174">
        <v>7</v>
      </c>
      <c r="I178" s="175"/>
      <c r="J178" s="176">
        <f t="shared" si="15"/>
        <v>0</v>
      </c>
      <c r="K178" s="177"/>
      <c r="L178" s="178"/>
      <c r="M178" s="179" t="s">
        <v>1</v>
      </c>
      <c r="N178" s="180" t="s">
        <v>41</v>
      </c>
      <c r="P178" s="155">
        <f t="shared" si="16"/>
        <v>0</v>
      </c>
      <c r="Q178" s="155">
        <v>5.2999999999999999E-2</v>
      </c>
      <c r="R178" s="155">
        <f t="shared" si="17"/>
        <v>0.371</v>
      </c>
      <c r="S178" s="155">
        <v>0</v>
      </c>
      <c r="T178" s="156">
        <f t="shared" si="18"/>
        <v>0</v>
      </c>
      <c r="AR178" s="157" t="s">
        <v>233</v>
      </c>
      <c r="AT178" s="157" t="s">
        <v>229</v>
      </c>
      <c r="AU178" s="157" t="s">
        <v>115</v>
      </c>
      <c r="AY178" s="13" t="s">
        <v>199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115</v>
      </c>
      <c r="BK178" s="158">
        <f t="shared" si="24"/>
        <v>0</v>
      </c>
      <c r="BL178" s="13" t="s">
        <v>234</v>
      </c>
      <c r="BM178" s="157" t="s">
        <v>1241</v>
      </c>
    </row>
    <row r="179" spans="2:65" s="1" customFormat="1" ht="24.2" customHeight="1">
      <c r="B179" s="118"/>
      <c r="C179" s="146" t="s">
        <v>471</v>
      </c>
      <c r="D179" s="146" t="s">
        <v>200</v>
      </c>
      <c r="E179" s="147" t="s">
        <v>1242</v>
      </c>
      <c r="F179" s="148" t="s">
        <v>1243</v>
      </c>
      <c r="G179" s="149" t="s">
        <v>266</v>
      </c>
      <c r="H179" s="150">
        <v>568.08000000000004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41</v>
      </c>
      <c r="P179" s="155">
        <f t="shared" si="16"/>
        <v>0</v>
      </c>
      <c r="Q179" s="155">
        <v>1E-4</v>
      </c>
      <c r="R179" s="155">
        <f t="shared" si="17"/>
        <v>5.6808000000000004E-2</v>
      </c>
      <c r="S179" s="155">
        <v>0</v>
      </c>
      <c r="T179" s="156">
        <f t="shared" si="1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115</v>
      </c>
      <c r="BK179" s="158">
        <f t="shared" si="24"/>
        <v>0</v>
      </c>
      <c r="BL179" s="13" t="s">
        <v>234</v>
      </c>
      <c r="BM179" s="157" t="s">
        <v>1244</v>
      </c>
    </row>
    <row r="180" spans="2:65" s="10" customFormat="1" ht="22.7" customHeight="1">
      <c r="B180" s="136"/>
      <c r="D180" s="137" t="s">
        <v>74</v>
      </c>
      <c r="E180" s="168" t="s">
        <v>539</v>
      </c>
      <c r="F180" s="168" t="s">
        <v>540</v>
      </c>
      <c r="I180" s="139"/>
      <c r="J180" s="169">
        <f>BK180</f>
        <v>0</v>
      </c>
      <c r="L180" s="136"/>
      <c r="M180" s="141"/>
      <c r="P180" s="142">
        <f>P181</f>
        <v>0</v>
      </c>
      <c r="R180" s="142">
        <f>R181</f>
        <v>0</v>
      </c>
      <c r="T180" s="143">
        <f>T181</f>
        <v>0</v>
      </c>
      <c r="AR180" s="137" t="s">
        <v>83</v>
      </c>
      <c r="AT180" s="144" t="s">
        <v>74</v>
      </c>
      <c r="AU180" s="144" t="s">
        <v>83</v>
      </c>
      <c r="AY180" s="137" t="s">
        <v>199</v>
      </c>
      <c r="BK180" s="145">
        <f>BK181</f>
        <v>0</v>
      </c>
    </row>
    <row r="181" spans="2:65" s="1" customFormat="1" ht="33" customHeight="1">
      <c r="B181" s="118"/>
      <c r="C181" s="146" t="s">
        <v>475</v>
      </c>
      <c r="D181" s="146" t="s">
        <v>200</v>
      </c>
      <c r="E181" s="147" t="s">
        <v>1245</v>
      </c>
      <c r="F181" s="148" t="s">
        <v>1246</v>
      </c>
      <c r="G181" s="149" t="s">
        <v>378</v>
      </c>
      <c r="H181" s="150">
        <v>793.64800000000002</v>
      </c>
      <c r="I181" s="151"/>
      <c r="J181" s="152">
        <f>ROUND(I181*H181,2)</f>
        <v>0</v>
      </c>
      <c r="K181" s="153"/>
      <c r="L181" s="28"/>
      <c r="M181" s="159" t="s">
        <v>1</v>
      </c>
      <c r="N181" s="160" t="s">
        <v>41</v>
      </c>
      <c r="O181" s="161"/>
      <c r="P181" s="162">
        <f>O181*H181</f>
        <v>0</v>
      </c>
      <c r="Q181" s="162">
        <v>0</v>
      </c>
      <c r="R181" s="162">
        <f>Q181*H181</f>
        <v>0</v>
      </c>
      <c r="S181" s="162">
        <v>0</v>
      </c>
      <c r="T181" s="163">
        <f>S181*H181</f>
        <v>0</v>
      </c>
      <c r="AR181" s="157" t="s">
        <v>234</v>
      </c>
      <c r="AT181" s="157" t="s">
        <v>200</v>
      </c>
      <c r="AU181" s="157" t="s">
        <v>115</v>
      </c>
      <c r="AY181" s="13" t="s">
        <v>199</v>
      </c>
      <c r="BE181" s="158">
        <f>IF(N181="základná",J181,0)</f>
        <v>0</v>
      </c>
      <c r="BF181" s="158">
        <f>IF(N181="znížená",J181,0)</f>
        <v>0</v>
      </c>
      <c r="BG181" s="158">
        <f>IF(N181="zákl. prenesená",J181,0)</f>
        <v>0</v>
      </c>
      <c r="BH181" s="158">
        <f>IF(N181="zníž. prenesená",J181,0)</f>
        <v>0</v>
      </c>
      <c r="BI181" s="158">
        <f>IF(N181="nulová",J181,0)</f>
        <v>0</v>
      </c>
      <c r="BJ181" s="13" t="s">
        <v>115</v>
      </c>
      <c r="BK181" s="158">
        <f>ROUND(I181*H181,2)</f>
        <v>0</v>
      </c>
      <c r="BL181" s="13" t="s">
        <v>234</v>
      </c>
      <c r="BM181" s="157" t="s">
        <v>1247</v>
      </c>
    </row>
    <row r="182" spans="2:65" s="1" customFormat="1" ht="6.95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31:K181" xr:uid="{00000000-0009-0000-0000-00000C000000}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56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127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1248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30" customHeight="1">
      <c r="B11" s="28"/>
      <c r="E11" s="194" t="s">
        <v>1249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33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J106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ROUND((SUM(BE106:BE113) + SUM(BE135:BE155)),  2)</f>
        <v>0</v>
      </c>
      <c r="G37" s="98"/>
      <c r="H37" s="98"/>
      <c r="I37" s="99">
        <v>0.23</v>
      </c>
      <c r="J37" s="97">
        <f>ROUND(((SUM(BE106:BE113) + SUM(BE135:BE155))*I37),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ROUND((SUM(BF106:BF113) + SUM(BF135:BF155)),  2)</f>
        <v>0</v>
      </c>
      <c r="I38" s="100">
        <v>0.23</v>
      </c>
      <c r="J38" s="85">
        <f>ROUND(((SUM(BF106:BF113) + SUM(BF135:BF155))*I38),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ROUND((SUM(BG106:BG113) + SUM(BG135:BG155)),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ROUND((SUM(BH106:BH113) + SUM(BH135:BH155)),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ROUND((SUM(BI106:BI113) + SUM(BI135:BI155)),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1248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30" hidden="1" customHeight="1">
      <c r="B89" s="28"/>
      <c r="E89" s="194" t="str">
        <f>E11</f>
        <v>SO403.1.1 - PRELOŽKY A OCHRANA IS – PRELOŽKA PLYNOVODU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J135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1250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19.899999999999999" hidden="1" customHeight="1">
      <c r="B100" s="164"/>
      <c r="D100" s="165" t="s">
        <v>1251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19.899999999999999" hidden="1" customHeight="1">
      <c r="B101" s="164"/>
      <c r="D101" s="165" t="s">
        <v>1252</v>
      </c>
      <c r="E101" s="166"/>
      <c r="F101" s="166"/>
      <c r="G101" s="166"/>
      <c r="H101" s="166"/>
      <c r="I101" s="166"/>
      <c r="J101" s="167">
        <f>J144</f>
        <v>0</v>
      </c>
      <c r="L101" s="164"/>
    </row>
    <row r="102" spans="2:65" s="8" customFormat="1" ht="24.95" hidden="1" customHeight="1">
      <c r="B102" s="112"/>
      <c r="D102" s="113" t="s">
        <v>1253</v>
      </c>
      <c r="E102" s="114"/>
      <c r="F102" s="114"/>
      <c r="G102" s="114"/>
      <c r="H102" s="114"/>
      <c r="I102" s="114"/>
      <c r="J102" s="115">
        <f>J146</f>
        <v>0</v>
      </c>
      <c r="L102" s="112"/>
    </row>
    <row r="103" spans="2:65" s="11" customFormat="1" ht="19.899999999999999" hidden="1" customHeight="1">
      <c r="B103" s="164"/>
      <c r="D103" s="165" t="s">
        <v>1254</v>
      </c>
      <c r="E103" s="166"/>
      <c r="F103" s="166"/>
      <c r="G103" s="166"/>
      <c r="H103" s="166"/>
      <c r="I103" s="166"/>
      <c r="J103" s="167">
        <f>J147</f>
        <v>0</v>
      </c>
      <c r="L103" s="164"/>
    </row>
    <row r="104" spans="2:65" s="1" customFormat="1" ht="21.75" hidden="1" customHeight="1">
      <c r="B104" s="28"/>
      <c r="L104" s="28"/>
    </row>
    <row r="105" spans="2:65" s="1" customFormat="1" ht="6.95" hidden="1" customHeight="1">
      <c r="B105" s="28"/>
      <c r="L105" s="28"/>
    </row>
    <row r="106" spans="2:65" s="1" customFormat="1" ht="29.25" hidden="1" customHeight="1">
      <c r="B106" s="28"/>
      <c r="C106" s="111" t="s">
        <v>175</v>
      </c>
      <c r="J106" s="116">
        <f>ROUND(J107 + J108 + J109 + J110 + J111 + J112,2)</f>
        <v>0</v>
      </c>
      <c r="L106" s="28"/>
      <c r="N106" s="117" t="s">
        <v>39</v>
      </c>
    </row>
    <row r="107" spans="2:65" s="1" customFormat="1" ht="18" hidden="1" customHeight="1">
      <c r="B107" s="118"/>
      <c r="C107" s="119"/>
      <c r="D107" s="232" t="s">
        <v>176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178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179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180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181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120" t="s">
        <v>182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183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12" s="1" customFormat="1" ht="9.9499999999999993" hidden="1">
      <c r="B113" s="28"/>
      <c r="L113" s="28"/>
    </row>
    <row r="114" spans="2:12" s="1" customFormat="1" ht="29.25" hidden="1" customHeight="1">
      <c r="B114" s="28"/>
      <c r="C114" s="125" t="s">
        <v>184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6.95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t="9.9499999999999993" hidden="1"/>
    <row r="117" spans="2:12" ht="9.9499999999999993" hidden="1"/>
    <row r="118" spans="2:12" ht="9.9499999999999993" hidden="1"/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185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34" t="str">
        <f>E7</f>
        <v>Tlačiarne – úprava dopravnej infraštruktúry - Mesto Košice</v>
      </c>
      <c r="F123" s="235"/>
      <c r="G123" s="235"/>
      <c r="H123" s="235"/>
      <c r="L123" s="28"/>
    </row>
    <row r="124" spans="2:12" ht="12" customHeight="1">
      <c r="B124" s="16"/>
      <c r="C124" s="23" t="s">
        <v>165</v>
      </c>
      <c r="L124" s="16"/>
    </row>
    <row r="125" spans="2:12" s="1" customFormat="1" ht="16.5" customHeight="1">
      <c r="B125" s="28"/>
      <c r="E125" s="234" t="s">
        <v>1248</v>
      </c>
      <c r="F125" s="236"/>
      <c r="G125" s="236"/>
      <c r="H125" s="236"/>
      <c r="L125" s="28"/>
    </row>
    <row r="126" spans="2:12" s="1" customFormat="1" ht="12" customHeight="1">
      <c r="B126" s="28"/>
      <c r="C126" s="23" t="s">
        <v>916</v>
      </c>
      <c r="L126" s="28"/>
    </row>
    <row r="127" spans="2:12" s="1" customFormat="1" ht="30" customHeight="1">
      <c r="B127" s="28"/>
      <c r="E127" s="194" t="str">
        <f>E11</f>
        <v>SO403.1.1 - PRELOŽKY A OCHRANA IS – PRELOŽKA PLYNOVODU</v>
      </c>
      <c r="F127" s="236"/>
      <c r="G127" s="236"/>
      <c r="H127" s="236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ul. Letná, Košice</v>
      </c>
      <c r="I129" s="23" t="s">
        <v>21</v>
      </c>
      <c r="J129" s="51" t="str">
        <f>IF(J14="","",J14)</f>
        <v>8. 6. 2026</v>
      </c>
      <c r="L129" s="28"/>
    </row>
    <row r="130" spans="2:65" s="1" customFormat="1" ht="6.95" customHeight="1">
      <c r="B130" s="28"/>
      <c r="L130" s="28"/>
    </row>
    <row r="131" spans="2:65" s="1" customFormat="1" ht="25.7" customHeight="1">
      <c r="B131" s="28"/>
      <c r="C131" s="23" t="s">
        <v>23</v>
      </c>
      <c r="F131" s="21" t="str">
        <f>E17</f>
        <v>Mesto Košice, Trieda SNP 48/A, 04011 Košice</v>
      </c>
      <c r="I131" s="23" t="s">
        <v>29</v>
      </c>
      <c r="J131" s="26" t="str">
        <f>E23</f>
        <v>d.g.A design graphic architecture s.r.o</v>
      </c>
      <c r="L131" s="28"/>
    </row>
    <row r="132" spans="2:65" s="1" customFormat="1" ht="15.2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 xml:space="preserve"> </v>
      </c>
      <c r="L132" s="28"/>
    </row>
    <row r="133" spans="2:65" s="1" customFormat="1" ht="10.35" customHeight="1">
      <c r="B133" s="28"/>
      <c r="L133" s="28"/>
    </row>
    <row r="134" spans="2:65" s="9" customFormat="1" ht="29.25" customHeight="1">
      <c r="B134" s="127"/>
      <c r="C134" s="128" t="s">
        <v>186</v>
      </c>
      <c r="D134" s="129" t="s">
        <v>60</v>
      </c>
      <c r="E134" s="129" t="s">
        <v>56</v>
      </c>
      <c r="F134" s="129" t="s">
        <v>57</v>
      </c>
      <c r="G134" s="129" t="s">
        <v>187</v>
      </c>
      <c r="H134" s="129" t="s">
        <v>188</v>
      </c>
      <c r="I134" s="129" t="s">
        <v>189</v>
      </c>
      <c r="J134" s="130" t="s">
        <v>171</v>
      </c>
      <c r="K134" s="131" t="s">
        <v>190</v>
      </c>
      <c r="L134" s="127"/>
      <c r="M134" s="58" t="s">
        <v>1</v>
      </c>
      <c r="N134" s="59" t="s">
        <v>39</v>
      </c>
      <c r="O134" s="59" t="s">
        <v>191</v>
      </c>
      <c r="P134" s="59" t="s">
        <v>192</v>
      </c>
      <c r="Q134" s="59" t="s">
        <v>193</v>
      </c>
      <c r="R134" s="59" t="s">
        <v>194</v>
      </c>
      <c r="S134" s="59" t="s">
        <v>195</v>
      </c>
      <c r="T134" s="60" t="s">
        <v>196</v>
      </c>
    </row>
    <row r="135" spans="2:65" s="1" customFormat="1" ht="22.7" customHeight="1">
      <c r="B135" s="28"/>
      <c r="C135" s="63" t="s">
        <v>167</v>
      </c>
      <c r="J135" s="132">
        <f>BK135</f>
        <v>0</v>
      </c>
      <c r="L135" s="28"/>
      <c r="M135" s="61"/>
      <c r="N135" s="52"/>
      <c r="O135" s="52"/>
      <c r="P135" s="133">
        <f>P136+P146</f>
        <v>0</v>
      </c>
      <c r="Q135" s="52"/>
      <c r="R135" s="133">
        <f>R136+R146</f>
        <v>0</v>
      </c>
      <c r="S135" s="52"/>
      <c r="T135" s="134">
        <f>T136+T146</f>
        <v>0</v>
      </c>
      <c r="AT135" s="13" t="s">
        <v>74</v>
      </c>
      <c r="AU135" s="13" t="s">
        <v>173</v>
      </c>
      <c r="BK135" s="135">
        <f>BK136+BK146</f>
        <v>0</v>
      </c>
    </row>
    <row r="136" spans="2:65" s="10" customFormat="1" ht="25.9" customHeight="1">
      <c r="B136" s="136"/>
      <c r="D136" s="137" t="s">
        <v>74</v>
      </c>
      <c r="E136" s="138" t="s">
        <v>1255</v>
      </c>
      <c r="F136" s="138" t="s">
        <v>1256</v>
      </c>
      <c r="I136" s="139"/>
      <c r="J136" s="140">
        <f>BK136</f>
        <v>0</v>
      </c>
      <c r="L136" s="136"/>
      <c r="M136" s="141"/>
      <c r="P136" s="142">
        <f>P137+P144</f>
        <v>0</v>
      </c>
      <c r="R136" s="142">
        <f>R137+R144</f>
        <v>0</v>
      </c>
      <c r="T136" s="143">
        <f>T137+T144</f>
        <v>0</v>
      </c>
      <c r="AR136" s="137" t="s">
        <v>83</v>
      </c>
      <c r="AT136" s="144" t="s">
        <v>74</v>
      </c>
      <c r="AU136" s="144" t="s">
        <v>75</v>
      </c>
      <c r="AY136" s="137" t="s">
        <v>199</v>
      </c>
      <c r="BK136" s="145">
        <f>BK137+BK144</f>
        <v>0</v>
      </c>
    </row>
    <row r="137" spans="2:65" s="10" customFormat="1" ht="22.7" customHeight="1">
      <c r="B137" s="136"/>
      <c r="D137" s="137" t="s">
        <v>74</v>
      </c>
      <c r="E137" s="168" t="s">
        <v>83</v>
      </c>
      <c r="F137" s="168" t="s">
        <v>1257</v>
      </c>
      <c r="I137" s="139"/>
      <c r="J137" s="169">
        <f>BK137</f>
        <v>0</v>
      </c>
      <c r="L137" s="136"/>
      <c r="M137" s="141"/>
      <c r="P137" s="142">
        <f>SUM(P138:P143)</f>
        <v>0</v>
      </c>
      <c r="R137" s="142">
        <f>SUM(R138:R143)</f>
        <v>0</v>
      </c>
      <c r="T137" s="143">
        <f>SUM(T138:T143)</f>
        <v>0</v>
      </c>
      <c r="AR137" s="137" t="s">
        <v>83</v>
      </c>
      <c r="AT137" s="144" t="s">
        <v>74</v>
      </c>
      <c r="AU137" s="144" t="s">
        <v>83</v>
      </c>
      <c r="AY137" s="137" t="s">
        <v>199</v>
      </c>
      <c r="BK137" s="145">
        <f>SUM(BK138:BK143)</f>
        <v>0</v>
      </c>
    </row>
    <row r="138" spans="2:65" s="1" customFormat="1" ht="16.5" customHeight="1">
      <c r="B138" s="118"/>
      <c r="C138" s="146" t="s">
        <v>83</v>
      </c>
      <c r="D138" s="146" t="s">
        <v>200</v>
      </c>
      <c r="E138" s="147" t="s">
        <v>1258</v>
      </c>
      <c r="F138" s="148" t="s">
        <v>1259</v>
      </c>
      <c r="G138" s="149" t="s">
        <v>262</v>
      </c>
      <c r="H138" s="150">
        <v>16</v>
      </c>
      <c r="I138" s="151"/>
      <c r="J138" s="152">
        <f t="shared" ref="J138:J143" si="5">ROUND(I138*H138,2)</f>
        <v>0</v>
      </c>
      <c r="K138" s="153"/>
      <c r="L138" s="28"/>
      <c r="M138" s="154" t="s">
        <v>1</v>
      </c>
      <c r="N138" s="117" t="s">
        <v>41</v>
      </c>
      <c r="P138" s="155">
        <f t="shared" ref="P138:P143" si="6">O138*H138</f>
        <v>0</v>
      </c>
      <c r="Q138" s="155">
        <v>0</v>
      </c>
      <c r="R138" s="155">
        <f t="shared" ref="R138:R143" si="7">Q138*H138</f>
        <v>0</v>
      </c>
      <c r="S138" s="155">
        <v>0</v>
      </c>
      <c r="T138" s="156">
        <f t="shared" ref="T138:T143" si="8">S138*H138</f>
        <v>0</v>
      </c>
      <c r="AR138" s="157" t="s">
        <v>234</v>
      </c>
      <c r="AT138" s="157" t="s">
        <v>200</v>
      </c>
      <c r="AU138" s="157" t="s">
        <v>115</v>
      </c>
      <c r="AY138" s="13" t="s">
        <v>199</v>
      </c>
      <c r="BE138" s="158">
        <f t="shared" ref="BE138:BE143" si="9">IF(N138="základná",J138,0)</f>
        <v>0</v>
      </c>
      <c r="BF138" s="158">
        <f t="shared" ref="BF138:BF143" si="10">IF(N138="znížená",J138,0)</f>
        <v>0</v>
      </c>
      <c r="BG138" s="158">
        <f t="shared" ref="BG138:BG143" si="11">IF(N138="zákl. prenesená",J138,0)</f>
        <v>0</v>
      </c>
      <c r="BH138" s="158">
        <f t="shared" ref="BH138:BH143" si="12">IF(N138="zníž. prenesená",J138,0)</f>
        <v>0</v>
      </c>
      <c r="BI138" s="158">
        <f t="shared" ref="BI138:BI143" si="13">IF(N138="nulová",J138,0)</f>
        <v>0</v>
      </c>
      <c r="BJ138" s="13" t="s">
        <v>115</v>
      </c>
      <c r="BK138" s="158">
        <f t="shared" ref="BK138:BK143" si="14">ROUND(I138*H138,2)</f>
        <v>0</v>
      </c>
      <c r="BL138" s="13" t="s">
        <v>234</v>
      </c>
      <c r="BM138" s="157" t="s">
        <v>115</v>
      </c>
    </row>
    <row r="139" spans="2:65" s="1" customFormat="1" ht="16.5" customHeight="1">
      <c r="B139" s="118"/>
      <c r="C139" s="146" t="s">
        <v>115</v>
      </c>
      <c r="D139" s="146" t="s">
        <v>200</v>
      </c>
      <c r="E139" s="147" t="s">
        <v>1260</v>
      </c>
      <c r="F139" s="148" t="s">
        <v>1261</v>
      </c>
      <c r="G139" s="149" t="s">
        <v>266</v>
      </c>
      <c r="H139" s="150">
        <v>180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234</v>
      </c>
      <c r="BM139" s="157" t="s">
        <v>234</v>
      </c>
    </row>
    <row r="140" spans="2:65" s="1" customFormat="1" ht="24.2" customHeight="1">
      <c r="B140" s="118"/>
      <c r="C140" s="146" t="s">
        <v>239</v>
      </c>
      <c r="D140" s="146" t="s">
        <v>200</v>
      </c>
      <c r="E140" s="147" t="s">
        <v>1262</v>
      </c>
      <c r="F140" s="148" t="s">
        <v>1263</v>
      </c>
      <c r="G140" s="149" t="s">
        <v>266</v>
      </c>
      <c r="H140" s="150">
        <v>180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250</v>
      </c>
    </row>
    <row r="141" spans="2:65" s="1" customFormat="1" ht="16.5" customHeight="1">
      <c r="B141" s="118"/>
      <c r="C141" s="146" t="s">
        <v>234</v>
      </c>
      <c r="D141" s="146" t="s">
        <v>200</v>
      </c>
      <c r="E141" s="147" t="s">
        <v>1264</v>
      </c>
      <c r="F141" s="148" t="s">
        <v>1265</v>
      </c>
      <c r="G141" s="149" t="s">
        <v>1266</v>
      </c>
      <c r="H141" s="150">
        <v>2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233</v>
      </c>
    </row>
    <row r="142" spans="2:65" s="1" customFormat="1" ht="16.5" customHeight="1">
      <c r="B142" s="118"/>
      <c r="C142" s="146" t="s">
        <v>246</v>
      </c>
      <c r="D142" s="146" t="s">
        <v>200</v>
      </c>
      <c r="E142" s="147" t="s">
        <v>1267</v>
      </c>
      <c r="F142" s="148" t="s">
        <v>1268</v>
      </c>
      <c r="G142" s="149" t="s">
        <v>1266</v>
      </c>
      <c r="H142" s="150">
        <v>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268</v>
      </c>
    </row>
    <row r="143" spans="2:65" s="1" customFormat="1" ht="24.2" customHeight="1">
      <c r="B143" s="118"/>
      <c r="C143" s="146" t="s">
        <v>250</v>
      </c>
      <c r="D143" s="146" t="s">
        <v>200</v>
      </c>
      <c r="E143" s="147" t="s">
        <v>1269</v>
      </c>
      <c r="F143" s="148" t="s">
        <v>1270</v>
      </c>
      <c r="G143" s="149" t="s">
        <v>1266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276</v>
      </c>
    </row>
    <row r="144" spans="2:65" s="10" customFormat="1" ht="22.7" customHeight="1">
      <c r="B144" s="136"/>
      <c r="D144" s="137" t="s">
        <v>74</v>
      </c>
      <c r="E144" s="168" t="s">
        <v>246</v>
      </c>
      <c r="F144" s="168" t="s">
        <v>1271</v>
      </c>
      <c r="I144" s="139"/>
      <c r="J144" s="169">
        <f>BK144</f>
        <v>0</v>
      </c>
      <c r="L144" s="136"/>
      <c r="M144" s="141"/>
      <c r="P144" s="142">
        <f>P145</f>
        <v>0</v>
      </c>
      <c r="R144" s="142">
        <f>R145</f>
        <v>0</v>
      </c>
      <c r="T144" s="143">
        <f>T145</f>
        <v>0</v>
      </c>
      <c r="AR144" s="137" t="s">
        <v>83</v>
      </c>
      <c r="AT144" s="144" t="s">
        <v>74</v>
      </c>
      <c r="AU144" s="144" t="s">
        <v>83</v>
      </c>
      <c r="AY144" s="137" t="s">
        <v>199</v>
      </c>
      <c r="BK144" s="145">
        <f>BK145</f>
        <v>0</v>
      </c>
    </row>
    <row r="145" spans="2:65" s="1" customFormat="1" ht="16.5" customHeight="1">
      <c r="B145" s="118"/>
      <c r="C145" s="146" t="s">
        <v>256</v>
      </c>
      <c r="D145" s="146" t="s">
        <v>200</v>
      </c>
      <c r="E145" s="147" t="s">
        <v>1272</v>
      </c>
      <c r="F145" s="148" t="s">
        <v>1273</v>
      </c>
      <c r="G145" s="149" t="s">
        <v>262</v>
      </c>
      <c r="H145" s="150">
        <v>16</v>
      </c>
      <c r="I145" s="151"/>
      <c r="J145" s="152">
        <f>ROUND(I145*H145,2)</f>
        <v>0</v>
      </c>
      <c r="K145" s="153"/>
      <c r="L145" s="28"/>
      <c r="M145" s="154" t="s">
        <v>1</v>
      </c>
      <c r="N145" s="117" t="s">
        <v>41</v>
      </c>
      <c r="P145" s="155">
        <f>O145*H145</f>
        <v>0</v>
      </c>
      <c r="Q145" s="155">
        <v>0</v>
      </c>
      <c r="R145" s="155">
        <f>Q145*H145</f>
        <v>0</v>
      </c>
      <c r="S145" s="155">
        <v>0</v>
      </c>
      <c r="T145" s="156">
        <f>S145*H145</f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>IF(N145="základná",J145,0)</f>
        <v>0</v>
      </c>
      <c r="BF145" s="158">
        <f>IF(N145="znížená",J145,0)</f>
        <v>0</v>
      </c>
      <c r="BG145" s="158">
        <f>IF(N145="zákl. prenesená",J145,0)</f>
        <v>0</v>
      </c>
      <c r="BH145" s="158">
        <f>IF(N145="zníž. prenesená",J145,0)</f>
        <v>0</v>
      </c>
      <c r="BI145" s="158">
        <f>IF(N145="nulová",J145,0)</f>
        <v>0</v>
      </c>
      <c r="BJ145" s="13" t="s">
        <v>115</v>
      </c>
      <c r="BK145" s="158">
        <f>ROUND(I145*H145,2)</f>
        <v>0</v>
      </c>
      <c r="BL145" s="13" t="s">
        <v>234</v>
      </c>
      <c r="BM145" s="157" t="s">
        <v>284</v>
      </c>
    </row>
    <row r="146" spans="2:65" s="10" customFormat="1" ht="25.9" customHeight="1">
      <c r="B146" s="136"/>
      <c r="D146" s="137" t="s">
        <v>74</v>
      </c>
      <c r="E146" s="138" t="s">
        <v>1274</v>
      </c>
      <c r="F146" s="138" t="s">
        <v>1275</v>
      </c>
      <c r="I146" s="139"/>
      <c r="J146" s="140">
        <f>BK146</f>
        <v>0</v>
      </c>
      <c r="L146" s="136"/>
      <c r="M146" s="141"/>
      <c r="P146" s="142">
        <f>P147</f>
        <v>0</v>
      </c>
      <c r="R146" s="142">
        <f>R147</f>
        <v>0</v>
      </c>
      <c r="T146" s="143">
        <f>T147</f>
        <v>0</v>
      </c>
      <c r="AR146" s="137" t="s">
        <v>83</v>
      </c>
      <c r="AT146" s="144" t="s">
        <v>74</v>
      </c>
      <c r="AU146" s="144" t="s">
        <v>75</v>
      </c>
      <c r="AY146" s="137" t="s">
        <v>199</v>
      </c>
      <c r="BK146" s="145">
        <f>BK147</f>
        <v>0</v>
      </c>
    </row>
    <row r="147" spans="2:65" s="10" customFormat="1" ht="22.7" customHeight="1">
      <c r="B147" s="136"/>
      <c r="D147" s="137" t="s">
        <v>74</v>
      </c>
      <c r="E147" s="168" t="s">
        <v>1276</v>
      </c>
      <c r="F147" s="168" t="s">
        <v>1277</v>
      </c>
      <c r="I147" s="139"/>
      <c r="J147" s="169">
        <f>BK147</f>
        <v>0</v>
      </c>
      <c r="L147" s="136"/>
      <c r="M147" s="141"/>
      <c r="P147" s="142">
        <f>SUM(P148:P155)</f>
        <v>0</v>
      </c>
      <c r="R147" s="142">
        <f>SUM(R148:R155)</f>
        <v>0</v>
      </c>
      <c r="T147" s="143">
        <f>SUM(T148:T155)</f>
        <v>0</v>
      </c>
      <c r="AR147" s="137" t="s">
        <v>83</v>
      </c>
      <c r="AT147" s="144" t="s">
        <v>74</v>
      </c>
      <c r="AU147" s="144" t="s">
        <v>83</v>
      </c>
      <c r="AY147" s="137" t="s">
        <v>199</v>
      </c>
      <c r="BK147" s="145">
        <f>SUM(BK148:BK155)</f>
        <v>0</v>
      </c>
    </row>
    <row r="148" spans="2:65" s="1" customFormat="1" ht="16.5" customHeight="1">
      <c r="B148" s="118"/>
      <c r="C148" s="146" t="s">
        <v>233</v>
      </c>
      <c r="D148" s="146" t="s">
        <v>200</v>
      </c>
      <c r="E148" s="147" t="s">
        <v>1278</v>
      </c>
      <c r="F148" s="148" t="s">
        <v>1279</v>
      </c>
      <c r="G148" s="149" t="s">
        <v>266</v>
      </c>
      <c r="H148" s="150">
        <v>180</v>
      </c>
      <c r="I148" s="151"/>
      <c r="J148" s="152">
        <f t="shared" ref="J148:J155" si="15">ROUND(I148*H148,2)</f>
        <v>0</v>
      </c>
      <c r="K148" s="153"/>
      <c r="L148" s="28"/>
      <c r="M148" s="154" t="s">
        <v>1</v>
      </c>
      <c r="N148" s="117" t="s">
        <v>41</v>
      </c>
      <c r="P148" s="155">
        <f t="shared" ref="P148:P155" si="16">O148*H148</f>
        <v>0</v>
      </c>
      <c r="Q148" s="155">
        <v>0</v>
      </c>
      <c r="R148" s="155">
        <f t="shared" ref="R148:R155" si="17">Q148*H148</f>
        <v>0</v>
      </c>
      <c r="S148" s="155">
        <v>0</v>
      </c>
      <c r="T148" s="156">
        <f t="shared" ref="T148:T155" si="18">S148*H148</f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ref="BE148:BE155" si="19">IF(N148="základná",J148,0)</f>
        <v>0</v>
      </c>
      <c r="BF148" s="158">
        <f t="shared" ref="BF148:BF155" si="20">IF(N148="znížená",J148,0)</f>
        <v>0</v>
      </c>
      <c r="BG148" s="158">
        <f t="shared" ref="BG148:BG155" si="21">IF(N148="zákl. prenesená",J148,0)</f>
        <v>0</v>
      </c>
      <c r="BH148" s="158">
        <f t="shared" ref="BH148:BH155" si="22">IF(N148="zníž. prenesená",J148,0)</f>
        <v>0</v>
      </c>
      <c r="BI148" s="158">
        <f t="shared" ref="BI148:BI155" si="23">IF(N148="nulová",J148,0)</f>
        <v>0</v>
      </c>
      <c r="BJ148" s="13" t="s">
        <v>115</v>
      </c>
      <c r="BK148" s="158">
        <f t="shared" ref="BK148:BK155" si="24">ROUND(I148*H148,2)</f>
        <v>0</v>
      </c>
      <c r="BL148" s="13" t="s">
        <v>234</v>
      </c>
      <c r="BM148" s="157" t="s">
        <v>292</v>
      </c>
    </row>
    <row r="149" spans="2:65" s="1" customFormat="1" ht="24.2" customHeight="1">
      <c r="B149" s="118"/>
      <c r="C149" s="146" t="s">
        <v>254</v>
      </c>
      <c r="D149" s="146" t="s">
        <v>200</v>
      </c>
      <c r="E149" s="147" t="s">
        <v>1280</v>
      </c>
      <c r="F149" s="148" t="s">
        <v>1281</v>
      </c>
      <c r="G149" s="149" t="s">
        <v>1266</v>
      </c>
      <c r="H149" s="150">
        <v>3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41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115</v>
      </c>
      <c r="BK149" s="158">
        <f t="shared" si="24"/>
        <v>0</v>
      </c>
      <c r="BL149" s="13" t="s">
        <v>234</v>
      </c>
      <c r="BM149" s="157" t="s">
        <v>300</v>
      </c>
    </row>
    <row r="150" spans="2:65" s="1" customFormat="1" ht="24.2" customHeight="1">
      <c r="B150" s="118"/>
      <c r="C150" s="146" t="s">
        <v>268</v>
      </c>
      <c r="D150" s="146" t="s">
        <v>200</v>
      </c>
      <c r="E150" s="147" t="s">
        <v>1282</v>
      </c>
      <c r="F150" s="148" t="s">
        <v>1283</v>
      </c>
      <c r="G150" s="149" t="s">
        <v>1266</v>
      </c>
      <c r="H150" s="150">
        <v>3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41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115</v>
      </c>
      <c r="BK150" s="158">
        <f t="shared" si="24"/>
        <v>0</v>
      </c>
      <c r="BL150" s="13" t="s">
        <v>234</v>
      </c>
      <c r="BM150" s="157" t="s">
        <v>308</v>
      </c>
    </row>
    <row r="151" spans="2:65" s="1" customFormat="1" ht="21.75" customHeight="1">
      <c r="B151" s="118"/>
      <c r="C151" s="146" t="s">
        <v>272</v>
      </c>
      <c r="D151" s="146" t="s">
        <v>200</v>
      </c>
      <c r="E151" s="147" t="s">
        <v>1284</v>
      </c>
      <c r="F151" s="148" t="s">
        <v>1285</v>
      </c>
      <c r="G151" s="149" t="s">
        <v>1286</v>
      </c>
      <c r="H151" s="150">
        <v>2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41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115</v>
      </c>
      <c r="BK151" s="158">
        <f t="shared" si="24"/>
        <v>0</v>
      </c>
      <c r="BL151" s="13" t="s">
        <v>234</v>
      </c>
      <c r="BM151" s="157" t="s">
        <v>225</v>
      </c>
    </row>
    <row r="152" spans="2:65" s="1" customFormat="1" ht="16.5" customHeight="1">
      <c r="B152" s="118"/>
      <c r="C152" s="146" t="s">
        <v>276</v>
      </c>
      <c r="D152" s="146" t="s">
        <v>200</v>
      </c>
      <c r="E152" s="147" t="s">
        <v>1287</v>
      </c>
      <c r="F152" s="148" t="s">
        <v>1288</v>
      </c>
      <c r="G152" s="149" t="s">
        <v>266</v>
      </c>
      <c r="H152" s="150">
        <v>9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41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115</v>
      </c>
      <c r="BK152" s="158">
        <f t="shared" si="24"/>
        <v>0</v>
      </c>
      <c r="BL152" s="13" t="s">
        <v>234</v>
      </c>
      <c r="BM152" s="157" t="s">
        <v>397</v>
      </c>
    </row>
    <row r="153" spans="2:65" s="1" customFormat="1" ht="16.5" customHeight="1">
      <c r="B153" s="118"/>
      <c r="C153" s="146" t="s">
        <v>280</v>
      </c>
      <c r="D153" s="146" t="s">
        <v>200</v>
      </c>
      <c r="E153" s="147" t="s">
        <v>1289</v>
      </c>
      <c r="F153" s="148" t="s">
        <v>1290</v>
      </c>
      <c r="G153" s="149" t="s">
        <v>1266</v>
      </c>
      <c r="H153" s="150">
        <v>2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41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115</v>
      </c>
      <c r="BK153" s="158">
        <f t="shared" si="24"/>
        <v>0</v>
      </c>
      <c r="BL153" s="13" t="s">
        <v>234</v>
      </c>
      <c r="BM153" s="157" t="s">
        <v>405</v>
      </c>
    </row>
    <row r="154" spans="2:65" s="1" customFormat="1" ht="16.5" customHeight="1">
      <c r="B154" s="118"/>
      <c r="C154" s="146" t="s">
        <v>284</v>
      </c>
      <c r="D154" s="146" t="s">
        <v>200</v>
      </c>
      <c r="E154" s="147" t="s">
        <v>1291</v>
      </c>
      <c r="F154" s="148" t="s">
        <v>1292</v>
      </c>
      <c r="G154" s="149" t="s">
        <v>1286</v>
      </c>
      <c r="H154" s="150">
        <v>1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41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115</v>
      </c>
      <c r="BK154" s="158">
        <f t="shared" si="24"/>
        <v>0</v>
      </c>
      <c r="BL154" s="13" t="s">
        <v>234</v>
      </c>
      <c r="BM154" s="157" t="s">
        <v>413</v>
      </c>
    </row>
    <row r="155" spans="2:65" s="1" customFormat="1" ht="16.5" customHeight="1">
      <c r="B155" s="118"/>
      <c r="C155" s="146" t="s">
        <v>288</v>
      </c>
      <c r="D155" s="146" t="s">
        <v>200</v>
      </c>
      <c r="E155" s="147" t="s">
        <v>1293</v>
      </c>
      <c r="F155" s="148" t="s">
        <v>1294</v>
      </c>
      <c r="G155" s="149" t="s">
        <v>1286</v>
      </c>
      <c r="H155" s="150">
        <v>2</v>
      </c>
      <c r="I155" s="151"/>
      <c r="J155" s="152">
        <f t="shared" si="15"/>
        <v>0</v>
      </c>
      <c r="K155" s="153"/>
      <c r="L155" s="28"/>
      <c r="M155" s="159" t="s">
        <v>1</v>
      </c>
      <c r="N155" s="160" t="s">
        <v>41</v>
      </c>
      <c r="O155" s="161"/>
      <c r="P155" s="162">
        <f t="shared" si="16"/>
        <v>0</v>
      </c>
      <c r="Q155" s="162">
        <v>0</v>
      </c>
      <c r="R155" s="162">
        <f t="shared" si="17"/>
        <v>0</v>
      </c>
      <c r="S155" s="162">
        <v>0</v>
      </c>
      <c r="T155" s="163">
        <f t="shared" si="18"/>
        <v>0</v>
      </c>
      <c r="AR155" s="157" t="s">
        <v>234</v>
      </c>
      <c r="AT155" s="157" t="s">
        <v>200</v>
      </c>
      <c r="AU155" s="157" t="s">
        <v>115</v>
      </c>
      <c r="AY155" s="13" t="s">
        <v>199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115</v>
      </c>
      <c r="BK155" s="158">
        <f t="shared" si="24"/>
        <v>0</v>
      </c>
      <c r="BL155" s="13" t="s">
        <v>234</v>
      </c>
      <c r="BM155" s="157" t="s">
        <v>422</v>
      </c>
    </row>
    <row r="156" spans="2:65" s="1" customFormat="1" ht="6.95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34:K155" xr:uid="{00000000-0009-0000-0000-00000D000000}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83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130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1248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30" customHeight="1">
      <c r="B11" s="28"/>
      <c r="E11" s="194" t="s">
        <v>1295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J108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ROUND((SUM(BE108:BE115) + SUM(BE137:BE182)),  2)</f>
        <v>0</v>
      </c>
      <c r="G37" s="98"/>
      <c r="H37" s="98"/>
      <c r="I37" s="99">
        <v>0.23</v>
      </c>
      <c r="J37" s="97">
        <f>ROUND(((SUM(BE108:BE115) + SUM(BE137:BE182))*I37),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ROUND((SUM(BF108:BF115) + SUM(BF137:BF182)),  2)</f>
        <v>0</v>
      </c>
      <c r="I38" s="100">
        <v>0.23</v>
      </c>
      <c r="J38" s="85">
        <f>ROUND(((SUM(BF108:BF115) + SUM(BF137:BF182))*I38),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ROUND((SUM(BG108:BG115) + SUM(BG137:BG182)),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ROUND((SUM(BH108:BH115) + SUM(BH137:BH182)),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ROUND((SUM(BI108:BI115) + SUM(BI137:BI182)),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1248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30" hidden="1" customHeight="1">
      <c r="B89" s="28"/>
      <c r="E89" s="194" t="str">
        <f>E11</f>
        <v>SO403.1.2 - PRELOŽKY A OCHRANA IS – REK. VEREJNEJ KANALIZÁCIE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J137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174</v>
      </c>
      <c r="E99" s="114"/>
      <c r="F99" s="114"/>
      <c r="G99" s="114"/>
      <c r="H99" s="114"/>
      <c r="I99" s="114"/>
      <c r="J99" s="115">
        <f>J138</f>
        <v>0</v>
      </c>
      <c r="L99" s="112"/>
    </row>
    <row r="100" spans="2:65" s="11" customFormat="1" ht="19.899999999999999" hidden="1" customHeight="1">
      <c r="B100" s="164"/>
      <c r="D100" s="165" t="s">
        <v>317</v>
      </c>
      <c r="E100" s="166"/>
      <c r="F100" s="166"/>
      <c r="G100" s="166"/>
      <c r="H100" s="166"/>
      <c r="I100" s="166"/>
      <c r="J100" s="167">
        <f>J139</f>
        <v>0</v>
      </c>
      <c r="L100" s="164"/>
    </row>
    <row r="101" spans="2:65" s="11" customFormat="1" ht="19.899999999999999" hidden="1" customHeight="1">
      <c r="B101" s="164"/>
      <c r="D101" s="165" t="s">
        <v>551</v>
      </c>
      <c r="E101" s="166"/>
      <c r="F101" s="166"/>
      <c r="G101" s="166"/>
      <c r="H101" s="166"/>
      <c r="I101" s="166"/>
      <c r="J101" s="167">
        <f>J159</f>
        <v>0</v>
      </c>
      <c r="L101" s="164"/>
    </row>
    <row r="102" spans="2:65" s="11" customFormat="1" ht="19.899999999999999" hidden="1" customHeight="1">
      <c r="B102" s="164"/>
      <c r="D102" s="165" t="s">
        <v>319</v>
      </c>
      <c r="E102" s="166"/>
      <c r="F102" s="166"/>
      <c r="G102" s="166"/>
      <c r="H102" s="166"/>
      <c r="I102" s="166"/>
      <c r="J102" s="167">
        <f>J162</f>
        <v>0</v>
      </c>
      <c r="L102" s="164"/>
    </row>
    <row r="103" spans="2:65" s="11" customFormat="1" ht="19.899999999999999" hidden="1" customHeight="1">
      <c r="B103" s="164"/>
      <c r="D103" s="165" t="s">
        <v>320</v>
      </c>
      <c r="E103" s="166"/>
      <c r="F103" s="166"/>
      <c r="G103" s="166"/>
      <c r="H103" s="166"/>
      <c r="I103" s="166"/>
      <c r="J103" s="167">
        <f>J167</f>
        <v>0</v>
      </c>
      <c r="L103" s="164"/>
    </row>
    <row r="104" spans="2:65" s="11" customFormat="1" ht="19.899999999999999" hidden="1" customHeight="1">
      <c r="B104" s="164"/>
      <c r="D104" s="165" t="s">
        <v>219</v>
      </c>
      <c r="E104" s="166"/>
      <c r="F104" s="166"/>
      <c r="G104" s="166"/>
      <c r="H104" s="166"/>
      <c r="I104" s="166"/>
      <c r="J104" s="167">
        <f>J174</f>
        <v>0</v>
      </c>
      <c r="L104" s="164"/>
    </row>
    <row r="105" spans="2:65" s="11" customFormat="1" ht="19.899999999999999" hidden="1" customHeight="1">
      <c r="B105" s="164"/>
      <c r="D105" s="165" t="s">
        <v>321</v>
      </c>
      <c r="E105" s="166"/>
      <c r="F105" s="166"/>
      <c r="G105" s="166"/>
      <c r="H105" s="166"/>
      <c r="I105" s="166"/>
      <c r="J105" s="167">
        <f>J181</f>
        <v>0</v>
      </c>
      <c r="L105" s="164"/>
    </row>
    <row r="106" spans="2:65" s="1" customFormat="1" ht="21.75" hidden="1" customHeight="1">
      <c r="B106" s="28"/>
      <c r="L106" s="28"/>
    </row>
    <row r="107" spans="2:65" s="1" customFormat="1" ht="6.95" hidden="1" customHeight="1">
      <c r="B107" s="28"/>
      <c r="L107" s="28"/>
    </row>
    <row r="108" spans="2:65" s="1" customFormat="1" ht="29.25" hidden="1" customHeight="1">
      <c r="B108" s="28"/>
      <c r="C108" s="111" t="s">
        <v>175</v>
      </c>
      <c r="J108" s="116">
        <f>ROUND(J109 + J110 + J111 + J112 + J113 + J114,2)</f>
        <v>0</v>
      </c>
      <c r="L108" s="28"/>
      <c r="N108" s="117" t="s">
        <v>39</v>
      </c>
    </row>
    <row r="109" spans="2:65" s="1" customFormat="1" ht="18" hidden="1" customHeight="1">
      <c r="B109" s="118"/>
      <c r="C109" s="119"/>
      <c r="D109" s="232" t="s">
        <v>176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ref="BE109:BE114" si="0">IF(N109="základná",J109,0)</f>
        <v>0</v>
      </c>
      <c r="BF109" s="124">
        <f t="shared" ref="BF109:BF114" si="1">IF(N109="znížená",J109,0)</f>
        <v>0</v>
      </c>
      <c r="BG109" s="124">
        <f t="shared" ref="BG109:BG114" si="2">IF(N109="zákl. prenesená",J109,0)</f>
        <v>0</v>
      </c>
      <c r="BH109" s="124">
        <f t="shared" ref="BH109:BH114" si="3">IF(N109="zníž. prenesená",J109,0)</f>
        <v>0</v>
      </c>
      <c r="BI109" s="124">
        <f t="shared" ref="BI109:BI114" si="4">IF(N109="nulová",J109,0)</f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179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179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32" t="s">
        <v>180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322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120" t="s">
        <v>182</v>
      </c>
      <c r="E114" s="119"/>
      <c r="F114" s="119"/>
      <c r="G114" s="119"/>
      <c r="H114" s="119"/>
      <c r="I114" s="119"/>
      <c r="J114" s="121">
        <f>ROUND(J32*T114,2)</f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183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9.9499999999999993" hidden="1">
      <c r="B115" s="28"/>
      <c r="L115" s="28"/>
    </row>
    <row r="116" spans="2:65" s="1" customFormat="1" ht="29.25" hidden="1" customHeight="1">
      <c r="B116" s="28"/>
      <c r="C116" s="125" t="s">
        <v>184</v>
      </c>
      <c r="D116" s="101"/>
      <c r="E116" s="101"/>
      <c r="F116" s="101"/>
      <c r="G116" s="101"/>
      <c r="H116" s="101"/>
      <c r="I116" s="101"/>
      <c r="J116" s="126">
        <f>ROUND(J98+J108,2)</f>
        <v>0</v>
      </c>
      <c r="K116" s="101"/>
      <c r="L116" s="28"/>
    </row>
    <row r="117" spans="2:65" s="1" customFormat="1" ht="6.95" hidden="1" customHeight="1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65" ht="9.9499999999999993" hidden="1"/>
    <row r="119" spans="2:65" ht="9.9499999999999993" hidden="1"/>
    <row r="120" spans="2:65" ht="9.9499999999999993" hidden="1"/>
    <row r="121" spans="2:65" s="1" customFormat="1" ht="6.95" customHeight="1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65" s="1" customFormat="1" ht="24.95" customHeight="1">
      <c r="B122" s="28"/>
      <c r="C122" s="17" t="s">
        <v>185</v>
      </c>
      <c r="L122" s="28"/>
    </row>
    <row r="123" spans="2:65" s="1" customFormat="1" ht="6.95" customHeight="1">
      <c r="B123" s="28"/>
      <c r="L123" s="28"/>
    </row>
    <row r="124" spans="2:65" s="1" customFormat="1" ht="12" customHeight="1">
      <c r="B124" s="28"/>
      <c r="C124" s="23" t="s">
        <v>15</v>
      </c>
      <c r="L124" s="28"/>
    </row>
    <row r="125" spans="2:65" s="1" customFormat="1" ht="16.5" customHeight="1">
      <c r="B125" s="28"/>
      <c r="E125" s="234" t="str">
        <f>E7</f>
        <v>Tlačiarne – úprava dopravnej infraštruktúry - Mesto Košice</v>
      </c>
      <c r="F125" s="235"/>
      <c r="G125" s="235"/>
      <c r="H125" s="235"/>
      <c r="L125" s="28"/>
    </row>
    <row r="126" spans="2:65" ht="12" customHeight="1">
      <c r="B126" s="16"/>
      <c r="C126" s="23" t="s">
        <v>165</v>
      </c>
      <c r="L126" s="16"/>
    </row>
    <row r="127" spans="2:65" s="1" customFormat="1" ht="16.5" customHeight="1">
      <c r="B127" s="28"/>
      <c r="E127" s="234" t="s">
        <v>1248</v>
      </c>
      <c r="F127" s="236"/>
      <c r="G127" s="236"/>
      <c r="H127" s="236"/>
      <c r="L127" s="28"/>
    </row>
    <row r="128" spans="2:65" s="1" customFormat="1" ht="12" customHeight="1">
      <c r="B128" s="28"/>
      <c r="C128" s="23" t="s">
        <v>916</v>
      </c>
      <c r="L128" s="28"/>
    </row>
    <row r="129" spans="2:65" s="1" customFormat="1" ht="30" customHeight="1">
      <c r="B129" s="28"/>
      <c r="E129" s="194" t="str">
        <f>E11</f>
        <v>SO403.1.2 - PRELOŽKY A OCHRANA IS – REK. VEREJNEJ KANALIZÁCIE</v>
      </c>
      <c r="F129" s="236"/>
      <c r="G129" s="236"/>
      <c r="H129" s="236"/>
      <c r="L129" s="28"/>
    </row>
    <row r="130" spans="2:65" s="1" customFormat="1" ht="6.95" customHeight="1">
      <c r="B130" s="28"/>
      <c r="L130" s="28"/>
    </row>
    <row r="131" spans="2:65" s="1" customFormat="1" ht="12" customHeight="1">
      <c r="B131" s="28"/>
      <c r="C131" s="23" t="s">
        <v>19</v>
      </c>
      <c r="F131" s="21" t="str">
        <f>F14</f>
        <v>ul. Letná, Košice</v>
      </c>
      <c r="I131" s="23" t="s">
        <v>21</v>
      </c>
      <c r="J131" s="51" t="str">
        <f>IF(J14="","",J14)</f>
        <v>8. 6. 2026</v>
      </c>
      <c r="L131" s="28"/>
    </row>
    <row r="132" spans="2:65" s="1" customFormat="1" ht="6.95" customHeight="1">
      <c r="B132" s="28"/>
      <c r="L132" s="28"/>
    </row>
    <row r="133" spans="2:65" s="1" customFormat="1" ht="25.7" customHeight="1">
      <c r="B133" s="28"/>
      <c r="C133" s="23" t="s">
        <v>23</v>
      </c>
      <c r="F133" s="21" t="str">
        <f>E17</f>
        <v>Mesto Košice, Trieda SNP 48/A, 04011 Košice</v>
      </c>
      <c r="I133" s="23" t="s">
        <v>29</v>
      </c>
      <c r="J133" s="26" t="str">
        <f>E23</f>
        <v>d.g.A design graphic architecture s.r.o</v>
      </c>
      <c r="L133" s="28"/>
    </row>
    <row r="134" spans="2:65" s="1" customFormat="1" ht="15.2" customHeight="1">
      <c r="B134" s="28"/>
      <c r="C134" s="23" t="s">
        <v>27</v>
      </c>
      <c r="F134" s="21" t="str">
        <f>IF(E20="","",E20)</f>
        <v>Vyplň údaj</v>
      </c>
      <c r="I134" s="23" t="s">
        <v>32</v>
      </c>
      <c r="J134" s="26" t="str">
        <f>E26</f>
        <v xml:space="preserve"> </v>
      </c>
      <c r="L134" s="28"/>
    </row>
    <row r="135" spans="2:65" s="1" customFormat="1" ht="10.35" customHeight="1">
      <c r="B135" s="28"/>
      <c r="L135" s="28"/>
    </row>
    <row r="136" spans="2:65" s="9" customFormat="1" ht="29.25" customHeight="1">
      <c r="B136" s="127"/>
      <c r="C136" s="128" t="s">
        <v>186</v>
      </c>
      <c r="D136" s="129" t="s">
        <v>60</v>
      </c>
      <c r="E136" s="129" t="s">
        <v>56</v>
      </c>
      <c r="F136" s="129" t="s">
        <v>57</v>
      </c>
      <c r="G136" s="129" t="s">
        <v>187</v>
      </c>
      <c r="H136" s="129" t="s">
        <v>188</v>
      </c>
      <c r="I136" s="129" t="s">
        <v>189</v>
      </c>
      <c r="J136" s="130" t="s">
        <v>171</v>
      </c>
      <c r="K136" s="131" t="s">
        <v>190</v>
      </c>
      <c r="L136" s="127"/>
      <c r="M136" s="58" t="s">
        <v>1</v>
      </c>
      <c r="N136" s="59" t="s">
        <v>39</v>
      </c>
      <c r="O136" s="59" t="s">
        <v>191</v>
      </c>
      <c r="P136" s="59" t="s">
        <v>192</v>
      </c>
      <c r="Q136" s="59" t="s">
        <v>193</v>
      </c>
      <c r="R136" s="59" t="s">
        <v>194</v>
      </c>
      <c r="S136" s="59" t="s">
        <v>195</v>
      </c>
      <c r="T136" s="60" t="s">
        <v>196</v>
      </c>
    </row>
    <row r="137" spans="2:65" s="1" customFormat="1" ht="22.7" customHeight="1">
      <c r="B137" s="28"/>
      <c r="C137" s="63" t="s">
        <v>167</v>
      </c>
      <c r="J137" s="132">
        <f>BK137</f>
        <v>0</v>
      </c>
      <c r="L137" s="28"/>
      <c r="M137" s="61"/>
      <c r="N137" s="52"/>
      <c r="O137" s="52"/>
      <c r="P137" s="133">
        <f>P138</f>
        <v>0</v>
      </c>
      <c r="Q137" s="52"/>
      <c r="R137" s="133">
        <f>R138</f>
        <v>481.3952522318001</v>
      </c>
      <c r="S137" s="52"/>
      <c r="T137" s="134">
        <f>T138</f>
        <v>123.4075</v>
      </c>
      <c r="AT137" s="13" t="s">
        <v>74</v>
      </c>
      <c r="AU137" s="13" t="s">
        <v>173</v>
      </c>
      <c r="BK137" s="135">
        <f>BK138</f>
        <v>0</v>
      </c>
    </row>
    <row r="138" spans="2:65" s="10" customFormat="1" ht="25.9" customHeight="1">
      <c r="B138" s="136"/>
      <c r="D138" s="137" t="s">
        <v>74</v>
      </c>
      <c r="E138" s="138" t="s">
        <v>197</v>
      </c>
      <c r="F138" s="138" t="s">
        <v>198</v>
      </c>
      <c r="I138" s="139"/>
      <c r="J138" s="140">
        <f>BK138</f>
        <v>0</v>
      </c>
      <c r="L138" s="136"/>
      <c r="M138" s="141"/>
      <c r="P138" s="142">
        <f>P139+P159+P162+P167+P174+P181</f>
        <v>0</v>
      </c>
      <c r="R138" s="142">
        <f>R139+R159+R162+R167+R174+R181</f>
        <v>481.3952522318001</v>
      </c>
      <c r="T138" s="143">
        <f>T139+T159+T162+T167+T174+T181</f>
        <v>123.4075</v>
      </c>
      <c r="AR138" s="137" t="s">
        <v>83</v>
      </c>
      <c r="AT138" s="144" t="s">
        <v>74</v>
      </c>
      <c r="AU138" s="144" t="s">
        <v>75</v>
      </c>
      <c r="AY138" s="137" t="s">
        <v>199</v>
      </c>
      <c r="BK138" s="145">
        <f>BK139+BK159+BK162+BK167+BK174+BK181</f>
        <v>0</v>
      </c>
    </row>
    <row r="139" spans="2:65" s="10" customFormat="1" ht="22.7" customHeight="1">
      <c r="B139" s="136"/>
      <c r="D139" s="137" t="s">
        <v>74</v>
      </c>
      <c r="E139" s="168" t="s">
        <v>83</v>
      </c>
      <c r="F139" s="168" t="s">
        <v>323</v>
      </c>
      <c r="I139" s="139"/>
      <c r="J139" s="169">
        <f>BK139</f>
        <v>0</v>
      </c>
      <c r="L139" s="136"/>
      <c r="M139" s="141"/>
      <c r="P139" s="142">
        <f>SUM(P140:P158)</f>
        <v>0</v>
      </c>
      <c r="R139" s="142">
        <f>SUM(R140:R158)</f>
        <v>371.52993202000005</v>
      </c>
      <c r="T139" s="143">
        <f>SUM(T140:T158)</f>
        <v>123.4075</v>
      </c>
      <c r="AR139" s="137" t="s">
        <v>83</v>
      </c>
      <c r="AT139" s="144" t="s">
        <v>74</v>
      </c>
      <c r="AU139" s="144" t="s">
        <v>83</v>
      </c>
      <c r="AY139" s="137" t="s">
        <v>199</v>
      </c>
      <c r="BK139" s="145">
        <f>SUM(BK140:BK158)</f>
        <v>0</v>
      </c>
    </row>
    <row r="140" spans="2:65" s="1" customFormat="1" ht="24.2" customHeight="1">
      <c r="B140" s="118"/>
      <c r="C140" s="146" t="s">
        <v>83</v>
      </c>
      <c r="D140" s="146" t="s">
        <v>200</v>
      </c>
      <c r="E140" s="147" t="s">
        <v>327</v>
      </c>
      <c r="F140" s="148" t="s">
        <v>328</v>
      </c>
      <c r="G140" s="149" t="s">
        <v>262</v>
      </c>
      <c r="H140" s="150">
        <v>70.201999999999998</v>
      </c>
      <c r="I140" s="151"/>
      <c r="J140" s="152">
        <f t="shared" ref="J140:J158" si="5">ROUND(I140*H140,2)</f>
        <v>0</v>
      </c>
      <c r="K140" s="153"/>
      <c r="L140" s="28"/>
      <c r="M140" s="154" t="s">
        <v>1</v>
      </c>
      <c r="N140" s="117" t="s">
        <v>41</v>
      </c>
      <c r="P140" s="155">
        <f t="shared" ref="P140:P158" si="6">O140*H140</f>
        <v>0</v>
      </c>
      <c r="Q140" s="155">
        <v>0</v>
      </c>
      <c r="R140" s="155">
        <f t="shared" ref="R140:R158" si="7">Q140*H140</f>
        <v>0</v>
      </c>
      <c r="S140" s="155">
        <v>0.25</v>
      </c>
      <c r="T140" s="156">
        <f t="shared" ref="T140:T158" si="8">S140*H140</f>
        <v>17.5505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ref="BE140:BE158" si="9">IF(N140="základná",J140,0)</f>
        <v>0</v>
      </c>
      <c r="BF140" s="158">
        <f t="shared" ref="BF140:BF158" si="10">IF(N140="znížená",J140,0)</f>
        <v>0</v>
      </c>
      <c r="BG140" s="158">
        <f t="shared" ref="BG140:BG158" si="11">IF(N140="zákl. prenesená",J140,0)</f>
        <v>0</v>
      </c>
      <c r="BH140" s="158">
        <f t="shared" ref="BH140:BH158" si="12">IF(N140="zníž. prenesená",J140,0)</f>
        <v>0</v>
      </c>
      <c r="BI140" s="158">
        <f t="shared" ref="BI140:BI158" si="13">IF(N140="nulová",J140,0)</f>
        <v>0</v>
      </c>
      <c r="BJ140" s="13" t="s">
        <v>115</v>
      </c>
      <c r="BK140" s="158">
        <f t="shared" ref="BK140:BK158" si="14">ROUND(I140*H140,2)</f>
        <v>0</v>
      </c>
      <c r="BL140" s="13" t="s">
        <v>234</v>
      </c>
      <c r="BM140" s="157" t="s">
        <v>1296</v>
      </c>
    </row>
    <row r="141" spans="2:65" s="1" customFormat="1" ht="33" customHeight="1">
      <c r="B141" s="118"/>
      <c r="C141" s="146" t="s">
        <v>115</v>
      </c>
      <c r="D141" s="146" t="s">
        <v>200</v>
      </c>
      <c r="E141" s="147" t="s">
        <v>1297</v>
      </c>
      <c r="F141" s="148" t="s">
        <v>1298</v>
      </c>
      <c r="G141" s="149" t="s">
        <v>262</v>
      </c>
      <c r="H141" s="150">
        <v>283.024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1.7000000000000001E-4</v>
      </c>
      <c r="R141" s="155">
        <f t="shared" si="7"/>
        <v>4.8114080000000004E-2</v>
      </c>
      <c r="S141" s="155">
        <v>0.25</v>
      </c>
      <c r="T141" s="156">
        <f t="shared" si="8"/>
        <v>70.756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820</v>
      </c>
    </row>
    <row r="142" spans="2:65" s="1" customFormat="1" ht="33" customHeight="1">
      <c r="B142" s="118"/>
      <c r="C142" s="146" t="s">
        <v>239</v>
      </c>
      <c r="D142" s="146" t="s">
        <v>200</v>
      </c>
      <c r="E142" s="147" t="s">
        <v>1299</v>
      </c>
      <c r="F142" s="148" t="s">
        <v>1300</v>
      </c>
      <c r="G142" s="149" t="s">
        <v>262</v>
      </c>
      <c r="H142" s="150">
        <v>70.201999999999998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0.5</v>
      </c>
      <c r="T142" s="156">
        <f t="shared" si="8"/>
        <v>35.100999999999999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1301</v>
      </c>
    </row>
    <row r="143" spans="2:65" s="1" customFormat="1" ht="21.75" customHeight="1">
      <c r="B143" s="118"/>
      <c r="C143" s="146" t="s">
        <v>234</v>
      </c>
      <c r="D143" s="146" t="s">
        <v>200</v>
      </c>
      <c r="E143" s="147" t="s">
        <v>1302</v>
      </c>
      <c r="F143" s="148" t="s">
        <v>1303</v>
      </c>
      <c r="G143" s="149" t="s">
        <v>266</v>
      </c>
      <c r="H143" s="150">
        <v>9.9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1.0120000000000001E-2</v>
      </c>
      <c r="R143" s="155">
        <f t="shared" si="7"/>
        <v>0.10018800000000001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1304</v>
      </c>
    </row>
    <row r="144" spans="2:65" s="1" customFormat="1" ht="21.75" customHeight="1">
      <c r="B144" s="118"/>
      <c r="C144" s="146" t="s">
        <v>246</v>
      </c>
      <c r="D144" s="146" t="s">
        <v>200</v>
      </c>
      <c r="E144" s="147" t="s">
        <v>1305</v>
      </c>
      <c r="F144" s="148" t="s">
        <v>1306</v>
      </c>
      <c r="G144" s="149" t="s">
        <v>266</v>
      </c>
      <c r="H144" s="150">
        <v>3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1.19965E-2</v>
      </c>
      <c r="R144" s="155">
        <f t="shared" si="7"/>
        <v>3.5989500000000001E-2</v>
      </c>
      <c r="S144" s="155">
        <v>0</v>
      </c>
      <c r="T144" s="156">
        <f t="shared" si="8"/>
        <v>0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1307</v>
      </c>
    </row>
    <row r="145" spans="2:65" s="1" customFormat="1" ht="37.700000000000003" customHeight="1">
      <c r="B145" s="118"/>
      <c r="C145" s="146" t="s">
        <v>250</v>
      </c>
      <c r="D145" s="146" t="s">
        <v>200</v>
      </c>
      <c r="E145" s="147" t="s">
        <v>1308</v>
      </c>
      <c r="F145" s="148" t="s">
        <v>1309</v>
      </c>
      <c r="G145" s="149" t="s">
        <v>356</v>
      </c>
      <c r="H145" s="150">
        <v>29.7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1310</v>
      </c>
    </row>
    <row r="146" spans="2:65" s="1" customFormat="1" ht="24.2" customHeight="1">
      <c r="B146" s="118"/>
      <c r="C146" s="146" t="s">
        <v>256</v>
      </c>
      <c r="D146" s="146" t="s">
        <v>200</v>
      </c>
      <c r="E146" s="147" t="s">
        <v>1311</v>
      </c>
      <c r="F146" s="148" t="s">
        <v>1312</v>
      </c>
      <c r="G146" s="149" t="s">
        <v>356</v>
      </c>
      <c r="H146" s="150">
        <v>231.29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1313</v>
      </c>
    </row>
    <row r="147" spans="2:65" s="1" customFormat="1" ht="37.700000000000003" customHeight="1">
      <c r="B147" s="118"/>
      <c r="C147" s="146" t="s">
        <v>233</v>
      </c>
      <c r="D147" s="146" t="s">
        <v>200</v>
      </c>
      <c r="E147" s="147" t="s">
        <v>1135</v>
      </c>
      <c r="F147" s="148" t="s">
        <v>1136</v>
      </c>
      <c r="G147" s="149" t="s">
        <v>356</v>
      </c>
      <c r="H147" s="150">
        <v>231.29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1314</v>
      </c>
    </row>
    <row r="148" spans="2:65" s="1" customFormat="1" ht="24.2" customHeight="1">
      <c r="B148" s="118"/>
      <c r="C148" s="146" t="s">
        <v>254</v>
      </c>
      <c r="D148" s="146" t="s">
        <v>200</v>
      </c>
      <c r="E148" s="147" t="s">
        <v>1141</v>
      </c>
      <c r="F148" s="148" t="s">
        <v>1142</v>
      </c>
      <c r="G148" s="149" t="s">
        <v>262</v>
      </c>
      <c r="H148" s="150">
        <v>347.19099999999997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8.4000000000000003E-4</v>
      </c>
      <c r="R148" s="155">
        <f t="shared" si="7"/>
        <v>0.29164044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1315</v>
      </c>
    </row>
    <row r="149" spans="2:65" s="1" customFormat="1" ht="24.2" customHeight="1">
      <c r="B149" s="118"/>
      <c r="C149" s="146" t="s">
        <v>268</v>
      </c>
      <c r="D149" s="146" t="s">
        <v>200</v>
      </c>
      <c r="E149" s="147" t="s">
        <v>1147</v>
      </c>
      <c r="F149" s="148" t="s">
        <v>1148</v>
      </c>
      <c r="G149" s="149" t="s">
        <v>262</v>
      </c>
      <c r="H149" s="150">
        <v>347.19099999999997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1316</v>
      </c>
    </row>
    <row r="150" spans="2:65" s="1" customFormat="1" ht="37.700000000000003" customHeight="1">
      <c r="B150" s="118"/>
      <c r="C150" s="146" t="s">
        <v>272</v>
      </c>
      <c r="D150" s="146" t="s">
        <v>200</v>
      </c>
      <c r="E150" s="147" t="s">
        <v>370</v>
      </c>
      <c r="F150" s="148" t="s">
        <v>371</v>
      </c>
      <c r="G150" s="149" t="s">
        <v>356</v>
      </c>
      <c r="H150" s="150">
        <v>231.29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1317</v>
      </c>
    </row>
    <row r="151" spans="2:65" s="1" customFormat="1" ht="44.25" customHeight="1">
      <c r="B151" s="118"/>
      <c r="C151" s="146" t="s">
        <v>276</v>
      </c>
      <c r="D151" s="146" t="s">
        <v>200</v>
      </c>
      <c r="E151" s="147" t="s">
        <v>373</v>
      </c>
      <c r="F151" s="148" t="s">
        <v>374</v>
      </c>
      <c r="G151" s="149" t="s">
        <v>356</v>
      </c>
      <c r="H151" s="150">
        <v>1619.03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1318</v>
      </c>
    </row>
    <row r="152" spans="2:65" s="1" customFormat="1" ht="21.75" customHeight="1">
      <c r="B152" s="118"/>
      <c r="C152" s="146" t="s">
        <v>280</v>
      </c>
      <c r="D152" s="146" t="s">
        <v>200</v>
      </c>
      <c r="E152" s="147" t="s">
        <v>1152</v>
      </c>
      <c r="F152" s="148" t="s">
        <v>702</v>
      </c>
      <c r="G152" s="149" t="s">
        <v>356</v>
      </c>
      <c r="H152" s="150">
        <v>231.29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1319</v>
      </c>
    </row>
    <row r="153" spans="2:65" s="1" customFormat="1" ht="24.2" customHeight="1">
      <c r="B153" s="118"/>
      <c r="C153" s="146" t="s">
        <v>284</v>
      </c>
      <c r="D153" s="146" t="s">
        <v>200</v>
      </c>
      <c r="E153" s="147" t="s">
        <v>376</v>
      </c>
      <c r="F153" s="148" t="s">
        <v>377</v>
      </c>
      <c r="G153" s="149" t="s">
        <v>378</v>
      </c>
      <c r="H153" s="150">
        <v>416.322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816</v>
      </c>
    </row>
    <row r="154" spans="2:65" s="1" customFormat="1" ht="33" customHeight="1">
      <c r="B154" s="118"/>
      <c r="C154" s="146" t="s">
        <v>288</v>
      </c>
      <c r="D154" s="146" t="s">
        <v>200</v>
      </c>
      <c r="E154" s="147" t="s">
        <v>1155</v>
      </c>
      <c r="F154" s="148" t="s">
        <v>1156</v>
      </c>
      <c r="G154" s="149" t="s">
        <v>356</v>
      </c>
      <c r="H154" s="150">
        <v>160.565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1320</v>
      </c>
    </row>
    <row r="155" spans="2:65" s="1" customFormat="1" ht="16.5" customHeight="1">
      <c r="B155" s="118"/>
      <c r="C155" s="170" t="s">
        <v>292</v>
      </c>
      <c r="D155" s="170" t="s">
        <v>229</v>
      </c>
      <c r="E155" s="171" t="s">
        <v>1321</v>
      </c>
      <c r="F155" s="172" t="s">
        <v>1322</v>
      </c>
      <c r="G155" s="173" t="s">
        <v>378</v>
      </c>
      <c r="H155" s="174">
        <v>289.017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41</v>
      </c>
      <c r="P155" s="155">
        <f t="shared" si="6"/>
        <v>0</v>
      </c>
      <c r="Q155" s="155">
        <v>1</v>
      </c>
      <c r="R155" s="155">
        <f t="shared" si="7"/>
        <v>289.017</v>
      </c>
      <c r="S155" s="155">
        <v>0</v>
      </c>
      <c r="T155" s="156">
        <f t="shared" si="8"/>
        <v>0</v>
      </c>
      <c r="AR155" s="157" t="s">
        <v>233</v>
      </c>
      <c r="AT155" s="157" t="s">
        <v>229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1323</v>
      </c>
    </row>
    <row r="156" spans="2:65" s="1" customFormat="1" ht="24.2" customHeight="1">
      <c r="B156" s="118"/>
      <c r="C156" s="146" t="s">
        <v>296</v>
      </c>
      <c r="D156" s="146" t="s">
        <v>200</v>
      </c>
      <c r="E156" s="147" t="s">
        <v>1158</v>
      </c>
      <c r="F156" s="148" t="s">
        <v>1159</v>
      </c>
      <c r="G156" s="149" t="s">
        <v>356</v>
      </c>
      <c r="H156" s="150">
        <v>45.576000000000001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1324</v>
      </c>
    </row>
    <row r="157" spans="2:65" s="1" customFormat="1" ht="16.5" customHeight="1">
      <c r="B157" s="118"/>
      <c r="C157" s="170" t="s">
        <v>300</v>
      </c>
      <c r="D157" s="170" t="s">
        <v>229</v>
      </c>
      <c r="E157" s="171" t="s">
        <v>1325</v>
      </c>
      <c r="F157" s="172" t="s">
        <v>1326</v>
      </c>
      <c r="G157" s="173" t="s">
        <v>378</v>
      </c>
      <c r="H157" s="174">
        <v>82.037000000000006</v>
      </c>
      <c r="I157" s="175"/>
      <c r="J157" s="176">
        <f t="shared" si="5"/>
        <v>0</v>
      </c>
      <c r="K157" s="177"/>
      <c r="L157" s="178"/>
      <c r="M157" s="179" t="s">
        <v>1</v>
      </c>
      <c r="N157" s="180" t="s">
        <v>41</v>
      </c>
      <c r="P157" s="155">
        <f t="shared" si="6"/>
        <v>0</v>
      </c>
      <c r="Q157" s="155">
        <v>1</v>
      </c>
      <c r="R157" s="155">
        <f t="shared" si="7"/>
        <v>82.037000000000006</v>
      </c>
      <c r="S157" s="155">
        <v>0</v>
      </c>
      <c r="T157" s="156">
        <f t="shared" si="8"/>
        <v>0</v>
      </c>
      <c r="AR157" s="157" t="s">
        <v>233</v>
      </c>
      <c r="AT157" s="157" t="s">
        <v>229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1327</v>
      </c>
    </row>
    <row r="158" spans="2:65" s="1" customFormat="1" ht="21.75" customHeight="1">
      <c r="B158" s="118"/>
      <c r="C158" s="146" t="s">
        <v>304</v>
      </c>
      <c r="D158" s="146" t="s">
        <v>200</v>
      </c>
      <c r="E158" s="147" t="s">
        <v>390</v>
      </c>
      <c r="F158" s="148" t="s">
        <v>391</v>
      </c>
      <c r="G158" s="149" t="s">
        <v>262</v>
      </c>
      <c r="H158" s="150">
        <v>70.201999999999998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41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234</v>
      </c>
      <c r="BM158" s="157" t="s">
        <v>1328</v>
      </c>
    </row>
    <row r="159" spans="2:65" s="10" customFormat="1" ht="22.7" customHeight="1">
      <c r="B159" s="136"/>
      <c r="D159" s="137" t="s">
        <v>74</v>
      </c>
      <c r="E159" s="168" t="s">
        <v>234</v>
      </c>
      <c r="F159" s="168" t="s">
        <v>607</v>
      </c>
      <c r="I159" s="139"/>
      <c r="J159" s="169">
        <f>BK159</f>
        <v>0</v>
      </c>
      <c r="L159" s="136"/>
      <c r="M159" s="141"/>
      <c r="P159" s="142">
        <f>SUM(P160:P161)</f>
        <v>0</v>
      </c>
      <c r="R159" s="142">
        <f>SUM(R160:R161)</f>
        <v>14.33183472</v>
      </c>
      <c r="T159" s="143">
        <f>SUM(T160:T161)</f>
        <v>0</v>
      </c>
      <c r="AR159" s="137" t="s">
        <v>83</v>
      </c>
      <c r="AT159" s="144" t="s">
        <v>74</v>
      </c>
      <c r="AU159" s="144" t="s">
        <v>83</v>
      </c>
      <c r="AY159" s="137" t="s">
        <v>199</v>
      </c>
      <c r="BK159" s="145">
        <f>SUM(BK160:BK161)</f>
        <v>0</v>
      </c>
    </row>
    <row r="160" spans="2:65" s="1" customFormat="1" ht="24.2" customHeight="1">
      <c r="B160" s="118"/>
      <c r="C160" s="146" t="s">
        <v>308</v>
      </c>
      <c r="D160" s="146" t="s">
        <v>200</v>
      </c>
      <c r="E160" s="147" t="s">
        <v>1167</v>
      </c>
      <c r="F160" s="148" t="s">
        <v>1168</v>
      </c>
      <c r="G160" s="149" t="s">
        <v>356</v>
      </c>
      <c r="H160" s="150">
        <v>0.95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41</v>
      </c>
      <c r="P160" s="155">
        <f>O160*H160</f>
        <v>0</v>
      </c>
      <c r="Q160" s="155">
        <v>1.7034</v>
      </c>
      <c r="R160" s="155">
        <f>Q160*H160</f>
        <v>1.6182300000000001</v>
      </c>
      <c r="S160" s="155">
        <v>0</v>
      </c>
      <c r="T160" s="156">
        <f>S160*H160</f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234</v>
      </c>
      <c r="BM160" s="157" t="s">
        <v>1329</v>
      </c>
    </row>
    <row r="161" spans="2:65" s="1" customFormat="1" ht="33" customHeight="1">
      <c r="B161" s="118"/>
      <c r="C161" s="146" t="s">
        <v>312</v>
      </c>
      <c r="D161" s="146" t="s">
        <v>200</v>
      </c>
      <c r="E161" s="147" t="s">
        <v>1330</v>
      </c>
      <c r="F161" s="148" t="s">
        <v>1331</v>
      </c>
      <c r="G161" s="149" t="s">
        <v>356</v>
      </c>
      <c r="H161" s="150">
        <v>6.7240000000000002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41</v>
      </c>
      <c r="P161" s="155">
        <f>O161*H161</f>
        <v>0</v>
      </c>
      <c r="Q161" s="155">
        <v>1.8907799999999999</v>
      </c>
      <c r="R161" s="155">
        <f>Q161*H161</f>
        <v>12.713604719999999</v>
      </c>
      <c r="S161" s="155">
        <v>0</v>
      </c>
      <c r="T161" s="156">
        <f>S161*H161</f>
        <v>0</v>
      </c>
      <c r="AR161" s="157" t="s">
        <v>234</v>
      </c>
      <c r="AT161" s="157" t="s">
        <v>200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1332</v>
      </c>
    </row>
    <row r="162" spans="2:65" s="10" customFormat="1" ht="22.7" customHeight="1">
      <c r="B162" s="136"/>
      <c r="D162" s="137" t="s">
        <v>74</v>
      </c>
      <c r="E162" s="168" t="s">
        <v>246</v>
      </c>
      <c r="F162" s="168" t="s">
        <v>417</v>
      </c>
      <c r="I162" s="139"/>
      <c r="J162" s="169">
        <f>BK162</f>
        <v>0</v>
      </c>
      <c r="L162" s="136"/>
      <c r="M162" s="141"/>
      <c r="P162" s="142">
        <f>SUM(P163:P166)</f>
        <v>0</v>
      </c>
      <c r="R162" s="142">
        <f>SUM(R163:R166)</f>
        <v>86.628661600000015</v>
      </c>
      <c r="T162" s="143">
        <f>SUM(T163:T166)</f>
        <v>0</v>
      </c>
      <c r="AR162" s="137" t="s">
        <v>83</v>
      </c>
      <c r="AT162" s="144" t="s">
        <v>74</v>
      </c>
      <c r="AU162" s="144" t="s">
        <v>83</v>
      </c>
      <c r="AY162" s="137" t="s">
        <v>199</v>
      </c>
      <c r="BK162" s="145">
        <f>SUM(BK163:BK166)</f>
        <v>0</v>
      </c>
    </row>
    <row r="163" spans="2:65" s="1" customFormat="1" ht="24.2" customHeight="1">
      <c r="B163" s="118"/>
      <c r="C163" s="146" t="s">
        <v>225</v>
      </c>
      <c r="D163" s="146" t="s">
        <v>200</v>
      </c>
      <c r="E163" s="147" t="s">
        <v>1333</v>
      </c>
      <c r="F163" s="148" t="s">
        <v>1334</v>
      </c>
      <c r="G163" s="149" t="s">
        <v>262</v>
      </c>
      <c r="H163" s="150">
        <v>70.201999999999998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41</v>
      </c>
      <c r="P163" s="155">
        <f>O163*H163</f>
        <v>0</v>
      </c>
      <c r="Q163" s="155">
        <v>0.50238000000000005</v>
      </c>
      <c r="R163" s="155">
        <f>Q163*H163</f>
        <v>35.268080760000004</v>
      </c>
      <c r="S163" s="155">
        <v>0</v>
      </c>
      <c r="T163" s="156">
        <f>S163*H163</f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115</v>
      </c>
      <c r="BK163" s="158">
        <f>ROUND(I163*H163,2)</f>
        <v>0</v>
      </c>
      <c r="BL163" s="13" t="s">
        <v>234</v>
      </c>
      <c r="BM163" s="157" t="s">
        <v>1335</v>
      </c>
    </row>
    <row r="164" spans="2:65" s="1" customFormat="1" ht="33" customHeight="1">
      <c r="B164" s="118"/>
      <c r="C164" s="146" t="s">
        <v>7</v>
      </c>
      <c r="D164" s="146" t="s">
        <v>200</v>
      </c>
      <c r="E164" s="147" t="s">
        <v>1336</v>
      </c>
      <c r="F164" s="148" t="s">
        <v>1337</v>
      </c>
      <c r="G164" s="149" t="s">
        <v>262</v>
      </c>
      <c r="H164" s="150">
        <v>70.201999999999998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41</v>
      </c>
      <c r="P164" s="155">
        <f>O164*H164</f>
        <v>0</v>
      </c>
      <c r="Q164" s="155">
        <v>6.0999999999999997E-4</v>
      </c>
      <c r="R164" s="155">
        <f>Q164*H164</f>
        <v>4.2823219999999995E-2</v>
      </c>
      <c r="S164" s="155">
        <v>0</v>
      </c>
      <c r="T164" s="156">
        <f>S164*H164</f>
        <v>0</v>
      </c>
      <c r="AR164" s="157" t="s">
        <v>234</v>
      </c>
      <c r="AT164" s="157" t="s">
        <v>200</v>
      </c>
      <c r="AU164" s="157" t="s">
        <v>115</v>
      </c>
      <c r="AY164" s="13" t="s">
        <v>199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115</v>
      </c>
      <c r="BK164" s="158">
        <f>ROUND(I164*H164,2)</f>
        <v>0</v>
      </c>
      <c r="BL164" s="13" t="s">
        <v>234</v>
      </c>
      <c r="BM164" s="157" t="s">
        <v>1338</v>
      </c>
    </row>
    <row r="165" spans="2:65" s="1" customFormat="1" ht="33" customHeight="1">
      <c r="B165" s="118"/>
      <c r="C165" s="146" t="s">
        <v>397</v>
      </c>
      <c r="D165" s="146" t="s">
        <v>200</v>
      </c>
      <c r="E165" s="147" t="s">
        <v>1339</v>
      </c>
      <c r="F165" s="148" t="s">
        <v>1340</v>
      </c>
      <c r="G165" s="149" t="s">
        <v>262</v>
      </c>
      <c r="H165" s="150">
        <v>70.201999999999998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41</v>
      </c>
      <c r="P165" s="155">
        <f>O165*H165</f>
        <v>0</v>
      </c>
      <c r="Q165" s="155">
        <v>0.10373</v>
      </c>
      <c r="R165" s="155">
        <f>Q165*H165</f>
        <v>7.2820534600000002</v>
      </c>
      <c r="S165" s="155">
        <v>0</v>
      </c>
      <c r="T165" s="156">
        <f>S165*H165</f>
        <v>0</v>
      </c>
      <c r="AR165" s="157" t="s">
        <v>234</v>
      </c>
      <c r="AT165" s="157" t="s">
        <v>200</v>
      </c>
      <c r="AU165" s="157" t="s">
        <v>115</v>
      </c>
      <c r="AY165" s="13" t="s">
        <v>199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115</v>
      </c>
      <c r="BK165" s="158">
        <f>ROUND(I165*H165,2)</f>
        <v>0</v>
      </c>
      <c r="BL165" s="13" t="s">
        <v>234</v>
      </c>
      <c r="BM165" s="157" t="s">
        <v>1341</v>
      </c>
    </row>
    <row r="166" spans="2:65" s="1" customFormat="1" ht="33" customHeight="1">
      <c r="B166" s="118"/>
      <c r="C166" s="146" t="s">
        <v>401</v>
      </c>
      <c r="D166" s="146" t="s">
        <v>200</v>
      </c>
      <c r="E166" s="147" t="s">
        <v>1342</v>
      </c>
      <c r="F166" s="148" t="s">
        <v>1343</v>
      </c>
      <c r="G166" s="149" t="s">
        <v>262</v>
      </c>
      <c r="H166" s="150">
        <v>283.024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41</v>
      </c>
      <c r="P166" s="155">
        <f>O166*H166</f>
        <v>0</v>
      </c>
      <c r="Q166" s="155">
        <v>0.15559000000000001</v>
      </c>
      <c r="R166" s="155">
        <f>Q166*H166</f>
        <v>44.035704160000002</v>
      </c>
      <c r="S166" s="155">
        <v>0</v>
      </c>
      <c r="T166" s="156">
        <f>S166*H166</f>
        <v>0</v>
      </c>
      <c r="AR166" s="157" t="s">
        <v>234</v>
      </c>
      <c r="AT166" s="157" t="s">
        <v>200</v>
      </c>
      <c r="AU166" s="157" t="s">
        <v>115</v>
      </c>
      <c r="AY166" s="13" t="s">
        <v>199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115</v>
      </c>
      <c r="BK166" s="158">
        <f>ROUND(I166*H166,2)</f>
        <v>0</v>
      </c>
      <c r="BL166" s="13" t="s">
        <v>234</v>
      </c>
      <c r="BM166" s="157" t="s">
        <v>1344</v>
      </c>
    </row>
    <row r="167" spans="2:65" s="10" customFormat="1" ht="22.7" customHeight="1">
      <c r="B167" s="136"/>
      <c r="D167" s="137" t="s">
        <v>74</v>
      </c>
      <c r="E167" s="168" t="s">
        <v>233</v>
      </c>
      <c r="F167" s="168" t="s">
        <v>450</v>
      </c>
      <c r="I167" s="139"/>
      <c r="J167" s="169">
        <f>BK167</f>
        <v>0</v>
      </c>
      <c r="L167" s="136"/>
      <c r="M167" s="141"/>
      <c r="P167" s="142">
        <f>SUM(P168:P173)</f>
        <v>0</v>
      </c>
      <c r="R167" s="142">
        <f>SUM(R168:R173)</f>
        <v>8.6393406918000011</v>
      </c>
      <c r="T167" s="143">
        <f>SUM(T168:T173)</f>
        <v>0</v>
      </c>
      <c r="AR167" s="137" t="s">
        <v>83</v>
      </c>
      <c r="AT167" s="144" t="s">
        <v>74</v>
      </c>
      <c r="AU167" s="144" t="s">
        <v>83</v>
      </c>
      <c r="AY167" s="137" t="s">
        <v>199</v>
      </c>
      <c r="BK167" s="145">
        <f>SUM(BK168:BK173)</f>
        <v>0</v>
      </c>
    </row>
    <row r="168" spans="2:65" s="1" customFormat="1" ht="24.2" customHeight="1">
      <c r="B168" s="118"/>
      <c r="C168" s="146" t="s">
        <v>405</v>
      </c>
      <c r="D168" s="146" t="s">
        <v>200</v>
      </c>
      <c r="E168" s="147" t="s">
        <v>1345</v>
      </c>
      <c r="F168" s="148" t="s">
        <v>1346</v>
      </c>
      <c r="G168" s="149" t="s">
        <v>266</v>
      </c>
      <c r="H168" s="150">
        <v>28.73</v>
      </c>
      <c r="I168" s="151"/>
      <c r="J168" s="152">
        <f t="shared" ref="J168:J173" si="15">ROUND(I168*H168,2)</f>
        <v>0</v>
      </c>
      <c r="K168" s="153"/>
      <c r="L168" s="28"/>
      <c r="M168" s="154" t="s">
        <v>1</v>
      </c>
      <c r="N168" s="117" t="s">
        <v>41</v>
      </c>
      <c r="P168" s="155">
        <f t="shared" ref="P168:P173" si="16">O168*H168</f>
        <v>0</v>
      </c>
      <c r="Q168" s="155">
        <v>2.7830699999999999E-3</v>
      </c>
      <c r="R168" s="155">
        <f t="shared" ref="R168:R173" si="17">Q168*H168</f>
        <v>7.9957601099999998E-2</v>
      </c>
      <c r="S168" s="155">
        <v>0</v>
      </c>
      <c r="T168" s="156">
        <f t="shared" ref="T168:T173" si="18">S168*H168</f>
        <v>0</v>
      </c>
      <c r="AR168" s="157" t="s">
        <v>234</v>
      </c>
      <c r="AT168" s="157" t="s">
        <v>200</v>
      </c>
      <c r="AU168" s="157" t="s">
        <v>115</v>
      </c>
      <c r="AY168" s="13" t="s">
        <v>199</v>
      </c>
      <c r="BE168" s="158">
        <f t="shared" ref="BE168:BE173" si="19">IF(N168="základná",J168,0)</f>
        <v>0</v>
      </c>
      <c r="BF168" s="158">
        <f t="shared" ref="BF168:BF173" si="20">IF(N168="znížená",J168,0)</f>
        <v>0</v>
      </c>
      <c r="BG168" s="158">
        <f t="shared" ref="BG168:BG173" si="21">IF(N168="zákl. prenesená",J168,0)</f>
        <v>0</v>
      </c>
      <c r="BH168" s="158">
        <f t="shared" ref="BH168:BH173" si="22">IF(N168="zníž. prenesená",J168,0)</f>
        <v>0</v>
      </c>
      <c r="BI168" s="158">
        <f t="shared" ref="BI168:BI173" si="23">IF(N168="nulová",J168,0)</f>
        <v>0</v>
      </c>
      <c r="BJ168" s="13" t="s">
        <v>115</v>
      </c>
      <c r="BK168" s="158">
        <f t="shared" ref="BK168:BK173" si="24">ROUND(I168*H168,2)</f>
        <v>0</v>
      </c>
      <c r="BL168" s="13" t="s">
        <v>234</v>
      </c>
      <c r="BM168" s="157" t="s">
        <v>1347</v>
      </c>
    </row>
    <row r="169" spans="2:65" s="1" customFormat="1" ht="24.2" customHeight="1">
      <c r="B169" s="118"/>
      <c r="C169" s="170" t="s">
        <v>409</v>
      </c>
      <c r="D169" s="170" t="s">
        <v>229</v>
      </c>
      <c r="E169" s="171" t="s">
        <v>1348</v>
      </c>
      <c r="F169" s="172" t="s">
        <v>1349</v>
      </c>
      <c r="G169" s="173" t="s">
        <v>266</v>
      </c>
      <c r="H169" s="174">
        <v>28.73</v>
      </c>
      <c r="I169" s="175"/>
      <c r="J169" s="176">
        <f t="shared" si="15"/>
        <v>0</v>
      </c>
      <c r="K169" s="177"/>
      <c r="L169" s="178"/>
      <c r="M169" s="179" t="s">
        <v>1</v>
      </c>
      <c r="N169" s="180" t="s">
        <v>41</v>
      </c>
      <c r="P169" s="155">
        <f t="shared" si="16"/>
        <v>0</v>
      </c>
      <c r="Q169" s="155">
        <v>0.152</v>
      </c>
      <c r="R169" s="155">
        <f t="shared" si="17"/>
        <v>4.3669599999999997</v>
      </c>
      <c r="S169" s="155">
        <v>0</v>
      </c>
      <c r="T169" s="156">
        <f t="shared" si="18"/>
        <v>0</v>
      </c>
      <c r="AR169" s="157" t="s">
        <v>233</v>
      </c>
      <c r="AT169" s="157" t="s">
        <v>229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1350</v>
      </c>
    </row>
    <row r="170" spans="2:65" s="1" customFormat="1" ht="24.2" customHeight="1">
      <c r="B170" s="118"/>
      <c r="C170" s="146" t="s">
        <v>413</v>
      </c>
      <c r="D170" s="146" t="s">
        <v>200</v>
      </c>
      <c r="E170" s="147" t="s">
        <v>1351</v>
      </c>
      <c r="F170" s="148" t="s">
        <v>1352</v>
      </c>
      <c r="G170" s="149" t="s">
        <v>266</v>
      </c>
      <c r="H170" s="150">
        <v>18.010000000000002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2.7830699999999999E-3</v>
      </c>
      <c r="R170" s="155">
        <f t="shared" si="17"/>
        <v>5.0123090700000004E-2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1353</v>
      </c>
    </row>
    <row r="171" spans="2:65" s="1" customFormat="1" ht="24.2" customHeight="1">
      <c r="B171" s="118"/>
      <c r="C171" s="170" t="s">
        <v>418</v>
      </c>
      <c r="D171" s="170" t="s">
        <v>229</v>
      </c>
      <c r="E171" s="171" t="s">
        <v>1354</v>
      </c>
      <c r="F171" s="172" t="s">
        <v>1355</v>
      </c>
      <c r="G171" s="173" t="s">
        <v>266</v>
      </c>
      <c r="H171" s="174">
        <v>18.010000000000002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41</v>
      </c>
      <c r="P171" s="155">
        <f t="shared" si="16"/>
        <v>0</v>
      </c>
      <c r="Q171" s="155">
        <v>0.23</v>
      </c>
      <c r="R171" s="155">
        <f t="shared" si="17"/>
        <v>4.1423000000000005</v>
      </c>
      <c r="S171" s="155">
        <v>0</v>
      </c>
      <c r="T171" s="156">
        <f t="shared" si="18"/>
        <v>0</v>
      </c>
      <c r="AR171" s="157" t="s">
        <v>233</v>
      </c>
      <c r="AT171" s="157" t="s">
        <v>229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1356</v>
      </c>
    </row>
    <row r="172" spans="2:65" s="1" customFormat="1" ht="16.5" customHeight="1">
      <c r="B172" s="118"/>
      <c r="C172" s="146" t="s">
        <v>422</v>
      </c>
      <c r="D172" s="146" t="s">
        <v>200</v>
      </c>
      <c r="E172" s="147" t="s">
        <v>1357</v>
      </c>
      <c r="F172" s="148" t="s">
        <v>1358</v>
      </c>
      <c r="G172" s="149" t="s">
        <v>266</v>
      </c>
      <c r="H172" s="150">
        <v>28.73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0</v>
      </c>
      <c r="R172" s="155">
        <f t="shared" si="17"/>
        <v>0</v>
      </c>
      <c r="S172" s="155">
        <v>0</v>
      </c>
      <c r="T172" s="156">
        <f t="shared" si="18"/>
        <v>0</v>
      </c>
      <c r="AR172" s="157" t="s">
        <v>234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1359</v>
      </c>
    </row>
    <row r="173" spans="2:65" s="1" customFormat="1" ht="16.5" customHeight="1">
      <c r="B173" s="118"/>
      <c r="C173" s="146" t="s">
        <v>426</v>
      </c>
      <c r="D173" s="146" t="s">
        <v>200</v>
      </c>
      <c r="E173" s="147" t="s">
        <v>1360</v>
      </c>
      <c r="F173" s="148" t="s">
        <v>1361</v>
      </c>
      <c r="G173" s="149" t="s">
        <v>266</v>
      </c>
      <c r="H173" s="150">
        <v>18.010000000000002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41</v>
      </c>
      <c r="P173" s="155">
        <f t="shared" si="16"/>
        <v>0</v>
      </c>
      <c r="Q173" s="155">
        <v>0</v>
      </c>
      <c r="R173" s="155">
        <f t="shared" si="17"/>
        <v>0</v>
      </c>
      <c r="S173" s="155">
        <v>0</v>
      </c>
      <c r="T173" s="156">
        <f t="shared" si="18"/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1362</v>
      </c>
    </row>
    <row r="174" spans="2:65" s="10" customFormat="1" ht="22.7" customHeight="1">
      <c r="B174" s="136"/>
      <c r="D174" s="137" t="s">
        <v>74</v>
      </c>
      <c r="E174" s="168" t="s">
        <v>254</v>
      </c>
      <c r="F174" s="168" t="s">
        <v>255</v>
      </c>
      <c r="I174" s="139"/>
      <c r="J174" s="169">
        <f>BK174</f>
        <v>0</v>
      </c>
      <c r="L174" s="136"/>
      <c r="M174" s="141"/>
      <c r="P174" s="142">
        <f>SUM(P175:P180)</f>
        <v>0</v>
      </c>
      <c r="R174" s="142">
        <f>SUM(R175:R180)</f>
        <v>0.26548320000000003</v>
      </c>
      <c r="T174" s="143">
        <f>SUM(T175:T180)</f>
        <v>0</v>
      </c>
      <c r="AR174" s="137" t="s">
        <v>83</v>
      </c>
      <c r="AT174" s="144" t="s">
        <v>74</v>
      </c>
      <c r="AU174" s="144" t="s">
        <v>83</v>
      </c>
      <c r="AY174" s="137" t="s">
        <v>199</v>
      </c>
      <c r="BK174" s="145">
        <f>SUM(BK175:BK180)</f>
        <v>0</v>
      </c>
    </row>
    <row r="175" spans="2:65" s="1" customFormat="1" ht="24.2" customHeight="1">
      <c r="B175" s="118"/>
      <c r="C175" s="146" t="s">
        <v>430</v>
      </c>
      <c r="D175" s="146" t="s">
        <v>200</v>
      </c>
      <c r="E175" s="147" t="s">
        <v>1363</v>
      </c>
      <c r="F175" s="148" t="s">
        <v>1364</v>
      </c>
      <c r="G175" s="149" t="s">
        <v>266</v>
      </c>
      <c r="H175" s="150">
        <v>93.48</v>
      </c>
      <c r="I175" s="151"/>
      <c r="J175" s="152">
        <f t="shared" ref="J175:J180" si="25">ROUND(I175*H175,2)</f>
        <v>0</v>
      </c>
      <c r="K175" s="153"/>
      <c r="L175" s="28"/>
      <c r="M175" s="154" t="s">
        <v>1</v>
      </c>
      <c r="N175" s="117" t="s">
        <v>41</v>
      </c>
      <c r="P175" s="155">
        <f t="shared" ref="P175:P180" si="26">O175*H175</f>
        <v>0</v>
      </c>
      <c r="Q175" s="155">
        <v>2.8400000000000001E-3</v>
      </c>
      <c r="R175" s="155">
        <f t="shared" ref="R175:R180" si="27">Q175*H175</f>
        <v>0.26548320000000003</v>
      </c>
      <c r="S175" s="155">
        <v>0</v>
      </c>
      <c r="T175" s="156">
        <f t="shared" ref="T175:T180" si="28">S175*H175</f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 t="shared" ref="BE175:BE180" si="29">IF(N175="základná",J175,0)</f>
        <v>0</v>
      </c>
      <c r="BF175" s="158">
        <f t="shared" ref="BF175:BF180" si="30">IF(N175="znížená",J175,0)</f>
        <v>0</v>
      </c>
      <c r="BG175" s="158">
        <f t="shared" ref="BG175:BG180" si="31">IF(N175="zákl. prenesená",J175,0)</f>
        <v>0</v>
      </c>
      <c r="BH175" s="158">
        <f t="shared" ref="BH175:BH180" si="32">IF(N175="zníž. prenesená",J175,0)</f>
        <v>0</v>
      </c>
      <c r="BI175" s="158">
        <f t="shared" ref="BI175:BI180" si="33">IF(N175="nulová",J175,0)</f>
        <v>0</v>
      </c>
      <c r="BJ175" s="13" t="s">
        <v>115</v>
      </c>
      <c r="BK175" s="158">
        <f t="shared" ref="BK175:BK180" si="34">ROUND(I175*H175,2)</f>
        <v>0</v>
      </c>
      <c r="BL175" s="13" t="s">
        <v>234</v>
      </c>
      <c r="BM175" s="157" t="s">
        <v>1365</v>
      </c>
    </row>
    <row r="176" spans="2:65" s="1" customFormat="1" ht="24.2" customHeight="1">
      <c r="B176" s="118"/>
      <c r="C176" s="146" t="s">
        <v>434</v>
      </c>
      <c r="D176" s="146" t="s">
        <v>200</v>
      </c>
      <c r="E176" s="147" t="s">
        <v>516</v>
      </c>
      <c r="F176" s="148" t="s">
        <v>517</v>
      </c>
      <c r="G176" s="149" t="s">
        <v>378</v>
      </c>
      <c r="H176" s="150">
        <v>123.408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41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115</v>
      </c>
      <c r="BK176" s="158">
        <f t="shared" si="34"/>
        <v>0</v>
      </c>
      <c r="BL176" s="13" t="s">
        <v>234</v>
      </c>
      <c r="BM176" s="157" t="s">
        <v>1366</v>
      </c>
    </row>
    <row r="177" spans="2:65" s="1" customFormat="1" ht="24.2" customHeight="1">
      <c r="B177" s="118"/>
      <c r="C177" s="146" t="s">
        <v>438</v>
      </c>
      <c r="D177" s="146" t="s">
        <v>200</v>
      </c>
      <c r="E177" s="147" t="s">
        <v>520</v>
      </c>
      <c r="F177" s="148" t="s">
        <v>521</v>
      </c>
      <c r="G177" s="149" t="s">
        <v>378</v>
      </c>
      <c r="H177" s="150">
        <v>1110.672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41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234</v>
      </c>
      <c r="AT177" s="157" t="s">
        <v>200</v>
      </c>
      <c r="AU177" s="157" t="s">
        <v>115</v>
      </c>
      <c r="AY177" s="13" t="s">
        <v>199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115</v>
      </c>
      <c r="BK177" s="158">
        <f t="shared" si="34"/>
        <v>0</v>
      </c>
      <c r="BL177" s="13" t="s">
        <v>234</v>
      </c>
      <c r="BM177" s="157" t="s">
        <v>1367</v>
      </c>
    </row>
    <row r="178" spans="2:65" s="1" customFormat="1" ht="24.2" customHeight="1">
      <c r="B178" s="118"/>
      <c r="C178" s="146" t="s">
        <v>442</v>
      </c>
      <c r="D178" s="146" t="s">
        <v>200</v>
      </c>
      <c r="E178" s="147" t="s">
        <v>524</v>
      </c>
      <c r="F178" s="148" t="s">
        <v>525</v>
      </c>
      <c r="G178" s="149" t="s">
        <v>378</v>
      </c>
      <c r="H178" s="150">
        <v>123.408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41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234</v>
      </c>
      <c r="AT178" s="157" t="s">
        <v>200</v>
      </c>
      <c r="AU178" s="157" t="s">
        <v>115</v>
      </c>
      <c r="AY178" s="13" t="s">
        <v>199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115</v>
      </c>
      <c r="BK178" s="158">
        <f t="shared" si="34"/>
        <v>0</v>
      </c>
      <c r="BL178" s="13" t="s">
        <v>234</v>
      </c>
      <c r="BM178" s="157" t="s">
        <v>1368</v>
      </c>
    </row>
    <row r="179" spans="2:65" s="1" customFormat="1" ht="24.2" customHeight="1">
      <c r="B179" s="118"/>
      <c r="C179" s="146" t="s">
        <v>446</v>
      </c>
      <c r="D179" s="146" t="s">
        <v>200</v>
      </c>
      <c r="E179" s="147" t="s">
        <v>528</v>
      </c>
      <c r="F179" s="148" t="s">
        <v>529</v>
      </c>
      <c r="G179" s="149" t="s">
        <v>378</v>
      </c>
      <c r="H179" s="150">
        <v>35.101999999999997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41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115</v>
      </c>
      <c r="BK179" s="158">
        <f t="shared" si="34"/>
        <v>0</v>
      </c>
      <c r="BL179" s="13" t="s">
        <v>234</v>
      </c>
      <c r="BM179" s="157" t="s">
        <v>1369</v>
      </c>
    </row>
    <row r="180" spans="2:65" s="1" customFormat="1" ht="24.2" customHeight="1">
      <c r="B180" s="118"/>
      <c r="C180" s="146" t="s">
        <v>451</v>
      </c>
      <c r="D180" s="146" t="s">
        <v>200</v>
      </c>
      <c r="E180" s="147" t="s">
        <v>532</v>
      </c>
      <c r="F180" s="148" t="s">
        <v>533</v>
      </c>
      <c r="G180" s="149" t="s">
        <v>378</v>
      </c>
      <c r="H180" s="150">
        <v>88.305999999999997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41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115</v>
      </c>
      <c r="BK180" s="158">
        <f t="shared" si="34"/>
        <v>0</v>
      </c>
      <c r="BL180" s="13" t="s">
        <v>234</v>
      </c>
      <c r="BM180" s="157" t="s">
        <v>1370</v>
      </c>
    </row>
    <row r="181" spans="2:65" s="10" customFormat="1" ht="22.7" customHeight="1">
      <c r="B181" s="136"/>
      <c r="D181" s="137" t="s">
        <v>74</v>
      </c>
      <c r="E181" s="168" t="s">
        <v>539</v>
      </c>
      <c r="F181" s="168" t="s">
        <v>540</v>
      </c>
      <c r="I181" s="139"/>
      <c r="J181" s="169">
        <f>BK181</f>
        <v>0</v>
      </c>
      <c r="L181" s="136"/>
      <c r="M181" s="141"/>
      <c r="P181" s="142">
        <f>P182</f>
        <v>0</v>
      </c>
      <c r="R181" s="142">
        <f>R182</f>
        <v>0</v>
      </c>
      <c r="T181" s="143">
        <f>T182</f>
        <v>0</v>
      </c>
      <c r="AR181" s="137" t="s">
        <v>83</v>
      </c>
      <c r="AT181" s="144" t="s">
        <v>74</v>
      </c>
      <c r="AU181" s="144" t="s">
        <v>83</v>
      </c>
      <c r="AY181" s="137" t="s">
        <v>199</v>
      </c>
      <c r="BK181" s="145">
        <f>BK182</f>
        <v>0</v>
      </c>
    </row>
    <row r="182" spans="2:65" s="1" customFormat="1" ht="33" customHeight="1">
      <c r="B182" s="118"/>
      <c r="C182" s="146" t="s">
        <v>455</v>
      </c>
      <c r="D182" s="146" t="s">
        <v>200</v>
      </c>
      <c r="E182" s="147" t="s">
        <v>1245</v>
      </c>
      <c r="F182" s="148" t="s">
        <v>1246</v>
      </c>
      <c r="G182" s="149" t="s">
        <v>378</v>
      </c>
      <c r="H182" s="150">
        <v>481.39499999999998</v>
      </c>
      <c r="I182" s="151"/>
      <c r="J182" s="152">
        <f>ROUND(I182*H182,2)</f>
        <v>0</v>
      </c>
      <c r="K182" s="153"/>
      <c r="L182" s="28"/>
      <c r="M182" s="159" t="s">
        <v>1</v>
      </c>
      <c r="N182" s="160" t="s">
        <v>41</v>
      </c>
      <c r="O182" s="161"/>
      <c r="P182" s="162">
        <f>O182*H182</f>
        <v>0</v>
      </c>
      <c r="Q182" s="162">
        <v>0</v>
      </c>
      <c r="R182" s="162">
        <f>Q182*H182</f>
        <v>0</v>
      </c>
      <c r="S182" s="162">
        <v>0</v>
      </c>
      <c r="T182" s="163">
        <f>S182*H182</f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115</v>
      </c>
      <c r="BK182" s="158">
        <f>ROUND(I182*H182,2)</f>
        <v>0</v>
      </c>
      <c r="BL182" s="13" t="s">
        <v>234</v>
      </c>
      <c r="BM182" s="157" t="s">
        <v>1371</v>
      </c>
    </row>
    <row r="183" spans="2:65" s="1" customFormat="1" ht="6.95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6:K182" xr:uid="{00000000-0009-0000-0000-00000E000000}"/>
  <mergeCells count="17">
    <mergeCell ref="E20:H20"/>
    <mergeCell ref="E29:H29"/>
    <mergeCell ref="E129:H129"/>
    <mergeCell ref="L2:V2"/>
    <mergeCell ref="D111:F111"/>
    <mergeCell ref="D112:F112"/>
    <mergeCell ref="D113:F113"/>
    <mergeCell ref="E125:H125"/>
    <mergeCell ref="E127:H127"/>
    <mergeCell ref="E85:H85"/>
    <mergeCell ref="E87:H87"/>
    <mergeCell ref="E89:H89"/>
    <mergeCell ref="D109:F109"/>
    <mergeCell ref="D110:F110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62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133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1248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16.5" customHeight="1">
      <c r="B11" s="28"/>
      <c r="E11" s="194" t="s">
        <v>1372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J105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ROUND((SUM(BE105:BE112) + SUM(BE134:BE161)),  2)</f>
        <v>0</v>
      </c>
      <c r="G37" s="98"/>
      <c r="H37" s="98"/>
      <c r="I37" s="99">
        <v>0.23</v>
      </c>
      <c r="J37" s="97">
        <f>ROUND(((SUM(BE105:BE112) + SUM(BE134:BE161))*I37),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ROUND((SUM(BF105:BF112) + SUM(BF134:BF161)),  2)</f>
        <v>0</v>
      </c>
      <c r="I38" s="100">
        <v>0.23</v>
      </c>
      <c r="J38" s="85">
        <f>ROUND(((SUM(BF105:BF112) + SUM(BF134:BF161))*I38),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ROUND((SUM(BG105:BG112) + SUM(BG134:BG161)),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ROUND((SUM(BH105:BH112) + SUM(BH134:BH161)),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ROUND((SUM(BI105:BI112) + SUM(BI134:BI161)),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1248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16.5" hidden="1" customHeight="1">
      <c r="B89" s="28"/>
      <c r="E89" s="194" t="str">
        <f>E11</f>
        <v>SO403.1.3 - PRELOŽKY A OCHRANA IS – OCHRANA IS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J134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1373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19.899999999999999" hidden="1" customHeight="1">
      <c r="B100" s="164"/>
      <c r="D100" s="165" t="s">
        <v>919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11" customFormat="1" ht="19.899999999999999" hidden="1" customHeight="1">
      <c r="B101" s="164"/>
      <c r="D101" s="165" t="s">
        <v>920</v>
      </c>
      <c r="E101" s="166"/>
      <c r="F101" s="166"/>
      <c r="G101" s="166"/>
      <c r="H101" s="166"/>
      <c r="I101" s="166"/>
      <c r="J101" s="167">
        <f>J141</f>
        <v>0</v>
      </c>
      <c r="L101" s="164"/>
    </row>
    <row r="102" spans="2:65" s="11" customFormat="1" ht="19.899999999999999" hidden="1" customHeight="1">
      <c r="B102" s="164"/>
      <c r="D102" s="165" t="s">
        <v>1374</v>
      </c>
      <c r="E102" s="166"/>
      <c r="F102" s="166"/>
      <c r="G102" s="166"/>
      <c r="H102" s="166"/>
      <c r="I102" s="166"/>
      <c r="J102" s="167">
        <f>J157</f>
        <v>0</v>
      </c>
      <c r="L102" s="164"/>
    </row>
    <row r="103" spans="2:65" s="1" customFormat="1" ht="21.75" hidden="1" customHeight="1">
      <c r="B103" s="28"/>
      <c r="L103" s="28"/>
    </row>
    <row r="104" spans="2:65" s="1" customFormat="1" ht="6.95" hidden="1" customHeight="1">
      <c r="B104" s="28"/>
      <c r="L104" s="28"/>
    </row>
    <row r="105" spans="2:65" s="1" customFormat="1" ht="29.25" hidden="1" customHeight="1">
      <c r="B105" s="28"/>
      <c r="C105" s="111" t="s">
        <v>175</v>
      </c>
      <c r="J105" s="116">
        <f>ROUND(J106 + J107 + J108 + J109 + J110 + J111,2)</f>
        <v>0</v>
      </c>
      <c r="L105" s="28"/>
      <c r="N105" s="117" t="s">
        <v>39</v>
      </c>
    </row>
    <row r="106" spans="2:65" s="1" customFormat="1" ht="18" hidden="1" customHeight="1">
      <c r="B106" s="118"/>
      <c r="C106" s="119"/>
      <c r="D106" s="232" t="s">
        <v>176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921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179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180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322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120" t="s">
        <v>182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183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9.9499999999999993" hidden="1">
      <c r="B112" s="28"/>
      <c r="L112" s="28"/>
    </row>
    <row r="113" spans="2:12" s="1" customFormat="1" ht="29.25" hidden="1" customHeight="1">
      <c r="B113" s="28"/>
      <c r="C113" s="125" t="s">
        <v>184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t="9.9499999999999993" hidden="1"/>
    <row r="116" spans="2:12" ht="9.9499999999999993" hidden="1"/>
    <row r="117" spans="2:12" ht="9.9499999999999993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185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34" t="str">
        <f>E7</f>
        <v>Tlačiarne – úprava dopravnej infraštruktúry - Mesto Košice</v>
      </c>
      <c r="F122" s="235"/>
      <c r="G122" s="235"/>
      <c r="H122" s="235"/>
      <c r="L122" s="28"/>
    </row>
    <row r="123" spans="2:12" ht="12" customHeight="1">
      <c r="B123" s="16"/>
      <c r="C123" s="23" t="s">
        <v>165</v>
      </c>
      <c r="L123" s="16"/>
    </row>
    <row r="124" spans="2:12" s="1" customFormat="1" ht="16.5" customHeight="1">
      <c r="B124" s="28"/>
      <c r="E124" s="234" t="s">
        <v>1248</v>
      </c>
      <c r="F124" s="236"/>
      <c r="G124" s="236"/>
      <c r="H124" s="236"/>
      <c r="L124" s="28"/>
    </row>
    <row r="125" spans="2:12" s="1" customFormat="1" ht="12" customHeight="1">
      <c r="B125" s="28"/>
      <c r="C125" s="23" t="s">
        <v>916</v>
      </c>
      <c r="L125" s="28"/>
    </row>
    <row r="126" spans="2:12" s="1" customFormat="1" ht="16.5" customHeight="1">
      <c r="B126" s="28"/>
      <c r="E126" s="194" t="str">
        <f>E11</f>
        <v>SO403.1.3 - PRELOŽKY A OCHRANA IS – OCHRANA IS</v>
      </c>
      <c r="F126" s="236"/>
      <c r="G126" s="236"/>
      <c r="H126" s="236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F14</f>
        <v>ul. Letná, Košice</v>
      </c>
      <c r="I128" s="23" t="s">
        <v>21</v>
      </c>
      <c r="J128" s="51" t="str">
        <f>IF(J14="","",J14)</f>
        <v>8. 6. 2026</v>
      </c>
      <c r="L128" s="28"/>
    </row>
    <row r="129" spans="2:65" s="1" customFormat="1" ht="6.95" customHeight="1">
      <c r="B129" s="28"/>
      <c r="L129" s="28"/>
    </row>
    <row r="130" spans="2:65" s="1" customFormat="1" ht="25.7" customHeight="1">
      <c r="B130" s="28"/>
      <c r="C130" s="23" t="s">
        <v>23</v>
      </c>
      <c r="F130" s="21" t="str">
        <f>E17</f>
        <v>Mesto Košice, Trieda SNP 48/A, 04011 Košice</v>
      </c>
      <c r="I130" s="23" t="s">
        <v>29</v>
      </c>
      <c r="J130" s="26" t="str">
        <f>E23</f>
        <v>d.g.A design graphic architecture s.r.o</v>
      </c>
      <c r="L130" s="28"/>
    </row>
    <row r="131" spans="2:65" s="1" customFormat="1" ht="15.2" customHeight="1">
      <c r="B131" s="28"/>
      <c r="C131" s="23" t="s">
        <v>27</v>
      </c>
      <c r="F131" s="21" t="str">
        <f>IF(E20="","",E20)</f>
        <v>Vyplň údaj</v>
      </c>
      <c r="I131" s="23" t="s">
        <v>32</v>
      </c>
      <c r="J131" s="26" t="str">
        <f>E26</f>
        <v xml:space="preserve"> </v>
      </c>
      <c r="L131" s="28"/>
    </row>
    <row r="132" spans="2:65" s="1" customFormat="1" ht="10.35" customHeight="1">
      <c r="B132" s="28"/>
      <c r="L132" s="28"/>
    </row>
    <row r="133" spans="2:65" s="9" customFormat="1" ht="29.25" customHeight="1">
      <c r="B133" s="127"/>
      <c r="C133" s="128" t="s">
        <v>186</v>
      </c>
      <c r="D133" s="129" t="s">
        <v>60</v>
      </c>
      <c r="E133" s="129" t="s">
        <v>56</v>
      </c>
      <c r="F133" s="129" t="s">
        <v>57</v>
      </c>
      <c r="G133" s="129" t="s">
        <v>187</v>
      </c>
      <c r="H133" s="129" t="s">
        <v>188</v>
      </c>
      <c r="I133" s="129" t="s">
        <v>189</v>
      </c>
      <c r="J133" s="130" t="s">
        <v>171</v>
      </c>
      <c r="K133" s="131" t="s">
        <v>190</v>
      </c>
      <c r="L133" s="127"/>
      <c r="M133" s="58" t="s">
        <v>1</v>
      </c>
      <c r="N133" s="59" t="s">
        <v>39</v>
      </c>
      <c r="O133" s="59" t="s">
        <v>191</v>
      </c>
      <c r="P133" s="59" t="s">
        <v>192</v>
      </c>
      <c r="Q133" s="59" t="s">
        <v>193</v>
      </c>
      <c r="R133" s="59" t="s">
        <v>194</v>
      </c>
      <c r="S133" s="59" t="s">
        <v>195</v>
      </c>
      <c r="T133" s="60" t="s">
        <v>196</v>
      </c>
    </row>
    <row r="134" spans="2:65" s="1" customFormat="1" ht="22.7" customHeight="1">
      <c r="B134" s="28"/>
      <c r="C134" s="63" t="s">
        <v>167</v>
      </c>
      <c r="J134" s="132">
        <f>BK134</f>
        <v>0</v>
      </c>
      <c r="L134" s="28"/>
      <c r="M134" s="61"/>
      <c r="N134" s="52"/>
      <c r="O134" s="52"/>
      <c r="P134" s="133">
        <f>P135</f>
        <v>0</v>
      </c>
      <c r="Q134" s="52"/>
      <c r="R134" s="133">
        <f>R135</f>
        <v>126.7880691</v>
      </c>
      <c r="S134" s="52"/>
      <c r="T134" s="134">
        <f>T135</f>
        <v>0</v>
      </c>
      <c r="AT134" s="13" t="s">
        <v>74</v>
      </c>
      <c r="AU134" s="13" t="s">
        <v>173</v>
      </c>
      <c r="BK134" s="135">
        <f>BK135</f>
        <v>0</v>
      </c>
    </row>
    <row r="135" spans="2:65" s="10" customFormat="1" ht="25.9" customHeight="1">
      <c r="B135" s="136"/>
      <c r="D135" s="137" t="s">
        <v>74</v>
      </c>
      <c r="E135" s="138" t="s">
        <v>1375</v>
      </c>
      <c r="F135" s="138" t="s">
        <v>1376</v>
      </c>
      <c r="I135" s="139"/>
      <c r="J135" s="140">
        <f>BK135</f>
        <v>0</v>
      </c>
      <c r="L135" s="136"/>
      <c r="M135" s="141"/>
      <c r="P135" s="142">
        <f>P136+P141+P157</f>
        <v>0</v>
      </c>
      <c r="R135" s="142">
        <f>R136+R141+R157</f>
        <v>126.7880691</v>
      </c>
      <c r="T135" s="143">
        <f>T136+T141+T157</f>
        <v>0</v>
      </c>
      <c r="AR135" s="137" t="s">
        <v>239</v>
      </c>
      <c r="AT135" s="144" t="s">
        <v>74</v>
      </c>
      <c r="AU135" s="144" t="s">
        <v>75</v>
      </c>
      <c r="AY135" s="137" t="s">
        <v>199</v>
      </c>
      <c r="BK135" s="145">
        <f>BK136+BK141+BK157</f>
        <v>0</v>
      </c>
    </row>
    <row r="136" spans="2:65" s="10" customFormat="1" ht="22.7" customHeight="1">
      <c r="B136" s="136"/>
      <c r="D136" s="137" t="s">
        <v>74</v>
      </c>
      <c r="E136" s="168" t="s">
        <v>923</v>
      </c>
      <c r="F136" s="168" t="s">
        <v>924</v>
      </c>
      <c r="I136" s="139"/>
      <c r="J136" s="169">
        <f>BK136</f>
        <v>0</v>
      </c>
      <c r="L136" s="136"/>
      <c r="M136" s="141"/>
      <c r="P136" s="142">
        <f>SUM(P137:P140)</f>
        <v>0</v>
      </c>
      <c r="R136" s="142">
        <f>SUM(R137:R140)</f>
        <v>1.7819999999999999E-2</v>
      </c>
      <c r="T136" s="143">
        <f>SUM(T137:T140)</f>
        <v>0</v>
      </c>
      <c r="AR136" s="137" t="s">
        <v>239</v>
      </c>
      <c r="AT136" s="144" t="s">
        <v>74</v>
      </c>
      <c r="AU136" s="144" t="s">
        <v>83</v>
      </c>
      <c r="AY136" s="137" t="s">
        <v>199</v>
      </c>
      <c r="BK136" s="145">
        <f>SUM(BK137:BK140)</f>
        <v>0</v>
      </c>
    </row>
    <row r="137" spans="2:65" s="1" customFormat="1" ht="24.2" customHeight="1">
      <c r="B137" s="118"/>
      <c r="C137" s="146" t="s">
        <v>418</v>
      </c>
      <c r="D137" s="146" t="s">
        <v>200</v>
      </c>
      <c r="E137" s="147" t="s">
        <v>925</v>
      </c>
      <c r="F137" s="148" t="s">
        <v>926</v>
      </c>
      <c r="G137" s="149" t="s">
        <v>266</v>
      </c>
      <c r="H137" s="150">
        <v>162</v>
      </c>
      <c r="I137" s="151"/>
      <c r="J137" s="152">
        <f>ROUND(I137*H137,2)</f>
        <v>0</v>
      </c>
      <c r="K137" s="153"/>
      <c r="L137" s="28"/>
      <c r="M137" s="154" t="s">
        <v>1</v>
      </c>
      <c r="N137" s="117" t="s">
        <v>41</v>
      </c>
      <c r="P137" s="155">
        <f>O137*H137</f>
        <v>0</v>
      </c>
      <c r="Q137" s="155">
        <v>0</v>
      </c>
      <c r="R137" s="155">
        <f>Q137*H137</f>
        <v>0</v>
      </c>
      <c r="S137" s="155">
        <v>0</v>
      </c>
      <c r="T137" s="156">
        <f>S137*H137</f>
        <v>0</v>
      </c>
      <c r="AR137" s="157" t="s">
        <v>204</v>
      </c>
      <c r="AT137" s="157" t="s">
        <v>200</v>
      </c>
      <c r="AU137" s="157" t="s">
        <v>115</v>
      </c>
      <c r="AY137" s="13" t="s">
        <v>199</v>
      </c>
      <c r="BE137" s="158">
        <f>IF(N137="základná",J137,0)</f>
        <v>0</v>
      </c>
      <c r="BF137" s="158">
        <f>IF(N137="znížená",J137,0)</f>
        <v>0</v>
      </c>
      <c r="BG137" s="158">
        <f>IF(N137="zákl. prenesená",J137,0)</f>
        <v>0</v>
      </c>
      <c r="BH137" s="158">
        <f>IF(N137="zníž. prenesená",J137,0)</f>
        <v>0</v>
      </c>
      <c r="BI137" s="158">
        <f>IF(N137="nulová",J137,0)</f>
        <v>0</v>
      </c>
      <c r="BJ137" s="13" t="s">
        <v>115</v>
      </c>
      <c r="BK137" s="158">
        <f>ROUND(I137*H137,2)</f>
        <v>0</v>
      </c>
      <c r="BL137" s="13" t="s">
        <v>204</v>
      </c>
      <c r="BM137" s="157" t="s">
        <v>1377</v>
      </c>
    </row>
    <row r="138" spans="2:65" s="1" customFormat="1" ht="24.2" customHeight="1">
      <c r="B138" s="118"/>
      <c r="C138" s="170" t="s">
        <v>422</v>
      </c>
      <c r="D138" s="170" t="s">
        <v>229</v>
      </c>
      <c r="E138" s="171" t="s">
        <v>928</v>
      </c>
      <c r="F138" s="172" t="s">
        <v>1378</v>
      </c>
      <c r="G138" s="173" t="s">
        <v>266</v>
      </c>
      <c r="H138" s="174">
        <v>162</v>
      </c>
      <c r="I138" s="175"/>
      <c r="J138" s="176">
        <f>ROUND(I138*H138,2)</f>
        <v>0</v>
      </c>
      <c r="K138" s="177"/>
      <c r="L138" s="178"/>
      <c r="M138" s="179" t="s">
        <v>1</v>
      </c>
      <c r="N138" s="180" t="s">
        <v>41</v>
      </c>
      <c r="P138" s="155">
        <f>O138*H138</f>
        <v>0</v>
      </c>
      <c r="Q138" s="155">
        <v>1.1E-4</v>
      </c>
      <c r="R138" s="155">
        <f>Q138*H138</f>
        <v>1.7819999999999999E-2</v>
      </c>
      <c r="S138" s="155">
        <v>0</v>
      </c>
      <c r="T138" s="156">
        <f>S138*H138</f>
        <v>0</v>
      </c>
      <c r="AR138" s="157" t="s">
        <v>930</v>
      </c>
      <c r="AT138" s="157" t="s">
        <v>229</v>
      </c>
      <c r="AU138" s="157" t="s">
        <v>115</v>
      </c>
      <c r="AY138" s="13" t="s">
        <v>199</v>
      </c>
      <c r="BE138" s="158">
        <f>IF(N138="základná",J138,0)</f>
        <v>0</v>
      </c>
      <c r="BF138" s="158">
        <f>IF(N138="znížená",J138,0)</f>
        <v>0</v>
      </c>
      <c r="BG138" s="158">
        <f>IF(N138="zákl. prenesená",J138,0)</f>
        <v>0</v>
      </c>
      <c r="BH138" s="158">
        <f>IF(N138="zníž. prenesená",J138,0)</f>
        <v>0</v>
      </c>
      <c r="BI138" s="158">
        <f>IF(N138="nulová",J138,0)</f>
        <v>0</v>
      </c>
      <c r="BJ138" s="13" t="s">
        <v>115</v>
      </c>
      <c r="BK138" s="158">
        <f>ROUND(I138*H138,2)</f>
        <v>0</v>
      </c>
      <c r="BL138" s="13" t="s">
        <v>930</v>
      </c>
      <c r="BM138" s="157" t="s">
        <v>1379</v>
      </c>
    </row>
    <row r="139" spans="2:65" s="1" customFormat="1" ht="37.700000000000003" customHeight="1">
      <c r="B139" s="118"/>
      <c r="C139" s="146" t="s">
        <v>409</v>
      </c>
      <c r="D139" s="146" t="s">
        <v>200</v>
      </c>
      <c r="E139" s="147" t="s">
        <v>1380</v>
      </c>
      <c r="F139" s="148" t="s">
        <v>1381</v>
      </c>
      <c r="G139" s="149" t="s">
        <v>266</v>
      </c>
      <c r="H139" s="150">
        <v>395</v>
      </c>
      <c r="I139" s="151"/>
      <c r="J139" s="152">
        <f>ROUND(I139*H139,2)</f>
        <v>0</v>
      </c>
      <c r="K139" s="153"/>
      <c r="L139" s="28"/>
      <c r="M139" s="154" t="s">
        <v>1</v>
      </c>
      <c r="N139" s="117" t="s">
        <v>41</v>
      </c>
      <c r="P139" s="155">
        <f>O139*H139</f>
        <v>0</v>
      </c>
      <c r="Q139" s="155">
        <v>0</v>
      </c>
      <c r="R139" s="155">
        <f>Q139*H139</f>
        <v>0</v>
      </c>
      <c r="S139" s="155">
        <v>0</v>
      </c>
      <c r="T139" s="156">
        <f>S139*H139</f>
        <v>0</v>
      </c>
      <c r="AR139" s="157" t="s">
        <v>204</v>
      </c>
      <c r="AT139" s="157" t="s">
        <v>200</v>
      </c>
      <c r="AU139" s="157" t="s">
        <v>115</v>
      </c>
      <c r="AY139" s="13" t="s">
        <v>199</v>
      </c>
      <c r="BE139" s="158">
        <f>IF(N139="základná",J139,0)</f>
        <v>0</v>
      </c>
      <c r="BF139" s="158">
        <f>IF(N139="znížená",J139,0)</f>
        <v>0</v>
      </c>
      <c r="BG139" s="158">
        <f>IF(N139="zákl. prenesená",J139,0)</f>
        <v>0</v>
      </c>
      <c r="BH139" s="158">
        <f>IF(N139="zníž. prenesená",J139,0)</f>
        <v>0</v>
      </c>
      <c r="BI139" s="158">
        <f>IF(N139="nulová",J139,0)</f>
        <v>0</v>
      </c>
      <c r="BJ139" s="13" t="s">
        <v>115</v>
      </c>
      <c r="BK139" s="158">
        <f>ROUND(I139*H139,2)</f>
        <v>0</v>
      </c>
      <c r="BL139" s="13" t="s">
        <v>204</v>
      </c>
      <c r="BM139" s="157" t="s">
        <v>1382</v>
      </c>
    </row>
    <row r="140" spans="2:65" s="1" customFormat="1" ht="37.700000000000003" customHeight="1">
      <c r="B140" s="118"/>
      <c r="C140" s="170" t="s">
        <v>413</v>
      </c>
      <c r="D140" s="170" t="s">
        <v>229</v>
      </c>
      <c r="E140" s="171" t="s">
        <v>1383</v>
      </c>
      <c r="F140" s="172" t="s">
        <v>1384</v>
      </c>
      <c r="G140" s="173" t="s">
        <v>266</v>
      </c>
      <c r="H140" s="174">
        <v>395</v>
      </c>
      <c r="I140" s="175"/>
      <c r="J140" s="176">
        <f>ROUND(I140*H140,2)</f>
        <v>0</v>
      </c>
      <c r="K140" s="177"/>
      <c r="L140" s="178"/>
      <c r="M140" s="179" t="s">
        <v>1</v>
      </c>
      <c r="N140" s="180" t="s">
        <v>41</v>
      </c>
      <c r="P140" s="155">
        <f>O140*H140</f>
        <v>0</v>
      </c>
      <c r="Q140" s="155">
        <v>0</v>
      </c>
      <c r="R140" s="155">
        <f>Q140*H140</f>
        <v>0</v>
      </c>
      <c r="S140" s="155">
        <v>0</v>
      </c>
      <c r="T140" s="156">
        <f>S140*H140</f>
        <v>0</v>
      </c>
      <c r="AR140" s="157" t="s">
        <v>779</v>
      </c>
      <c r="AT140" s="157" t="s">
        <v>229</v>
      </c>
      <c r="AU140" s="157" t="s">
        <v>115</v>
      </c>
      <c r="AY140" s="13" t="s">
        <v>199</v>
      </c>
      <c r="BE140" s="158">
        <f>IF(N140="základná",J140,0)</f>
        <v>0</v>
      </c>
      <c r="BF140" s="158">
        <f>IF(N140="znížená",J140,0)</f>
        <v>0</v>
      </c>
      <c r="BG140" s="158">
        <f>IF(N140="zákl. prenesená",J140,0)</f>
        <v>0</v>
      </c>
      <c r="BH140" s="158">
        <f>IF(N140="zníž. prenesená",J140,0)</f>
        <v>0</v>
      </c>
      <c r="BI140" s="158">
        <f>IF(N140="nulová",J140,0)</f>
        <v>0</v>
      </c>
      <c r="BJ140" s="13" t="s">
        <v>115</v>
      </c>
      <c r="BK140" s="158">
        <f>ROUND(I140*H140,2)</f>
        <v>0</v>
      </c>
      <c r="BL140" s="13" t="s">
        <v>204</v>
      </c>
      <c r="BM140" s="157" t="s">
        <v>1385</v>
      </c>
    </row>
    <row r="141" spans="2:65" s="10" customFormat="1" ht="22.7" customHeight="1">
      <c r="B141" s="136"/>
      <c r="D141" s="137" t="s">
        <v>74</v>
      </c>
      <c r="E141" s="168" t="s">
        <v>1031</v>
      </c>
      <c r="F141" s="168" t="s">
        <v>1032</v>
      </c>
      <c r="I141" s="139"/>
      <c r="J141" s="169">
        <f>BK141</f>
        <v>0</v>
      </c>
      <c r="L141" s="136"/>
      <c r="M141" s="141"/>
      <c r="P141" s="142">
        <f>SUM(P142:P156)</f>
        <v>0</v>
      </c>
      <c r="R141" s="142">
        <f>SUM(R142:R156)</f>
        <v>126.7702491</v>
      </c>
      <c r="T141" s="143">
        <f>SUM(T142:T156)</f>
        <v>0</v>
      </c>
      <c r="AR141" s="137" t="s">
        <v>239</v>
      </c>
      <c r="AT141" s="144" t="s">
        <v>74</v>
      </c>
      <c r="AU141" s="144" t="s">
        <v>83</v>
      </c>
      <c r="AY141" s="137" t="s">
        <v>199</v>
      </c>
      <c r="BK141" s="145">
        <f>SUM(BK142:BK156)</f>
        <v>0</v>
      </c>
    </row>
    <row r="142" spans="2:65" s="1" customFormat="1" ht="24.2" customHeight="1">
      <c r="B142" s="118"/>
      <c r="C142" s="146" t="s">
        <v>246</v>
      </c>
      <c r="D142" s="146" t="s">
        <v>200</v>
      </c>
      <c r="E142" s="147" t="s">
        <v>1066</v>
      </c>
      <c r="F142" s="148" t="s">
        <v>1067</v>
      </c>
      <c r="G142" s="149" t="s">
        <v>266</v>
      </c>
      <c r="H142" s="150">
        <v>900</v>
      </c>
      <c r="I142" s="151"/>
      <c r="J142" s="152">
        <f t="shared" ref="J142:J156" si="5">ROUND(I142*H142,2)</f>
        <v>0</v>
      </c>
      <c r="K142" s="153"/>
      <c r="L142" s="28"/>
      <c r="M142" s="154" t="s">
        <v>1</v>
      </c>
      <c r="N142" s="117" t="s">
        <v>41</v>
      </c>
      <c r="P142" s="155">
        <f t="shared" ref="P142:P156" si="6">O142*H142</f>
        <v>0</v>
      </c>
      <c r="Q142" s="155">
        <v>0</v>
      </c>
      <c r="R142" s="155">
        <f t="shared" ref="R142:R156" si="7">Q142*H142</f>
        <v>0</v>
      </c>
      <c r="S142" s="155">
        <v>0</v>
      </c>
      <c r="T142" s="156">
        <f t="shared" ref="T142:T156" si="8">S142*H142</f>
        <v>0</v>
      </c>
      <c r="AR142" s="157" t="s">
        <v>204</v>
      </c>
      <c r="AT142" s="157" t="s">
        <v>200</v>
      </c>
      <c r="AU142" s="157" t="s">
        <v>115</v>
      </c>
      <c r="AY142" s="13" t="s">
        <v>199</v>
      </c>
      <c r="BE142" s="158">
        <f t="shared" ref="BE142:BE156" si="9">IF(N142="základná",J142,0)</f>
        <v>0</v>
      </c>
      <c r="BF142" s="158">
        <f t="shared" ref="BF142:BF156" si="10">IF(N142="znížená",J142,0)</f>
        <v>0</v>
      </c>
      <c r="BG142" s="158">
        <f t="shared" ref="BG142:BG156" si="11">IF(N142="zákl. prenesená",J142,0)</f>
        <v>0</v>
      </c>
      <c r="BH142" s="158">
        <f t="shared" ref="BH142:BH156" si="12">IF(N142="zníž. prenesená",J142,0)</f>
        <v>0</v>
      </c>
      <c r="BI142" s="158">
        <f t="shared" ref="BI142:BI156" si="13">IF(N142="nulová",J142,0)</f>
        <v>0</v>
      </c>
      <c r="BJ142" s="13" t="s">
        <v>115</v>
      </c>
      <c r="BK142" s="158">
        <f t="shared" ref="BK142:BK156" si="14">ROUND(I142*H142,2)</f>
        <v>0</v>
      </c>
      <c r="BL142" s="13" t="s">
        <v>204</v>
      </c>
      <c r="BM142" s="157" t="s">
        <v>1386</v>
      </c>
    </row>
    <row r="143" spans="2:65" s="1" customFormat="1" ht="24.2" customHeight="1">
      <c r="B143" s="118"/>
      <c r="C143" s="170" t="s">
        <v>250</v>
      </c>
      <c r="D143" s="170" t="s">
        <v>229</v>
      </c>
      <c r="E143" s="171" t="s">
        <v>1069</v>
      </c>
      <c r="F143" s="172" t="s">
        <v>1070</v>
      </c>
      <c r="G143" s="173" t="s">
        <v>266</v>
      </c>
      <c r="H143" s="174">
        <v>900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41</v>
      </c>
      <c r="P143" s="155">
        <f t="shared" si="6"/>
        <v>0</v>
      </c>
      <c r="Q143" s="155">
        <v>2.1000000000000001E-4</v>
      </c>
      <c r="R143" s="155">
        <f t="shared" si="7"/>
        <v>0.189</v>
      </c>
      <c r="S143" s="155">
        <v>0</v>
      </c>
      <c r="T143" s="156">
        <f t="shared" si="8"/>
        <v>0</v>
      </c>
      <c r="AR143" s="157" t="s">
        <v>779</v>
      </c>
      <c r="AT143" s="157" t="s">
        <v>229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204</v>
      </c>
      <c r="BM143" s="157" t="s">
        <v>1387</v>
      </c>
    </row>
    <row r="144" spans="2:65" s="1" customFormat="1" ht="33" customHeight="1">
      <c r="B144" s="118"/>
      <c r="C144" s="146" t="s">
        <v>225</v>
      </c>
      <c r="D144" s="146" t="s">
        <v>200</v>
      </c>
      <c r="E144" s="147" t="s">
        <v>1388</v>
      </c>
      <c r="F144" s="148" t="s">
        <v>1389</v>
      </c>
      <c r="G144" s="149" t="s">
        <v>266</v>
      </c>
      <c r="H144" s="150">
        <v>145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204</v>
      </c>
      <c r="BM144" s="157" t="s">
        <v>1390</v>
      </c>
    </row>
    <row r="145" spans="2:65" s="1" customFormat="1" ht="33" customHeight="1">
      <c r="B145" s="118"/>
      <c r="C145" s="146" t="s">
        <v>7</v>
      </c>
      <c r="D145" s="146" t="s">
        <v>200</v>
      </c>
      <c r="E145" s="147" t="s">
        <v>1391</v>
      </c>
      <c r="F145" s="148" t="s">
        <v>1392</v>
      </c>
      <c r="G145" s="149" t="s">
        <v>266</v>
      </c>
      <c r="H145" s="150">
        <v>145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204</v>
      </c>
      <c r="BM145" s="157" t="s">
        <v>1393</v>
      </c>
    </row>
    <row r="146" spans="2:65" s="1" customFormat="1" ht="33" customHeight="1">
      <c r="B146" s="118"/>
      <c r="C146" s="146" t="s">
        <v>83</v>
      </c>
      <c r="D146" s="146" t="s">
        <v>200</v>
      </c>
      <c r="E146" s="147" t="s">
        <v>1394</v>
      </c>
      <c r="F146" s="148" t="s">
        <v>1395</v>
      </c>
      <c r="G146" s="149" t="s">
        <v>266</v>
      </c>
      <c r="H146" s="150">
        <v>77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204</v>
      </c>
      <c r="BM146" s="157" t="s">
        <v>1396</v>
      </c>
    </row>
    <row r="147" spans="2:65" s="1" customFormat="1" ht="33" customHeight="1">
      <c r="B147" s="118"/>
      <c r="C147" s="146" t="s">
        <v>115</v>
      </c>
      <c r="D147" s="146" t="s">
        <v>200</v>
      </c>
      <c r="E147" s="147" t="s">
        <v>1397</v>
      </c>
      <c r="F147" s="148" t="s">
        <v>1398</v>
      </c>
      <c r="G147" s="149" t="s">
        <v>266</v>
      </c>
      <c r="H147" s="150">
        <v>77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204</v>
      </c>
      <c r="BM147" s="157" t="s">
        <v>1399</v>
      </c>
    </row>
    <row r="148" spans="2:65" s="1" customFormat="1" ht="24.2" customHeight="1">
      <c r="B148" s="118"/>
      <c r="C148" s="146" t="s">
        <v>256</v>
      </c>
      <c r="D148" s="146" t="s">
        <v>200</v>
      </c>
      <c r="E148" s="147" t="s">
        <v>1400</v>
      </c>
      <c r="F148" s="148" t="s">
        <v>1401</v>
      </c>
      <c r="G148" s="149" t="s">
        <v>356</v>
      </c>
      <c r="H148" s="150">
        <v>14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2.0699999999999998</v>
      </c>
      <c r="R148" s="155">
        <f t="shared" si="7"/>
        <v>28.979999999999997</v>
      </c>
      <c r="S148" s="155">
        <v>0</v>
      </c>
      <c r="T148" s="156">
        <f t="shared" si="8"/>
        <v>0</v>
      </c>
      <c r="AR148" s="157" t="s">
        <v>204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204</v>
      </c>
      <c r="BM148" s="157" t="s">
        <v>1402</v>
      </c>
    </row>
    <row r="149" spans="2:65" s="1" customFormat="1" ht="16.5" customHeight="1">
      <c r="B149" s="118"/>
      <c r="C149" s="170" t="s">
        <v>233</v>
      </c>
      <c r="D149" s="170" t="s">
        <v>229</v>
      </c>
      <c r="E149" s="171" t="s">
        <v>1403</v>
      </c>
      <c r="F149" s="172" t="s">
        <v>1404</v>
      </c>
      <c r="G149" s="173" t="s">
        <v>378</v>
      </c>
      <c r="H149" s="174">
        <v>23.763000000000002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41</v>
      </c>
      <c r="P149" s="155">
        <f t="shared" si="6"/>
        <v>0</v>
      </c>
      <c r="Q149" s="155">
        <v>1</v>
      </c>
      <c r="R149" s="155">
        <f t="shared" si="7"/>
        <v>23.763000000000002</v>
      </c>
      <c r="S149" s="155">
        <v>0</v>
      </c>
      <c r="T149" s="156">
        <f t="shared" si="8"/>
        <v>0</v>
      </c>
      <c r="AR149" s="157" t="s">
        <v>779</v>
      </c>
      <c r="AT149" s="157" t="s">
        <v>229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204</v>
      </c>
      <c r="BM149" s="157" t="s">
        <v>1405</v>
      </c>
    </row>
    <row r="150" spans="2:65" s="1" customFormat="1" ht="16.5" customHeight="1">
      <c r="B150" s="118"/>
      <c r="C150" s="146" t="s">
        <v>312</v>
      </c>
      <c r="D150" s="146" t="s">
        <v>200</v>
      </c>
      <c r="E150" s="147" t="s">
        <v>1406</v>
      </c>
      <c r="F150" s="148" t="s">
        <v>1407</v>
      </c>
      <c r="G150" s="149" t="s">
        <v>356</v>
      </c>
      <c r="H150" s="150">
        <v>33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2.2375227</v>
      </c>
      <c r="R150" s="155">
        <f t="shared" si="7"/>
        <v>73.838249099999999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1408</v>
      </c>
    </row>
    <row r="151" spans="2:65" s="1" customFormat="1" ht="24.2" customHeight="1">
      <c r="B151" s="118"/>
      <c r="C151" s="146" t="s">
        <v>304</v>
      </c>
      <c r="D151" s="146" t="s">
        <v>200</v>
      </c>
      <c r="E151" s="147" t="s">
        <v>1409</v>
      </c>
      <c r="F151" s="148" t="s">
        <v>1410</v>
      </c>
      <c r="G151" s="149" t="s">
        <v>356</v>
      </c>
      <c r="H151" s="150">
        <v>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204</v>
      </c>
      <c r="BM151" s="157" t="s">
        <v>1411</v>
      </c>
    </row>
    <row r="152" spans="2:65" s="1" customFormat="1" ht="24.2" customHeight="1">
      <c r="B152" s="118"/>
      <c r="C152" s="146" t="s">
        <v>308</v>
      </c>
      <c r="D152" s="146" t="s">
        <v>200</v>
      </c>
      <c r="E152" s="147" t="s">
        <v>1412</v>
      </c>
      <c r="F152" s="148" t="s">
        <v>1413</v>
      </c>
      <c r="G152" s="149" t="s">
        <v>356</v>
      </c>
      <c r="H152" s="150">
        <v>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204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204</v>
      </c>
      <c r="BM152" s="157" t="s">
        <v>1414</v>
      </c>
    </row>
    <row r="153" spans="2:65" s="1" customFormat="1" ht="24.2" customHeight="1">
      <c r="B153" s="118"/>
      <c r="C153" s="146" t="s">
        <v>426</v>
      </c>
      <c r="D153" s="146" t="s">
        <v>200</v>
      </c>
      <c r="E153" s="147" t="s">
        <v>1415</v>
      </c>
      <c r="F153" s="148" t="s">
        <v>1416</v>
      </c>
      <c r="G153" s="149" t="s">
        <v>356</v>
      </c>
      <c r="H153" s="150">
        <v>133.19999999999999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204</v>
      </c>
      <c r="BM153" s="157" t="s">
        <v>1417</v>
      </c>
    </row>
    <row r="154" spans="2:65" s="1" customFormat="1" ht="16.5" customHeight="1">
      <c r="B154" s="118"/>
      <c r="C154" s="146" t="s">
        <v>397</v>
      </c>
      <c r="D154" s="146" t="s">
        <v>200</v>
      </c>
      <c r="E154" s="147" t="s">
        <v>1418</v>
      </c>
      <c r="F154" s="148" t="s">
        <v>1419</v>
      </c>
      <c r="G154" s="149" t="s">
        <v>1420</v>
      </c>
      <c r="H154" s="186"/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204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204</v>
      </c>
      <c r="BM154" s="157" t="s">
        <v>1421</v>
      </c>
    </row>
    <row r="155" spans="2:65" s="1" customFormat="1" ht="16.5" customHeight="1">
      <c r="B155" s="118"/>
      <c r="C155" s="146" t="s">
        <v>401</v>
      </c>
      <c r="D155" s="146" t="s">
        <v>200</v>
      </c>
      <c r="E155" s="147" t="s">
        <v>1422</v>
      </c>
      <c r="F155" s="148" t="s">
        <v>1423</v>
      </c>
      <c r="G155" s="149" t="s">
        <v>1420</v>
      </c>
      <c r="H155" s="186"/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204</v>
      </c>
      <c r="BM155" s="157" t="s">
        <v>1424</v>
      </c>
    </row>
    <row r="156" spans="2:65" s="1" customFormat="1" ht="16.5" customHeight="1">
      <c r="B156" s="118"/>
      <c r="C156" s="146" t="s">
        <v>405</v>
      </c>
      <c r="D156" s="146" t="s">
        <v>200</v>
      </c>
      <c r="E156" s="147" t="s">
        <v>1425</v>
      </c>
      <c r="F156" s="148" t="s">
        <v>1426</v>
      </c>
      <c r="G156" s="149" t="s">
        <v>1420</v>
      </c>
      <c r="H156" s="186"/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204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204</v>
      </c>
      <c r="BM156" s="157" t="s">
        <v>1427</v>
      </c>
    </row>
    <row r="157" spans="2:65" s="10" customFormat="1" ht="22.7" customHeight="1">
      <c r="B157" s="136"/>
      <c r="D157" s="137" t="s">
        <v>74</v>
      </c>
      <c r="E157" s="168" t="s">
        <v>773</v>
      </c>
      <c r="F157" s="168" t="s">
        <v>224</v>
      </c>
      <c r="I157" s="139"/>
      <c r="J157" s="169">
        <f>BK157</f>
        <v>0</v>
      </c>
      <c r="L157" s="136"/>
      <c r="M157" s="141"/>
      <c r="P157" s="142">
        <f>SUM(P158:P161)</f>
        <v>0</v>
      </c>
      <c r="R157" s="142">
        <f>SUM(R158:R161)</f>
        <v>0</v>
      </c>
      <c r="T157" s="143">
        <f>SUM(T158:T161)</f>
        <v>0</v>
      </c>
      <c r="AR157" s="137" t="s">
        <v>83</v>
      </c>
      <c r="AT157" s="144" t="s">
        <v>74</v>
      </c>
      <c r="AU157" s="144" t="s">
        <v>83</v>
      </c>
      <c r="AY157" s="137" t="s">
        <v>199</v>
      </c>
      <c r="BK157" s="145">
        <f>SUM(BK158:BK161)</f>
        <v>0</v>
      </c>
    </row>
    <row r="158" spans="2:65" s="1" customFormat="1" ht="24.2" customHeight="1">
      <c r="B158" s="118"/>
      <c r="C158" s="146" t="s">
        <v>288</v>
      </c>
      <c r="D158" s="146" t="s">
        <v>200</v>
      </c>
      <c r="E158" s="147" t="s">
        <v>1428</v>
      </c>
      <c r="F158" s="148" t="s">
        <v>1429</v>
      </c>
      <c r="G158" s="149" t="s">
        <v>1430</v>
      </c>
      <c r="H158" s="150">
        <v>1</v>
      </c>
      <c r="I158" s="151"/>
      <c r="J158" s="152">
        <f>ROUND(I158*H158,2)</f>
        <v>0</v>
      </c>
      <c r="K158" s="153"/>
      <c r="L158" s="28"/>
      <c r="M158" s="154" t="s">
        <v>1</v>
      </c>
      <c r="N158" s="117" t="s">
        <v>41</v>
      </c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213</v>
      </c>
      <c r="AT158" s="157" t="s">
        <v>200</v>
      </c>
      <c r="AU158" s="157" t="s">
        <v>115</v>
      </c>
      <c r="AY158" s="13" t="s">
        <v>199</v>
      </c>
      <c r="BE158" s="158">
        <f>IF(N158="základná",J158,0)</f>
        <v>0</v>
      </c>
      <c r="BF158" s="158">
        <f>IF(N158="znížená",J158,0)</f>
        <v>0</v>
      </c>
      <c r="BG158" s="158">
        <f>IF(N158="zákl. prenesená",J158,0)</f>
        <v>0</v>
      </c>
      <c r="BH158" s="158">
        <f>IF(N158="zníž. prenesená",J158,0)</f>
        <v>0</v>
      </c>
      <c r="BI158" s="158">
        <f>IF(N158="nulová",J158,0)</f>
        <v>0</v>
      </c>
      <c r="BJ158" s="13" t="s">
        <v>115</v>
      </c>
      <c r="BK158" s="158">
        <f>ROUND(I158*H158,2)</f>
        <v>0</v>
      </c>
      <c r="BL158" s="13" t="s">
        <v>213</v>
      </c>
      <c r="BM158" s="157" t="s">
        <v>1431</v>
      </c>
    </row>
    <row r="159" spans="2:65" s="1" customFormat="1" ht="44.25" customHeight="1">
      <c r="B159" s="118"/>
      <c r="C159" s="146" t="s">
        <v>292</v>
      </c>
      <c r="D159" s="146" t="s">
        <v>200</v>
      </c>
      <c r="E159" s="147" t="s">
        <v>1432</v>
      </c>
      <c r="F159" s="148" t="s">
        <v>1433</v>
      </c>
      <c r="G159" s="149" t="s">
        <v>1430</v>
      </c>
      <c r="H159" s="150">
        <v>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213</v>
      </c>
      <c r="AT159" s="157" t="s">
        <v>200</v>
      </c>
      <c r="AU159" s="157" t="s">
        <v>115</v>
      </c>
      <c r="AY159" s="13" t="s">
        <v>199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115</v>
      </c>
      <c r="BK159" s="158">
        <f>ROUND(I159*H159,2)</f>
        <v>0</v>
      </c>
      <c r="BL159" s="13" t="s">
        <v>213</v>
      </c>
      <c r="BM159" s="157" t="s">
        <v>1434</v>
      </c>
    </row>
    <row r="160" spans="2:65" s="1" customFormat="1" ht="16.5" customHeight="1">
      <c r="B160" s="118"/>
      <c r="C160" s="146" t="s">
        <v>296</v>
      </c>
      <c r="D160" s="146" t="s">
        <v>200</v>
      </c>
      <c r="E160" s="147" t="s">
        <v>1435</v>
      </c>
      <c r="F160" s="148" t="s">
        <v>1436</v>
      </c>
      <c r="G160" s="149" t="s">
        <v>1430</v>
      </c>
      <c r="H160" s="150">
        <v>1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41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213</v>
      </c>
      <c r="AT160" s="157" t="s">
        <v>200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213</v>
      </c>
      <c r="BM160" s="157" t="s">
        <v>1437</v>
      </c>
    </row>
    <row r="161" spans="2:65" s="1" customFormat="1" ht="16.5" customHeight="1">
      <c r="B161" s="118"/>
      <c r="C161" s="146" t="s">
        <v>300</v>
      </c>
      <c r="D161" s="146" t="s">
        <v>200</v>
      </c>
      <c r="E161" s="147" t="s">
        <v>1438</v>
      </c>
      <c r="F161" s="148" t="s">
        <v>1439</v>
      </c>
      <c r="G161" s="149" t="s">
        <v>1430</v>
      </c>
      <c r="H161" s="150">
        <v>1</v>
      </c>
      <c r="I161" s="151"/>
      <c r="J161" s="152">
        <f>ROUND(I161*H161,2)</f>
        <v>0</v>
      </c>
      <c r="K161" s="153"/>
      <c r="L161" s="28"/>
      <c r="M161" s="159" t="s">
        <v>1</v>
      </c>
      <c r="N161" s="160" t="s">
        <v>41</v>
      </c>
      <c r="O161" s="161"/>
      <c r="P161" s="162">
        <f>O161*H161</f>
        <v>0</v>
      </c>
      <c r="Q161" s="162">
        <v>0</v>
      </c>
      <c r="R161" s="162">
        <f>Q161*H161</f>
        <v>0</v>
      </c>
      <c r="S161" s="162">
        <v>0</v>
      </c>
      <c r="T161" s="163">
        <f>S161*H161</f>
        <v>0</v>
      </c>
      <c r="AR161" s="157" t="s">
        <v>213</v>
      </c>
      <c r="AT161" s="157" t="s">
        <v>200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213</v>
      </c>
      <c r="BM161" s="157" t="s">
        <v>1440</v>
      </c>
    </row>
    <row r="162" spans="2:65" s="1" customFormat="1" ht="6.95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autoFilter ref="C133:K161" xr:uid="{00000000-0009-0000-0000-00000F000000}"/>
  <mergeCells count="17"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69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136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1248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16.5" customHeight="1">
      <c r="B11" s="28"/>
      <c r="E11" s="194" t="s">
        <v>1441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J105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ROUND((SUM(BE105:BE112) + SUM(BE134:BE168)),  2)</f>
        <v>0</v>
      </c>
      <c r="G37" s="98"/>
      <c r="H37" s="98"/>
      <c r="I37" s="99">
        <v>0.23</v>
      </c>
      <c r="J37" s="97">
        <f>ROUND(((SUM(BE105:BE112) + SUM(BE134:BE168))*I37),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ROUND((SUM(BF105:BF112) + SUM(BF134:BF168)),  2)</f>
        <v>0</v>
      </c>
      <c r="I38" s="100">
        <v>0.23</v>
      </c>
      <c r="J38" s="85">
        <f>ROUND(((SUM(BF105:BF112) + SUM(BF134:BF168))*I38),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ROUND((SUM(BG105:BG112) + SUM(BG134:BG168)),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ROUND((SUM(BH105:BH112) + SUM(BH134:BH168)),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ROUND((SUM(BI105:BI112) + SUM(BI134:BI168)),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1248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16.5" hidden="1" customHeight="1">
      <c r="B89" s="28"/>
      <c r="E89" s="194" t="str">
        <f>E11</f>
        <v>SO403.1.4 - PRELOŽKY A OCHRANA IS – VSD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J134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1442</v>
      </c>
      <c r="E99" s="114"/>
      <c r="F99" s="114"/>
      <c r="G99" s="114"/>
      <c r="H99" s="114"/>
      <c r="I99" s="114"/>
      <c r="J99" s="115">
        <f>J135</f>
        <v>0</v>
      </c>
      <c r="L99" s="112"/>
    </row>
    <row r="100" spans="2:65" s="11" customFormat="1" ht="19.899999999999999" hidden="1" customHeight="1">
      <c r="B100" s="164"/>
      <c r="D100" s="165" t="s">
        <v>1443</v>
      </c>
      <c r="E100" s="166"/>
      <c r="F100" s="166"/>
      <c r="G100" s="166"/>
      <c r="H100" s="166"/>
      <c r="I100" s="166"/>
      <c r="J100" s="167">
        <f>J136</f>
        <v>0</v>
      </c>
      <c r="L100" s="164"/>
    </row>
    <row r="101" spans="2:65" s="8" customFormat="1" ht="24.95" hidden="1" customHeight="1">
      <c r="B101" s="112"/>
      <c r="D101" s="113" t="s">
        <v>1444</v>
      </c>
      <c r="E101" s="114"/>
      <c r="F101" s="114"/>
      <c r="G101" s="114"/>
      <c r="H101" s="114"/>
      <c r="I101" s="114"/>
      <c r="J101" s="115">
        <f>J147</f>
        <v>0</v>
      </c>
      <c r="L101" s="112"/>
    </row>
    <row r="102" spans="2:65" s="8" customFormat="1" ht="24.95" hidden="1" customHeight="1">
      <c r="B102" s="112"/>
      <c r="D102" s="113" t="s">
        <v>688</v>
      </c>
      <c r="E102" s="114"/>
      <c r="F102" s="114"/>
      <c r="G102" s="114"/>
      <c r="H102" s="114"/>
      <c r="I102" s="114"/>
      <c r="J102" s="115">
        <f>J164</f>
        <v>0</v>
      </c>
      <c r="L102" s="112"/>
    </row>
    <row r="103" spans="2:65" s="1" customFormat="1" ht="21.75" hidden="1" customHeight="1">
      <c r="B103" s="28"/>
      <c r="L103" s="28"/>
    </row>
    <row r="104" spans="2:65" s="1" customFormat="1" ht="6.95" hidden="1" customHeight="1">
      <c r="B104" s="28"/>
      <c r="L104" s="28"/>
    </row>
    <row r="105" spans="2:65" s="1" customFormat="1" ht="29.25" hidden="1" customHeight="1">
      <c r="B105" s="28"/>
      <c r="C105" s="111" t="s">
        <v>175</v>
      </c>
      <c r="J105" s="116">
        <f>ROUND(J106 + J107 + J108 + J109 + J110 + J111,2)</f>
        <v>0</v>
      </c>
      <c r="L105" s="28"/>
      <c r="N105" s="117" t="s">
        <v>39</v>
      </c>
    </row>
    <row r="106" spans="2:65" s="1" customFormat="1" ht="18" hidden="1" customHeight="1">
      <c r="B106" s="118"/>
      <c r="C106" s="119"/>
      <c r="D106" s="232" t="s">
        <v>176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ref="BE106:BE111" si="0">IF(N106="základná",J106,0)</f>
        <v>0</v>
      </c>
      <c r="BF106" s="124">
        <f t="shared" ref="BF106:BF111" si="1">IF(N106="znížená",J106,0)</f>
        <v>0</v>
      </c>
      <c r="BG106" s="124">
        <f t="shared" ref="BG106:BG111" si="2">IF(N106="zákl. prenesená",J106,0)</f>
        <v>0</v>
      </c>
      <c r="BH106" s="124">
        <f t="shared" ref="BH106:BH111" si="3">IF(N106="zníž. prenesená",J106,0)</f>
        <v>0</v>
      </c>
      <c r="BI106" s="124">
        <f t="shared" ref="BI106:BI111" si="4">IF(N106="nulová",J106,0)</f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921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179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180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322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120" t="s">
        <v>182</v>
      </c>
      <c r="E111" s="119"/>
      <c r="F111" s="119"/>
      <c r="G111" s="119"/>
      <c r="H111" s="119"/>
      <c r="I111" s="119"/>
      <c r="J111" s="121">
        <f>ROUND(J32*T111,2)</f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183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9.9499999999999993" hidden="1">
      <c r="B112" s="28"/>
      <c r="L112" s="28"/>
    </row>
    <row r="113" spans="2:12" s="1" customFormat="1" ht="29.25" hidden="1" customHeight="1">
      <c r="B113" s="28"/>
      <c r="C113" s="125" t="s">
        <v>184</v>
      </c>
      <c r="D113" s="101"/>
      <c r="E113" s="101"/>
      <c r="F113" s="101"/>
      <c r="G113" s="101"/>
      <c r="H113" s="101"/>
      <c r="I113" s="101"/>
      <c r="J113" s="126">
        <f>ROUND(J98+J105,2)</f>
        <v>0</v>
      </c>
      <c r="K113" s="101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t="9.9499999999999993" hidden="1"/>
    <row r="116" spans="2:12" ht="9.9499999999999993" hidden="1"/>
    <row r="117" spans="2:12" ht="9.9499999999999993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185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234" t="str">
        <f>E7</f>
        <v>Tlačiarne – úprava dopravnej infraštruktúry - Mesto Košice</v>
      </c>
      <c r="F122" s="235"/>
      <c r="G122" s="235"/>
      <c r="H122" s="235"/>
      <c r="L122" s="28"/>
    </row>
    <row r="123" spans="2:12" ht="12" customHeight="1">
      <c r="B123" s="16"/>
      <c r="C123" s="23" t="s">
        <v>165</v>
      </c>
      <c r="L123" s="16"/>
    </row>
    <row r="124" spans="2:12" s="1" customFormat="1" ht="16.5" customHeight="1">
      <c r="B124" s="28"/>
      <c r="E124" s="234" t="s">
        <v>1248</v>
      </c>
      <c r="F124" s="236"/>
      <c r="G124" s="236"/>
      <c r="H124" s="236"/>
      <c r="L124" s="28"/>
    </row>
    <row r="125" spans="2:12" s="1" customFormat="1" ht="12" customHeight="1">
      <c r="B125" s="28"/>
      <c r="C125" s="23" t="s">
        <v>916</v>
      </c>
      <c r="L125" s="28"/>
    </row>
    <row r="126" spans="2:12" s="1" customFormat="1" ht="16.5" customHeight="1">
      <c r="B126" s="28"/>
      <c r="E126" s="194" t="str">
        <f>E11</f>
        <v>SO403.1.4 - PRELOŽKY A OCHRANA IS – VSD</v>
      </c>
      <c r="F126" s="236"/>
      <c r="G126" s="236"/>
      <c r="H126" s="236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F14</f>
        <v>ul. Letná, Košice</v>
      </c>
      <c r="I128" s="23" t="s">
        <v>21</v>
      </c>
      <c r="J128" s="51" t="str">
        <f>IF(J14="","",J14)</f>
        <v>8. 6. 2026</v>
      </c>
      <c r="L128" s="28"/>
    </row>
    <row r="129" spans="2:65" s="1" customFormat="1" ht="6.95" customHeight="1">
      <c r="B129" s="28"/>
      <c r="L129" s="28"/>
    </row>
    <row r="130" spans="2:65" s="1" customFormat="1" ht="25.7" customHeight="1">
      <c r="B130" s="28"/>
      <c r="C130" s="23" t="s">
        <v>23</v>
      </c>
      <c r="F130" s="21" t="str">
        <f>E17</f>
        <v>Mesto Košice, Trieda SNP 48/A, 04011 Košice</v>
      </c>
      <c r="I130" s="23" t="s">
        <v>29</v>
      </c>
      <c r="J130" s="26" t="str">
        <f>E23</f>
        <v>d.g.A design graphic architecture s.r.o</v>
      </c>
      <c r="L130" s="28"/>
    </row>
    <row r="131" spans="2:65" s="1" customFormat="1" ht="15.2" customHeight="1">
      <c r="B131" s="28"/>
      <c r="C131" s="23" t="s">
        <v>27</v>
      </c>
      <c r="F131" s="21" t="str">
        <f>IF(E20="","",E20)</f>
        <v>Vyplň údaj</v>
      </c>
      <c r="I131" s="23" t="s">
        <v>32</v>
      </c>
      <c r="J131" s="26" t="str">
        <f>E26</f>
        <v xml:space="preserve"> </v>
      </c>
      <c r="L131" s="28"/>
    </row>
    <row r="132" spans="2:65" s="1" customFormat="1" ht="10.35" customHeight="1">
      <c r="B132" s="28"/>
      <c r="L132" s="28"/>
    </row>
    <row r="133" spans="2:65" s="9" customFormat="1" ht="29.25" customHeight="1">
      <c r="B133" s="127"/>
      <c r="C133" s="128" t="s">
        <v>186</v>
      </c>
      <c r="D133" s="129" t="s">
        <v>60</v>
      </c>
      <c r="E133" s="129" t="s">
        <v>56</v>
      </c>
      <c r="F133" s="129" t="s">
        <v>57</v>
      </c>
      <c r="G133" s="129" t="s">
        <v>187</v>
      </c>
      <c r="H133" s="129" t="s">
        <v>188</v>
      </c>
      <c r="I133" s="129" t="s">
        <v>189</v>
      </c>
      <c r="J133" s="130" t="s">
        <v>171</v>
      </c>
      <c r="K133" s="131" t="s">
        <v>190</v>
      </c>
      <c r="L133" s="127"/>
      <c r="M133" s="58" t="s">
        <v>1</v>
      </c>
      <c r="N133" s="59" t="s">
        <v>39</v>
      </c>
      <c r="O133" s="59" t="s">
        <v>191</v>
      </c>
      <c r="P133" s="59" t="s">
        <v>192</v>
      </c>
      <c r="Q133" s="59" t="s">
        <v>193</v>
      </c>
      <c r="R133" s="59" t="s">
        <v>194</v>
      </c>
      <c r="S133" s="59" t="s">
        <v>195</v>
      </c>
      <c r="T133" s="60" t="s">
        <v>196</v>
      </c>
    </row>
    <row r="134" spans="2:65" s="1" customFormat="1" ht="22.7" customHeight="1">
      <c r="B134" s="28"/>
      <c r="C134" s="63" t="s">
        <v>167</v>
      </c>
      <c r="J134" s="132">
        <f>BK134</f>
        <v>0</v>
      </c>
      <c r="L134" s="28"/>
      <c r="M134" s="61"/>
      <c r="N134" s="52"/>
      <c r="O134" s="52"/>
      <c r="P134" s="133">
        <f>P135+P147+P164</f>
        <v>0</v>
      </c>
      <c r="Q134" s="52"/>
      <c r="R134" s="133">
        <f>R135+R147+R164</f>
        <v>2046.6933669999999</v>
      </c>
      <c r="S134" s="52"/>
      <c r="T134" s="134">
        <f>T135+T147+T164</f>
        <v>0</v>
      </c>
      <c r="AT134" s="13" t="s">
        <v>74</v>
      </c>
      <c r="AU134" s="13" t="s">
        <v>173</v>
      </c>
      <c r="BK134" s="135">
        <f>BK135+BK147+BK164</f>
        <v>0</v>
      </c>
    </row>
    <row r="135" spans="2:65" s="10" customFormat="1" ht="25.9" customHeight="1">
      <c r="B135" s="136"/>
      <c r="D135" s="137" t="s">
        <v>74</v>
      </c>
      <c r="E135" s="138" t="s">
        <v>1445</v>
      </c>
      <c r="F135" s="138" t="s">
        <v>1446</v>
      </c>
      <c r="I135" s="139"/>
      <c r="J135" s="140">
        <f>BK135</f>
        <v>0</v>
      </c>
      <c r="L135" s="136"/>
      <c r="M135" s="141"/>
      <c r="P135" s="142">
        <f>P136</f>
        <v>0</v>
      </c>
      <c r="R135" s="142">
        <f>R136</f>
        <v>5.7124000000000006</v>
      </c>
      <c r="T135" s="143">
        <f>T136</f>
        <v>0</v>
      </c>
      <c r="AR135" s="137" t="s">
        <v>239</v>
      </c>
      <c r="AT135" s="144" t="s">
        <v>74</v>
      </c>
      <c r="AU135" s="144" t="s">
        <v>75</v>
      </c>
      <c r="AY135" s="137" t="s">
        <v>199</v>
      </c>
      <c r="BK135" s="145">
        <f>BK136</f>
        <v>0</v>
      </c>
    </row>
    <row r="136" spans="2:65" s="10" customFormat="1" ht="22.7" customHeight="1">
      <c r="B136" s="136"/>
      <c r="D136" s="137" t="s">
        <v>74</v>
      </c>
      <c r="E136" s="168" t="s">
        <v>13</v>
      </c>
      <c r="F136" s="168" t="s">
        <v>1447</v>
      </c>
      <c r="I136" s="139"/>
      <c r="J136" s="169">
        <f>BK136</f>
        <v>0</v>
      </c>
      <c r="L136" s="136"/>
      <c r="M136" s="141"/>
      <c r="P136" s="142">
        <f>SUM(P137:P146)</f>
        <v>0</v>
      </c>
      <c r="R136" s="142">
        <f>SUM(R137:R146)</f>
        <v>5.7124000000000006</v>
      </c>
      <c r="T136" s="143">
        <f>SUM(T137:T146)</f>
        <v>0</v>
      </c>
      <c r="AR136" s="137" t="s">
        <v>239</v>
      </c>
      <c r="AT136" s="144" t="s">
        <v>74</v>
      </c>
      <c r="AU136" s="144" t="s">
        <v>83</v>
      </c>
      <c r="AY136" s="137" t="s">
        <v>199</v>
      </c>
      <c r="BK136" s="145">
        <f>SUM(BK137:BK146)</f>
        <v>0</v>
      </c>
    </row>
    <row r="137" spans="2:65" s="1" customFormat="1" ht="37.700000000000003" customHeight="1">
      <c r="B137" s="118"/>
      <c r="C137" s="146" t="s">
        <v>268</v>
      </c>
      <c r="D137" s="146" t="s">
        <v>200</v>
      </c>
      <c r="E137" s="147" t="s">
        <v>1448</v>
      </c>
      <c r="F137" s="148" t="s">
        <v>1449</v>
      </c>
      <c r="G137" s="149" t="s">
        <v>232</v>
      </c>
      <c r="H137" s="150">
        <v>36</v>
      </c>
      <c r="I137" s="151"/>
      <c r="J137" s="152">
        <f t="shared" ref="J137:J146" si="5">ROUND(I137*H137,2)</f>
        <v>0</v>
      </c>
      <c r="K137" s="153"/>
      <c r="L137" s="28"/>
      <c r="M137" s="154" t="s">
        <v>1</v>
      </c>
      <c r="N137" s="117" t="s">
        <v>41</v>
      </c>
      <c r="P137" s="155">
        <f t="shared" ref="P137:P146" si="6">O137*H137</f>
        <v>0</v>
      </c>
      <c r="Q137" s="155">
        <v>0</v>
      </c>
      <c r="R137" s="155">
        <f t="shared" ref="R137:R146" si="7">Q137*H137</f>
        <v>0</v>
      </c>
      <c r="S137" s="155">
        <v>0</v>
      </c>
      <c r="T137" s="156">
        <f t="shared" ref="T137:T146" si="8">S137*H137</f>
        <v>0</v>
      </c>
      <c r="AR137" s="157" t="s">
        <v>204</v>
      </c>
      <c r="AT137" s="157" t="s">
        <v>200</v>
      </c>
      <c r="AU137" s="157" t="s">
        <v>115</v>
      </c>
      <c r="AY137" s="13" t="s">
        <v>199</v>
      </c>
      <c r="BE137" s="158">
        <f t="shared" ref="BE137:BE146" si="9">IF(N137="základná",J137,0)</f>
        <v>0</v>
      </c>
      <c r="BF137" s="158">
        <f t="shared" ref="BF137:BF146" si="10">IF(N137="znížená",J137,0)</f>
        <v>0</v>
      </c>
      <c r="BG137" s="158">
        <f t="shared" ref="BG137:BG146" si="11">IF(N137="zákl. prenesená",J137,0)</f>
        <v>0</v>
      </c>
      <c r="BH137" s="158">
        <f t="shared" ref="BH137:BH146" si="12">IF(N137="zníž. prenesená",J137,0)</f>
        <v>0</v>
      </c>
      <c r="BI137" s="158">
        <f t="shared" ref="BI137:BI146" si="13">IF(N137="nulová",J137,0)</f>
        <v>0</v>
      </c>
      <c r="BJ137" s="13" t="s">
        <v>115</v>
      </c>
      <c r="BK137" s="158">
        <f t="shared" ref="BK137:BK146" si="14">ROUND(I137*H137,2)</f>
        <v>0</v>
      </c>
      <c r="BL137" s="13" t="s">
        <v>204</v>
      </c>
      <c r="BM137" s="157" t="s">
        <v>1450</v>
      </c>
    </row>
    <row r="138" spans="2:65" s="1" customFormat="1" ht="16.5" customHeight="1">
      <c r="B138" s="118"/>
      <c r="C138" s="170" t="s">
        <v>272</v>
      </c>
      <c r="D138" s="170" t="s">
        <v>229</v>
      </c>
      <c r="E138" s="171" t="s">
        <v>1451</v>
      </c>
      <c r="F138" s="172" t="s">
        <v>1452</v>
      </c>
      <c r="G138" s="173" t="s">
        <v>232</v>
      </c>
      <c r="H138" s="174">
        <v>36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41</v>
      </c>
      <c r="P138" s="155">
        <f t="shared" si="6"/>
        <v>0</v>
      </c>
      <c r="Q138" s="155">
        <v>2E-3</v>
      </c>
      <c r="R138" s="155">
        <f t="shared" si="7"/>
        <v>7.2000000000000008E-2</v>
      </c>
      <c r="S138" s="155">
        <v>0</v>
      </c>
      <c r="T138" s="156">
        <f t="shared" si="8"/>
        <v>0</v>
      </c>
      <c r="AR138" s="157" t="s">
        <v>930</v>
      </c>
      <c r="AT138" s="157" t="s">
        <v>229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930</v>
      </c>
      <c r="BM138" s="157" t="s">
        <v>1453</v>
      </c>
    </row>
    <row r="139" spans="2:65" s="1" customFormat="1" ht="24.2" customHeight="1">
      <c r="B139" s="118"/>
      <c r="C139" s="146" t="s">
        <v>451</v>
      </c>
      <c r="D139" s="146" t="s">
        <v>200</v>
      </c>
      <c r="E139" s="147" t="s">
        <v>1454</v>
      </c>
      <c r="F139" s="148" t="s">
        <v>1455</v>
      </c>
      <c r="G139" s="149" t="s">
        <v>266</v>
      </c>
      <c r="H139" s="150">
        <v>1212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204</v>
      </c>
      <c r="AT139" s="157" t="s">
        <v>200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204</v>
      </c>
      <c r="BM139" s="157" t="s">
        <v>1456</v>
      </c>
    </row>
    <row r="140" spans="2:65" s="1" customFormat="1" ht="24.2" customHeight="1">
      <c r="B140" s="118"/>
      <c r="C140" s="146" t="s">
        <v>276</v>
      </c>
      <c r="D140" s="146" t="s">
        <v>200</v>
      </c>
      <c r="E140" s="147" t="s">
        <v>1457</v>
      </c>
      <c r="F140" s="148" t="s">
        <v>1458</v>
      </c>
      <c r="G140" s="149" t="s">
        <v>266</v>
      </c>
      <c r="H140" s="150">
        <v>1212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1459</v>
      </c>
    </row>
    <row r="141" spans="2:65" s="1" customFormat="1" ht="24.2" customHeight="1">
      <c r="B141" s="118"/>
      <c r="C141" s="146" t="s">
        <v>280</v>
      </c>
      <c r="D141" s="146" t="s">
        <v>200</v>
      </c>
      <c r="E141" s="147" t="s">
        <v>1460</v>
      </c>
      <c r="F141" s="148" t="s">
        <v>1461</v>
      </c>
      <c r="G141" s="149" t="s">
        <v>266</v>
      </c>
      <c r="H141" s="150">
        <v>2360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204</v>
      </c>
      <c r="BM141" s="157" t="s">
        <v>1462</v>
      </c>
    </row>
    <row r="142" spans="2:65" s="1" customFormat="1" ht="16.5" customHeight="1">
      <c r="B142" s="118"/>
      <c r="C142" s="170" t="s">
        <v>284</v>
      </c>
      <c r="D142" s="170" t="s">
        <v>229</v>
      </c>
      <c r="E142" s="171" t="s">
        <v>1463</v>
      </c>
      <c r="F142" s="172" t="s">
        <v>1464</v>
      </c>
      <c r="G142" s="173" t="s">
        <v>266</v>
      </c>
      <c r="H142" s="174">
        <v>2360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41</v>
      </c>
      <c r="P142" s="155">
        <f t="shared" si="6"/>
        <v>0</v>
      </c>
      <c r="Q142" s="155">
        <v>2.3900000000000002E-3</v>
      </c>
      <c r="R142" s="155">
        <f t="shared" si="7"/>
        <v>5.6404000000000005</v>
      </c>
      <c r="S142" s="155">
        <v>0</v>
      </c>
      <c r="T142" s="156">
        <f t="shared" si="8"/>
        <v>0</v>
      </c>
      <c r="AR142" s="157" t="s">
        <v>930</v>
      </c>
      <c r="AT142" s="157" t="s">
        <v>229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930</v>
      </c>
      <c r="BM142" s="157" t="s">
        <v>1465</v>
      </c>
    </row>
    <row r="143" spans="2:65" s="1" customFormat="1" ht="21.75" customHeight="1">
      <c r="B143" s="118"/>
      <c r="C143" s="146" t="s">
        <v>288</v>
      </c>
      <c r="D143" s="146" t="s">
        <v>200</v>
      </c>
      <c r="E143" s="147" t="s">
        <v>1466</v>
      </c>
      <c r="F143" s="148" t="s">
        <v>1467</v>
      </c>
      <c r="G143" s="149" t="s">
        <v>266</v>
      </c>
      <c r="H143" s="150">
        <v>4784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204</v>
      </c>
      <c r="BM143" s="157" t="s">
        <v>1468</v>
      </c>
    </row>
    <row r="144" spans="2:65" s="1" customFormat="1" ht="16.5" customHeight="1">
      <c r="B144" s="118"/>
      <c r="C144" s="146" t="s">
        <v>292</v>
      </c>
      <c r="D144" s="146" t="s">
        <v>200</v>
      </c>
      <c r="E144" s="147" t="s">
        <v>74</v>
      </c>
      <c r="F144" s="148" t="s">
        <v>1469</v>
      </c>
      <c r="G144" s="149" t="s">
        <v>1420</v>
      </c>
      <c r="H144" s="186"/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204</v>
      </c>
      <c r="BM144" s="157" t="s">
        <v>1470</v>
      </c>
    </row>
    <row r="145" spans="2:65" s="1" customFormat="1" ht="16.5" customHeight="1">
      <c r="B145" s="118"/>
      <c r="C145" s="146" t="s">
        <v>471</v>
      </c>
      <c r="D145" s="146" t="s">
        <v>200</v>
      </c>
      <c r="E145" s="147" t="s">
        <v>1471</v>
      </c>
      <c r="F145" s="148" t="s">
        <v>1472</v>
      </c>
      <c r="G145" s="149" t="s">
        <v>1420</v>
      </c>
      <c r="H145" s="186"/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930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930</v>
      </c>
      <c r="BM145" s="157" t="s">
        <v>1473</v>
      </c>
    </row>
    <row r="146" spans="2:65" s="1" customFormat="1" ht="16.5" customHeight="1">
      <c r="B146" s="118"/>
      <c r="C146" s="146" t="s">
        <v>479</v>
      </c>
      <c r="D146" s="146" t="s">
        <v>200</v>
      </c>
      <c r="E146" s="147" t="s">
        <v>1425</v>
      </c>
      <c r="F146" s="148" t="s">
        <v>1426</v>
      </c>
      <c r="G146" s="149" t="s">
        <v>1420</v>
      </c>
      <c r="H146" s="186"/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204</v>
      </c>
      <c r="BM146" s="157" t="s">
        <v>1474</v>
      </c>
    </row>
    <row r="147" spans="2:65" s="10" customFormat="1" ht="25.9" customHeight="1">
      <c r="B147" s="136"/>
      <c r="D147" s="137" t="s">
        <v>74</v>
      </c>
      <c r="E147" s="138" t="s">
        <v>1031</v>
      </c>
      <c r="F147" s="138" t="s">
        <v>1032</v>
      </c>
      <c r="I147" s="139"/>
      <c r="J147" s="140">
        <f>BK147</f>
        <v>0</v>
      </c>
      <c r="L147" s="136"/>
      <c r="M147" s="141"/>
      <c r="P147" s="142">
        <f>SUM(P148:P163)</f>
        <v>0</v>
      </c>
      <c r="R147" s="142">
        <f>SUM(R148:R163)</f>
        <v>2040.980967</v>
      </c>
      <c r="T147" s="143">
        <f>SUM(T148:T163)</f>
        <v>0</v>
      </c>
      <c r="AR147" s="137" t="s">
        <v>239</v>
      </c>
      <c r="AT147" s="144" t="s">
        <v>74</v>
      </c>
      <c r="AU147" s="144" t="s">
        <v>75</v>
      </c>
      <c r="AY147" s="137" t="s">
        <v>199</v>
      </c>
      <c r="BK147" s="145">
        <f>SUM(BK148:BK163)</f>
        <v>0</v>
      </c>
    </row>
    <row r="148" spans="2:65" s="1" customFormat="1" ht="33" customHeight="1">
      <c r="B148" s="118"/>
      <c r="C148" s="146" t="s">
        <v>304</v>
      </c>
      <c r="D148" s="146" t="s">
        <v>200</v>
      </c>
      <c r="E148" s="147" t="s">
        <v>1394</v>
      </c>
      <c r="F148" s="148" t="s">
        <v>1475</v>
      </c>
      <c r="G148" s="149" t="s">
        <v>266</v>
      </c>
      <c r="H148" s="150">
        <v>856</v>
      </c>
      <c r="I148" s="151"/>
      <c r="J148" s="152">
        <f t="shared" ref="J148:J163" si="15">ROUND(I148*H148,2)</f>
        <v>0</v>
      </c>
      <c r="K148" s="153"/>
      <c r="L148" s="28"/>
      <c r="M148" s="154" t="s">
        <v>1</v>
      </c>
      <c r="N148" s="117" t="s">
        <v>41</v>
      </c>
      <c r="P148" s="155">
        <f t="shared" ref="P148:P163" si="16">O148*H148</f>
        <v>0</v>
      </c>
      <c r="Q148" s="155">
        <v>0</v>
      </c>
      <c r="R148" s="155">
        <f t="shared" ref="R148:R163" si="17">Q148*H148</f>
        <v>0</v>
      </c>
      <c r="S148" s="155">
        <v>0</v>
      </c>
      <c r="T148" s="156">
        <f t="shared" ref="T148:T163" si="18">S148*H148</f>
        <v>0</v>
      </c>
      <c r="AR148" s="157" t="s">
        <v>204</v>
      </c>
      <c r="AT148" s="157" t="s">
        <v>200</v>
      </c>
      <c r="AU148" s="157" t="s">
        <v>83</v>
      </c>
      <c r="AY148" s="13" t="s">
        <v>199</v>
      </c>
      <c r="BE148" s="158">
        <f t="shared" ref="BE148:BE163" si="19">IF(N148="základná",J148,0)</f>
        <v>0</v>
      </c>
      <c r="BF148" s="158">
        <f t="shared" ref="BF148:BF163" si="20">IF(N148="znížená",J148,0)</f>
        <v>0</v>
      </c>
      <c r="BG148" s="158">
        <f t="shared" ref="BG148:BG163" si="21">IF(N148="zákl. prenesená",J148,0)</f>
        <v>0</v>
      </c>
      <c r="BH148" s="158">
        <f t="shared" ref="BH148:BH163" si="22">IF(N148="zníž. prenesená",J148,0)</f>
        <v>0</v>
      </c>
      <c r="BI148" s="158">
        <f t="shared" ref="BI148:BI163" si="23">IF(N148="nulová",J148,0)</f>
        <v>0</v>
      </c>
      <c r="BJ148" s="13" t="s">
        <v>115</v>
      </c>
      <c r="BK148" s="158">
        <f t="shared" ref="BK148:BK163" si="24">ROUND(I148*H148,2)</f>
        <v>0</v>
      </c>
      <c r="BL148" s="13" t="s">
        <v>204</v>
      </c>
      <c r="BM148" s="157" t="s">
        <v>1476</v>
      </c>
    </row>
    <row r="149" spans="2:65" s="1" customFormat="1" ht="33" customHeight="1">
      <c r="B149" s="118"/>
      <c r="C149" s="146" t="s">
        <v>308</v>
      </c>
      <c r="D149" s="146" t="s">
        <v>200</v>
      </c>
      <c r="E149" s="147" t="s">
        <v>1397</v>
      </c>
      <c r="F149" s="148" t="s">
        <v>1477</v>
      </c>
      <c r="G149" s="149" t="s">
        <v>266</v>
      </c>
      <c r="H149" s="150">
        <v>856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41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204</v>
      </c>
      <c r="AT149" s="157" t="s">
        <v>200</v>
      </c>
      <c r="AU149" s="157" t="s">
        <v>83</v>
      </c>
      <c r="AY149" s="13" t="s">
        <v>199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115</v>
      </c>
      <c r="BK149" s="158">
        <f t="shared" si="24"/>
        <v>0</v>
      </c>
      <c r="BL149" s="13" t="s">
        <v>204</v>
      </c>
      <c r="BM149" s="157" t="s">
        <v>1478</v>
      </c>
    </row>
    <row r="150" spans="2:65" s="1" customFormat="1" ht="24.2" customHeight="1">
      <c r="B150" s="118"/>
      <c r="C150" s="146" t="s">
        <v>312</v>
      </c>
      <c r="D150" s="146" t="s">
        <v>200</v>
      </c>
      <c r="E150" s="147" t="s">
        <v>1479</v>
      </c>
      <c r="F150" s="148" t="s">
        <v>1480</v>
      </c>
      <c r="G150" s="149" t="s">
        <v>266</v>
      </c>
      <c r="H150" s="150">
        <v>840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41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204</v>
      </c>
      <c r="AT150" s="157" t="s">
        <v>200</v>
      </c>
      <c r="AU150" s="157" t="s">
        <v>83</v>
      </c>
      <c r="AY150" s="13" t="s">
        <v>199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115</v>
      </c>
      <c r="BK150" s="158">
        <f t="shared" si="24"/>
        <v>0</v>
      </c>
      <c r="BL150" s="13" t="s">
        <v>204</v>
      </c>
      <c r="BM150" s="157" t="s">
        <v>1481</v>
      </c>
    </row>
    <row r="151" spans="2:65" s="1" customFormat="1" ht="33" customHeight="1">
      <c r="B151" s="118"/>
      <c r="C151" s="146" t="s">
        <v>225</v>
      </c>
      <c r="D151" s="146" t="s">
        <v>200</v>
      </c>
      <c r="E151" s="147" t="s">
        <v>1482</v>
      </c>
      <c r="F151" s="148" t="s">
        <v>1483</v>
      </c>
      <c r="G151" s="149" t="s">
        <v>266</v>
      </c>
      <c r="H151" s="150">
        <v>840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41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204</v>
      </c>
      <c r="AT151" s="157" t="s">
        <v>200</v>
      </c>
      <c r="AU151" s="157" t="s">
        <v>83</v>
      </c>
      <c r="AY151" s="13" t="s">
        <v>199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115</v>
      </c>
      <c r="BK151" s="158">
        <f t="shared" si="24"/>
        <v>0</v>
      </c>
      <c r="BL151" s="13" t="s">
        <v>204</v>
      </c>
      <c r="BM151" s="157" t="s">
        <v>1484</v>
      </c>
    </row>
    <row r="152" spans="2:65" s="1" customFormat="1" ht="24.2" customHeight="1">
      <c r="B152" s="118"/>
      <c r="C152" s="146" t="s">
        <v>7</v>
      </c>
      <c r="D152" s="146" t="s">
        <v>200</v>
      </c>
      <c r="E152" s="147" t="s">
        <v>1066</v>
      </c>
      <c r="F152" s="148" t="s">
        <v>1067</v>
      </c>
      <c r="G152" s="149" t="s">
        <v>266</v>
      </c>
      <c r="H152" s="150">
        <v>840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41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204</v>
      </c>
      <c r="AT152" s="157" t="s">
        <v>200</v>
      </c>
      <c r="AU152" s="157" t="s">
        <v>83</v>
      </c>
      <c r="AY152" s="13" t="s">
        <v>199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115</v>
      </c>
      <c r="BK152" s="158">
        <f t="shared" si="24"/>
        <v>0</v>
      </c>
      <c r="BL152" s="13" t="s">
        <v>204</v>
      </c>
      <c r="BM152" s="157" t="s">
        <v>1485</v>
      </c>
    </row>
    <row r="153" spans="2:65" s="1" customFormat="1" ht="24.2" customHeight="1">
      <c r="B153" s="118"/>
      <c r="C153" s="170" t="s">
        <v>397</v>
      </c>
      <c r="D153" s="170" t="s">
        <v>229</v>
      </c>
      <c r="E153" s="171" t="s">
        <v>1069</v>
      </c>
      <c r="F153" s="172" t="s">
        <v>1070</v>
      </c>
      <c r="G153" s="173" t="s">
        <v>266</v>
      </c>
      <c r="H153" s="174">
        <v>840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41</v>
      </c>
      <c r="P153" s="155">
        <f t="shared" si="16"/>
        <v>0</v>
      </c>
      <c r="Q153" s="155">
        <v>2.1000000000000001E-4</v>
      </c>
      <c r="R153" s="155">
        <f t="shared" si="17"/>
        <v>0.1764</v>
      </c>
      <c r="S153" s="155">
        <v>0</v>
      </c>
      <c r="T153" s="156">
        <f t="shared" si="18"/>
        <v>0</v>
      </c>
      <c r="AR153" s="157" t="s">
        <v>779</v>
      </c>
      <c r="AT153" s="157" t="s">
        <v>229</v>
      </c>
      <c r="AU153" s="157" t="s">
        <v>83</v>
      </c>
      <c r="AY153" s="13" t="s">
        <v>199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115</v>
      </c>
      <c r="BK153" s="158">
        <f t="shared" si="24"/>
        <v>0</v>
      </c>
      <c r="BL153" s="13" t="s">
        <v>204</v>
      </c>
      <c r="BM153" s="157" t="s">
        <v>1486</v>
      </c>
    </row>
    <row r="154" spans="2:65" s="1" customFormat="1" ht="24.2" customHeight="1">
      <c r="B154" s="118"/>
      <c r="C154" s="146" t="s">
        <v>401</v>
      </c>
      <c r="D154" s="146" t="s">
        <v>200</v>
      </c>
      <c r="E154" s="147" t="s">
        <v>1400</v>
      </c>
      <c r="F154" s="148" t="s">
        <v>1401</v>
      </c>
      <c r="G154" s="149" t="s">
        <v>356</v>
      </c>
      <c r="H154" s="150">
        <v>408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41</v>
      </c>
      <c r="P154" s="155">
        <f t="shared" si="16"/>
        <v>0</v>
      </c>
      <c r="Q154" s="155">
        <v>2.0699999999999998</v>
      </c>
      <c r="R154" s="155">
        <f t="shared" si="17"/>
        <v>844.56</v>
      </c>
      <c r="S154" s="155">
        <v>0</v>
      </c>
      <c r="T154" s="156">
        <f t="shared" si="18"/>
        <v>0</v>
      </c>
      <c r="AR154" s="157" t="s">
        <v>204</v>
      </c>
      <c r="AT154" s="157" t="s">
        <v>200</v>
      </c>
      <c r="AU154" s="157" t="s">
        <v>83</v>
      </c>
      <c r="AY154" s="13" t="s">
        <v>199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115</v>
      </c>
      <c r="BK154" s="158">
        <f t="shared" si="24"/>
        <v>0</v>
      </c>
      <c r="BL154" s="13" t="s">
        <v>204</v>
      </c>
      <c r="BM154" s="157" t="s">
        <v>1487</v>
      </c>
    </row>
    <row r="155" spans="2:65" s="1" customFormat="1" ht="16.5" customHeight="1">
      <c r="B155" s="118"/>
      <c r="C155" s="170" t="s">
        <v>405</v>
      </c>
      <c r="D155" s="170" t="s">
        <v>229</v>
      </c>
      <c r="E155" s="171" t="s">
        <v>1403</v>
      </c>
      <c r="F155" s="172" t="s">
        <v>1404</v>
      </c>
      <c r="G155" s="173" t="s">
        <v>378</v>
      </c>
      <c r="H155" s="174">
        <v>673.2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41</v>
      </c>
      <c r="P155" s="155">
        <f t="shared" si="16"/>
        <v>0</v>
      </c>
      <c r="Q155" s="155">
        <v>1</v>
      </c>
      <c r="R155" s="155">
        <f t="shared" si="17"/>
        <v>673.2</v>
      </c>
      <c r="S155" s="155">
        <v>0</v>
      </c>
      <c r="T155" s="156">
        <f t="shared" si="18"/>
        <v>0</v>
      </c>
      <c r="AR155" s="157" t="s">
        <v>779</v>
      </c>
      <c r="AT155" s="157" t="s">
        <v>229</v>
      </c>
      <c r="AU155" s="157" t="s">
        <v>83</v>
      </c>
      <c r="AY155" s="13" t="s">
        <v>199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115</v>
      </c>
      <c r="BK155" s="158">
        <f t="shared" si="24"/>
        <v>0</v>
      </c>
      <c r="BL155" s="13" t="s">
        <v>204</v>
      </c>
      <c r="BM155" s="157" t="s">
        <v>1488</v>
      </c>
    </row>
    <row r="156" spans="2:65" s="1" customFormat="1" ht="16.5" customHeight="1">
      <c r="B156" s="118"/>
      <c r="C156" s="146" t="s">
        <v>455</v>
      </c>
      <c r="D156" s="146" t="s">
        <v>200</v>
      </c>
      <c r="E156" s="147" t="s">
        <v>1036</v>
      </c>
      <c r="F156" s="148" t="s">
        <v>1489</v>
      </c>
      <c r="G156" s="149" t="s">
        <v>356</v>
      </c>
      <c r="H156" s="150">
        <v>105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41</v>
      </c>
      <c r="P156" s="155">
        <f t="shared" si="16"/>
        <v>0</v>
      </c>
      <c r="Q156" s="155">
        <v>2.3364026999999998</v>
      </c>
      <c r="R156" s="155">
        <f t="shared" si="17"/>
        <v>245.32228349999997</v>
      </c>
      <c r="S156" s="155">
        <v>0</v>
      </c>
      <c r="T156" s="156">
        <f t="shared" si="18"/>
        <v>0</v>
      </c>
      <c r="AR156" s="157" t="s">
        <v>204</v>
      </c>
      <c r="AT156" s="157" t="s">
        <v>200</v>
      </c>
      <c r="AU156" s="157" t="s">
        <v>83</v>
      </c>
      <c r="AY156" s="13" t="s">
        <v>199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115</v>
      </c>
      <c r="BK156" s="158">
        <f t="shared" si="24"/>
        <v>0</v>
      </c>
      <c r="BL156" s="13" t="s">
        <v>204</v>
      </c>
      <c r="BM156" s="157" t="s">
        <v>1490</v>
      </c>
    </row>
    <row r="157" spans="2:65" s="1" customFormat="1" ht="16.5" customHeight="1">
      <c r="B157" s="118"/>
      <c r="C157" s="170" t="s">
        <v>459</v>
      </c>
      <c r="D157" s="170" t="s">
        <v>229</v>
      </c>
      <c r="E157" s="171" t="s">
        <v>1036</v>
      </c>
      <c r="F157" s="172" t="s">
        <v>1489</v>
      </c>
      <c r="G157" s="173" t="s">
        <v>356</v>
      </c>
      <c r="H157" s="174">
        <v>105</v>
      </c>
      <c r="I157" s="175"/>
      <c r="J157" s="176">
        <f t="shared" si="15"/>
        <v>0</v>
      </c>
      <c r="K157" s="177"/>
      <c r="L157" s="178"/>
      <c r="M157" s="179" t="s">
        <v>1</v>
      </c>
      <c r="N157" s="180" t="s">
        <v>41</v>
      </c>
      <c r="P157" s="155">
        <f t="shared" si="16"/>
        <v>0</v>
      </c>
      <c r="Q157" s="155">
        <v>2.3364026999999998</v>
      </c>
      <c r="R157" s="155">
        <f t="shared" si="17"/>
        <v>245.32228349999997</v>
      </c>
      <c r="S157" s="155">
        <v>0</v>
      </c>
      <c r="T157" s="156">
        <f t="shared" si="18"/>
        <v>0</v>
      </c>
      <c r="AR157" s="157" t="s">
        <v>779</v>
      </c>
      <c r="AT157" s="157" t="s">
        <v>229</v>
      </c>
      <c r="AU157" s="157" t="s">
        <v>83</v>
      </c>
      <c r="AY157" s="13" t="s">
        <v>199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115</v>
      </c>
      <c r="BK157" s="158">
        <f t="shared" si="24"/>
        <v>0</v>
      </c>
      <c r="BL157" s="13" t="s">
        <v>204</v>
      </c>
      <c r="BM157" s="157" t="s">
        <v>1491</v>
      </c>
    </row>
    <row r="158" spans="2:65" s="1" customFormat="1" ht="33" customHeight="1">
      <c r="B158" s="118"/>
      <c r="C158" s="146" t="s">
        <v>409</v>
      </c>
      <c r="D158" s="146" t="s">
        <v>200</v>
      </c>
      <c r="E158" s="147" t="s">
        <v>1492</v>
      </c>
      <c r="F158" s="148" t="s">
        <v>1493</v>
      </c>
      <c r="G158" s="149" t="s">
        <v>266</v>
      </c>
      <c r="H158" s="150">
        <v>810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41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204</v>
      </c>
      <c r="AT158" s="157" t="s">
        <v>200</v>
      </c>
      <c r="AU158" s="157" t="s">
        <v>83</v>
      </c>
      <c r="AY158" s="13" t="s">
        <v>199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115</v>
      </c>
      <c r="BK158" s="158">
        <f t="shared" si="24"/>
        <v>0</v>
      </c>
      <c r="BL158" s="13" t="s">
        <v>204</v>
      </c>
      <c r="BM158" s="157" t="s">
        <v>1494</v>
      </c>
    </row>
    <row r="159" spans="2:65" s="1" customFormat="1" ht="44.25" customHeight="1">
      <c r="B159" s="118"/>
      <c r="C159" s="170" t="s">
        <v>413</v>
      </c>
      <c r="D159" s="170" t="s">
        <v>229</v>
      </c>
      <c r="E159" s="171" t="s">
        <v>1495</v>
      </c>
      <c r="F159" s="172" t="s">
        <v>1496</v>
      </c>
      <c r="G159" s="173" t="s">
        <v>232</v>
      </c>
      <c r="H159" s="174">
        <v>810</v>
      </c>
      <c r="I159" s="175"/>
      <c r="J159" s="176">
        <f t="shared" si="15"/>
        <v>0</v>
      </c>
      <c r="K159" s="177"/>
      <c r="L159" s="178"/>
      <c r="M159" s="179" t="s">
        <v>1</v>
      </c>
      <c r="N159" s="180" t="s">
        <v>41</v>
      </c>
      <c r="P159" s="155">
        <f t="shared" si="16"/>
        <v>0</v>
      </c>
      <c r="Q159" s="155">
        <v>2.8000000000000001E-2</v>
      </c>
      <c r="R159" s="155">
        <f t="shared" si="17"/>
        <v>22.68</v>
      </c>
      <c r="S159" s="155">
        <v>0</v>
      </c>
      <c r="T159" s="156">
        <f t="shared" si="18"/>
        <v>0</v>
      </c>
      <c r="AR159" s="157" t="s">
        <v>930</v>
      </c>
      <c r="AT159" s="157" t="s">
        <v>229</v>
      </c>
      <c r="AU159" s="157" t="s">
        <v>83</v>
      </c>
      <c r="AY159" s="13" t="s">
        <v>199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115</v>
      </c>
      <c r="BK159" s="158">
        <f t="shared" si="24"/>
        <v>0</v>
      </c>
      <c r="BL159" s="13" t="s">
        <v>930</v>
      </c>
      <c r="BM159" s="157" t="s">
        <v>845</v>
      </c>
    </row>
    <row r="160" spans="2:65" s="1" customFormat="1" ht="33" customHeight="1">
      <c r="B160" s="118"/>
      <c r="C160" s="170" t="s">
        <v>418</v>
      </c>
      <c r="D160" s="170" t="s">
        <v>229</v>
      </c>
      <c r="E160" s="171" t="s">
        <v>1497</v>
      </c>
      <c r="F160" s="172" t="s">
        <v>1498</v>
      </c>
      <c r="G160" s="173" t="s">
        <v>232</v>
      </c>
      <c r="H160" s="174">
        <v>1620</v>
      </c>
      <c r="I160" s="175"/>
      <c r="J160" s="176">
        <f t="shared" si="15"/>
        <v>0</v>
      </c>
      <c r="K160" s="177"/>
      <c r="L160" s="178"/>
      <c r="M160" s="179" t="s">
        <v>1</v>
      </c>
      <c r="N160" s="180" t="s">
        <v>41</v>
      </c>
      <c r="P160" s="155">
        <f t="shared" si="16"/>
        <v>0</v>
      </c>
      <c r="Q160" s="155">
        <v>6.0000000000000001E-3</v>
      </c>
      <c r="R160" s="155">
        <f t="shared" si="17"/>
        <v>9.7200000000000006</v>
      </c>
      <c r="S160" s="155">
        <v>0</v>
      </c>
      <c r="T160" s="156">
        <f t="shared" si="18"/>
        <v>0</v>
      </c>
      <c r="AR160" s="157" t="s">
        <v>930</v>
      </c>
      <c r="AT160" s="157" t="s">
        <v>229</v>
      </c>
      <c r="AU160" s="157" t="s">
        <v>83</v>
      </c>
      <c r="AY160" s="13" t="s">
        <v>199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115</v>
      </c>
      <c r="BK160" s="158">
        <f t="shared" si="24"/>
        <v>0</v>
      </c>
      <c r="BL160" s="13" t="s">
        <v>930</v>
      </c>
      <c r="BM160" s="157" t="s">
        <v>1499</v>
      </c>
    </row>
    <row r="161" spans="2:65" s="1" customFormat="1" ht="16.5" customHeight="1">
      <c r="B161" s="118"/>
      <c r="C161" s="146" t="s">
        <v>463</v>
      </c>
      <c r="D161" s="146" t="s">
        <v>200</v>
      </c>
      <c r="E161" s="147" t="s">
        <v>1418</v>
      </c>
      <c r="F161" s="148" t="s">
        <v>1419</v>
      </c>
      <c r="G161" s="149" t="s">
        <v>1420</v>
      </c>
      <c r="H161" s="186"/>
      <c r="I161" s="151"/>
      <c r="J161" s="152">
        <f t="shared" si="15"/>
        <v>0</v>
      </c>
      <c r="K161" s="153"/>
      <c r="L161" s="28"/>
      <c r="M161" s="154" t="s">
        <v>1</v>
      </c>
      <c r="N161" s="117" t="s">
        <v>41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204</v>
      </c>
      <c r="AT161" s="157" t="s">
        <v>200</v>
      </c>
      <c r="AU161" s="157" t="s">
        <v>83</v>
      </c>
      <c r="AY161" s="13" t="s">
        <v>199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115</v>
      </c>
      <c r="BK161" s="158">
        <f t="shared" si="24"/>
        <v>0</v>
      </c>
      <c r="BL161" s="13" t="s">
        <v>204</v>
      </c>
      <c r="BM161" s="157" t="s">
        <v>1500</v>
      </c>
    </row>
    <row r="162" spans="2:65" s="1" customFormat="1" ht="16.5" customHeight="1">
      <c r="B162" s="118"/>
      <c r="C162" s="146" t="s">
        <v>467</v>
      </c>
      <c r="D162" s="146" t="s">
        <v>200</v>
      </c>
      <c r="E162" s="147" t="s">
        <v>1422</v>
      </c>
      <c r="F162" s="148" t="s">
        <v>1423</v>
      </c>
      <c r="G162" s="149" t="s">
        <v>1420</v>
      </c>
      <c r="H162" s="186"/>
      <c r="I162" s="151"/>
      <c r="J162" s="152">
        <f t="shared" si="15"/>
        <v>0</v>
      </c>
      <c r="K162" s="153"/>
      <c r="L162" s="28"/>
      <c r="M162" s="154" t="s">
        <v>1</v>
      </c>
      <c r="N162" s="117" t="s">
        <v>41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204</v>
      </c>
      <c r="AT162" s="157" t="s">
        <v>200</v>
      </c>
      <c r="AU162" s="157" t="s">
        <v>83</v>
      </c>
      <c r="AY162" s="13" t="s">
        <v>199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115</v>
      </c>
      <c r="BK162" s="158">
        <f t="shared" si="24"/>
        <v>0</v>
      </c>
      <c r="BL162" s="13" t="s">
        <v>204</v>
      </c>
      <c r="BM162" s="157" t="s">
        <v>1501</v>
      </c>
    </row>
    <row r="163" spans="2:65" s="1" customFormat="1" ht="16.5" customHeight="1">
      <c r="B163" s="118"/>
      <c r="C163" s="146" t="s">
        <v>475</v>
      </c>
      <c r="D163" s="146" t="s">
        <v>200</v>
      </c>
      <c r="E163" s="147" t="s">
        <v>1502</v>
      </c>
      <c r="F163" s="148" t="s">
        <v>1426</v>
      </c>
      <c r="G163" s="149" t="s">
        <v>1420</v>
      </c>
      <c r="H163" s="186"/>
      <c r="I163" s="151"/>
      <c r="J163" s="152">
        <f t="shared" si="15"/>
        <v>0</v>
      </c>
      <c r="K163" s="153"/>
      <c r="L163" s="28"/>
      <c r="M163" s="154" t="s">
        <v>1</v>
      </c>
      <c r="N163" s="117" t="s">
        <v>41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204</v>
      </c>
      <c r="AT163" s="157" t="s">
        <v>200</v>
      </c>
      <c r="AU163" s="157" t="s">
        <v>83</v>
      </c>
      <c r="AY163" s="13" t="s">
        <v>199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115</v>
      </c>
      <c r="BK163" s="158">
        <f t="shared" si="24"/>
        <v>0</v>
      </c>
      <c r="BL163" s="13" t="s">
        <v>204</v>
      </c>
      <c r="BM163" s="157" t="s">
        <v>1503</v>
      </c>
    </row>
    <row r="164" spans="2:65" s="10" customFormat="1" ht="25.9" customHeight="1">
      <c r="B164" s="136"/>
      <c r="D164" s="137" t="s">
        <v>74</v>
      </c>
      <c r="E164" s="138" t="s">
        <v>773</v>
      </c>
      <c r="F164" s="138" t="s">
        <v>224</v>
      </c>
      <c r="I164" s="139"/>
      <c r="J164" s="140">
        <f>BK164</f>
        <v>0</v>
      </c>
      <c r="L164" s="136"/>
      <c r="M164" s="141"/>
      <c r="P164" s="142">
        <f>SUM(P165:P168)</f>
        <v>0</v>
      </c>
      <c r="R164" s="142">
        <f>SUM(R165:R168)</f>
        <v>0</v>
      </c>
      <c r="T164" s="143">
        <f>SUM(T165:T168)</f>
        <v>0</v>
      </c>
      <c r="AR164" s="137" t="s">
        <v>83</v>
      </c>
      <c r="AT164" s="144" t="s">
        <v>74</v>
      </c>
      <c r="AU164" s="144" t="s">
        <v>75</v>
      </c>
      <c r="AY164" s="137" t="s">
        <v>199</v>
      </c>
      <c r="BK164" s="145">
        <f>SUM(BK165:BK168)</f>
        <v>0</v>
      </c>
    </row>
    <row r="165" spans="2:65" s="1" customFormat="1" ht="24.2" customHeight="1">
      <c r="B165" s="118"/>
      <c r="C165" s="146" t="s">
        <v>434</v>
      </c>
      <c r="D165" s="146" t="s">
        <v>200</v>
      </c>
      <c r="E165" s="147" t="s">
        <v>1428</v>
      </c>
      <c r="F165" s="148" t="s">
        <v>1429</v>
      </c>
      <c r="G165" s="149" t="s">
        <v>1430</v>
      </c>
      <c r="H165" s="150">
        <v>1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41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213</v>
      </c>
      <c r="AT165" s="157" t="s">
        <v>200</v>
      </c>
      <c r="AU165" s="157" t="s">
        <v>83</v>
      </c>
      <c r="AY165" s="13" t="s">
        <v>199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115</v>
      </c>
      <c r="BK165" s="158">
        <f>ROUND(I165*H165,2)</f>
        <v>0</v>
      </c>
      <c r="BL165" s="13" t="s">
        <v>213</v>
      </c>
      <c r="BM165" s="157" t="s">
        <v>1504</v>
      </c>
    </row>
    <row r="166" spans="2:65" s="1" customFormat="1" ht="44.25" customHeight="1">
      <c r="B166" s="118"/>
      <c r="C166" s="146" t="s">
        <v>438</v>
      </c>
      <c r="D166" s="146" t="s">
        <v>200</v>
      </c>
      <c r="E166" s="147" t="s">
        <v>1432</v>
      </c>
      <c r="F166" s="148" t="s">
        <v>1433</v>
      </c>
      <c r="G166" s="149" t="s">
        <v>1430</v>
      </c>
      <c r="H166" s="150">
        <v>1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213</v>
      </c>
      <c r="AT166" s="157" t="s">
        <v>200</v>
      </c>
      <c r="AU166" s="157" t="s">
        <v>83</v>
      </c>
      <c r="AY166" s="13" t="s">
        <v>199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115</v>
      </c>
      <c r="BK166" s="158">
        <f>ROUND(I166*H166,2)</f>
        <v>0</v>
      </c>
      <c r="BL166" s="13" t="s">
        <v>213</v>
      </c>
      <c r="BM166" s="157" t="s">
        <v>1505</v>
      </c>
    </row>
    <row r="167" spans="2:65" s="1" customFormat="1" ht="16.5" customHeight="1">
      <c r="B167" s="118"/>
      <c r="C167" s="146" t="s">
        <v>442</v>
      </c>
      <c r="D167" s="146" t="s">
        <v>200</v>
      </c>
      <c r="E167" s="147" t="s">
        <v>1435</v>
      </c>
      <c r="F167" s="148" t="s">
        <v>1436</v>
      </c>
      <c r="G167" s="149" t="s">
        <v>1430</v>
      </c>
      <c r="H167" s="150">
        <v>1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41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213</v>
      </c>
      <c r="AT167" s="157" t="s">
        <v>200</v>
      </c>
      <c r="AU167" s="157" t="s">
        <v>83</v>
      </c>
      <c r="AY167" s="13" t="s">
        <v>199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115</v>
      </c>
      <c r="BK167" s="158">
        <f>ROUND(I167*H167,2)</f>
        <v>0</v>
      </c>
      <c r="BL167" s="13" t="s">
        <v>213</v>
      </c>
      <c r="BM167" s="157" t="s">
        <v>1506</v>
      </c>
    </row>
    <row r="168" spans="2:65" s="1" customFormat="1" ht="16.5" customHeight="1">
      <c r="B168" s="118"/>
      <c r="C168" s="146" t="s">
        <v>446</v>
      </c>
      <c r="D168" s="146" t="s">
        <v>200</v>
      </c>
      <c r="E168" s="147" t="s">
        <v>1438</v>
      </c>
      <c r="F168" s="148" t="s">
        <v>1439</v>
      </c>
      <c r="G168" s="149" t="s">
        <v>1430</v>
      </c>
      <c r="H168" s="150">
        <v>1</v>
      </c>
      <c r="I168" s="151"/>
      <c r="J168" s="152">
        <f>ROUND(I168*H168,2)</f>
        <v>0</v>
      </c>
      <c r="K168" s="153"/>
      <c r="L168" s="28"/>
      <c r="M168" s="159" t="s">
        <v>1</v>
      </c>
      <c r="N168" s="160" t="s">
        <v>41</v>
      </c>
      <c r="O168" s="161"/>
      <c r="P168" s="162">
        <f>O168*H168</f>
        <v>0</v>
      </c>
      <c r="Q168" s="162">
        <v>0</v>
      </c>
      <c r="R168" s="162">
        <f>Q168*H168</f>
        <v>0</v>
      </c>
      <c r="S168" s="162">
        <v>0</v>
      </c>
      <c r="T168" s="163">
        <f>S168*H168</f>
        <v>0</v>
      </c>
      <c r="AR168" s="157" t="s">
        <v>213</v>
      </c>
      <c r="AT168" s="157" t="s">
        <v>200</v>
      </c>
      <c r="AU168" s="157" t="s">
        <v>83</v>
      </c>
      <c r="AY168" s="13" t="s">
        <v>199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115</v>
      </c>
      <c r="BK168" s="158">
        <f>ROUND(I168*H168,2)</f>
        <v>0</v>
      </c>
      <c r="BL168" s="13" t="s">
        <v>213</v>
      </c>
      <c r="BM168" s="157" t="s">
        <v>1507</v>
      </c>
    </row>
    <row r="169" spans="2:65" s="1" customFormat="1" ht="6.95" customHeight="1">
      <c r="B169" s="43"/>
      <c r="C169" s="44"/>
      <c r="D169" s="44"/>
      <c r="E169" s="44"/>
      <c r="F169" s="44"/>
      <c r="G169" s="44"/>
      <c r="H169" s="44"/>
      <c r="I169" s="44"/>
      <c r="J169" s="44"/>
      <c r="K169" s="44"/>
      <c r="L169" s="28"/>
    </row>
  </sheetData>
  <autoFilter ref="C133:K168" xr:uid="{00000000-0009-0000-0000-000010000000}"/>
  <mergeCells count="17">
    <mergeCell ref="E20:H20"/>
    <mergeCell ref="E29:H29"/>
    <mergeCell ref="E126:H126"/>
    <mergeCell ref="L2:V2"/>
    <mergeCell ref="D108:F108"/>
    <mergeCell ref="D109:F109"/>
    <mergeCell ref="D110:F110"/>
    <mergeCell ref="E122:H122"/>
    <mergeCell ref="E124:H124"/>
    <mergeCell ref="E85:H85"/>
    <mergeCell ref="E87:H87"/>
    <mergeCell ref="E89:H89"/>
    <mergeCell ref="D106:F106"/>
    <mergeCell ref="D107:F107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35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139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1508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J111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ROUND((SUM(BE111:BE118) + SUM(BE138:BE234)),  2)</f>
        <v>0</v>
      </c>
      <c r="G35" s="98"/>
      <c r="H35" s="98"/>
      <c r="I35" s="99">
        <v>0.23</v>
      </c>
      <c r="J35" s="97">
        <f>ROUND(((SUM(BE111:BE118) + SUM(BE138:BE234))*I35),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ROUND((SUM(BF111:BF118) + SUM(BF138:BF234)),  2)</f>
        <v>0</v>
      </c>
      <c r="I36" s="100">
        <v>0.23</v>
      </c>
      <c r="J36" s="85">
        <f>ROUND(((SUM(BF111:BF118) + SUM(BF138:BF234))*I36),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ROUND((SUM(BG111:BG118) + SUM(BG138:BG234)),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ROUND((SUM(BH111:BH118) + SUM(BH138:BH234)),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ROUND((SUM(BI111:BI118) + SUM(BI138:BI234)),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SO404.1 - TERENNÉ A SADOVÉ ÚPRAVY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J138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1509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19.899999999999999" hidden="1" customHeight="1">
      <c r="B98" s="164"/>
      <c r="D98" s="165" t="s">
        <v>1510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19.899999999999999" hidden="1" customHeight="1">
      <c r="B99" s="164"/>
      <c r="D99" s="165" t="s">
        <v>1511</v>
      </c>
      <c r="E99" s="166"/>
      <c r="F99" s="166"/>
      <c r="G99" s="166"/>
      <c r="H99" s="166"/>
      <c r="I99" s="166"/>
      <c r="J99" s="167">
        <f>J147</f>
        <v>0</v>
      </c>
      <c r="L99" s="164"/>
    </row>
    <row r="100" spans="2:65" s="8" customFormat="1" ht="24.95" hidden="1" customHeight="1">
      <c r="B100" s="112"/>
      <c r="D100" s="113" t="s">
        <v>1512</v>
      </c>
      <c r="E100" s="114"/>
      <c r="F100" s="114"/>
      <c r="G100" s="114"/>
      <c r="H100" s="114"/>
      <c r="I100" s="114"/>
      <c r="J100" s="115">
        <f>J154</f>
        <v>0</v>
      </c>
      <c r="L100" s="112"/>
    </row>
    <row r="101" spans="2:65" s="11" customFormat="1" ht="19.899999999999999" hidden="1" customHeight="1">
      <c r="B101" s="164"/>
      <c r="D101" s="165" t="s">
        <v>1513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65" s="11" customFormat="1" ht="14.85" hidden="1" customHeight="1">
      <c r="B102" s="164"/>
      <c r="D102" s="165" t="s">
        <v>1514</v>
      </c>
      <c r="E102" s="166"/>
      <c r="F102" s="166"/>
      <c r="G102" s="166"/>
      <c r="H102" s="166"/>
      <c r="I102" s="166"/>
      <c r="J102" s="167">
        <f>J173</f>
        <v>0</v>
      </c>
      <c r="L102" s="164"/>
    </row>
    <row r="103" spans="2:65" s="11" customFormat="1" ht="19.899999999999999" hidden="1" customHeight="1">
      <c r="B103" s="164"/>
      <c r="D103" s="165" t="s">
        <v>1515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4.85" hidden="1" customHeight="1">
      <c r="B104" s="164"/>
      <c r="D104" s="165" t="s">
        <v>1516</v>
      </c>
      <c r="E104" s="166"/>
      <c r="F104" s="166"/>
      <c r="G104" s="166"/>
      <c r="H104" s="166"/>
      <c r="I104" s="166"/>
      <c r="J104" s="167">
        <f>J190</f>
        <v>0</v>
      </c>
      <c r="L104" s="164"/>
    </row>
    <row r="105" spans="2:65" s="11" customFormat="1" ht="14.85" hidden="1" customHeight="1">
      <c r="B105" s="164"/>
      <c r="D105" s="165" t="s">
        <v>1517</v>
      </c>
      <c r="E105" s="166"/>
      <c r="F105" s="166"/>
      <c r="G105" s="166"/>
      <c r="H105" s="166"/>
      <c r="I105" s="166"/>
      <c r="J105" s="167">
        <f>J194</f>
        <v>0</v>
      </c>
      <c r="L105" s="164"/>
    </row>
    <row r="106" spans="2:65" s="11" customFormat="1" ht="19.899999999999999" hidden="1" customHeight="1">
      <c r="B106" s="164"/>
      <c r="D106" s="165" t="s">
        <v>1518</v>
      </c>
      <c r="E106" s="166"/>
      <c r="F106" s="166"/>
      <c r="G106" s="166"/>
      <c r="H106" s="166"/>
      <c r="I106" s="166"/>
      <c r="J106" s="167">
        <f>J200</f>
        <v>0</v>
      </c>
      <c r="L106" s="164"/>
    </row>
    <row r="107" spans="2:65" s="11" customFormat="1" ht="19.899999999999999" hidden="1" customHeight="1">
      <c r="B107" s="164"/>
      <c r="D107" s="165" t="s">
        <v>1519</v>
      </c>
      <c r="E107" s="166"/>
      <c r="F107" s="166"/>
      <c r="G107" s="166"/>
      <c r="H107" s="166"/>
      <c r="I107" s="166"/>
      <c r="J107" s="167">
        <f>J215</f>
        <v>0</v>
      </c>
      <c r="L107" s="164"/>
    </row>
    <row r="108" spans="2:65" s="11" customFormat="1" ht="19.899999999999999" hidden="1" customHeight="1">
      <c r="B108" s="164"/>
      <c r="D108" s="165" t="s">
        <v>1520</v>
      </c>
      <c r="E108" s="166"/>
      <c r="F108" s="166"/>
      <c r="G108" s="166"/>
      <c r="H108" s="166"/>
      <c r="I108" s="166"/>
      <c r="J108" s="167">
        <f>J229</f>
        <v>0</v>
      </c>
      <c r="L108" s="164"/>
    </row>
    <row r="109" spans="2:65" s="1" customFormat="1" ht="21.75" hidden="1" customHeight="1">
      <c r="B109" s="28"/>
      <c r="L109" s="28"/>
    </row>
    <row r="110" spans="2:65" s="1" customFormat="1" ht="6.95" hidden="1" customHeight="1">
      <c r="B110" s="28"/>
      <c r="L110" s="28"/>
    </row>
    <row r="111" spans="2:65" s="1" customFormat="1" ht="29.25" hidden="1" customHeight="1">
      <c r="B111" s="28"/>
      <c r="C111" s="111" t="s">
        <v>175</v>
      </c>
      <c r="J111" s="116">
        <f>ROUND(J112 + J113 + J114 + J115 + J116 + J117,2)</f>
        <v>0</v>
      </c>
      <c r="L111" s="28"/>
      <c r="N111" s="117" t="s">
        <v>39</v>
      </c>
    </row>
    <row r="112" spans="2:65" s="1" customFormat="1" ht="18" hidden="1" customHeight="1">
      <c r="B112" s="118"/>
      <c r="C112" s="119"/>
      <c r="D112" s="232" t="s">
        <v>176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178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179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32" t="s">
        <v>180</v>
      </c>
      <c r="E115" s="233"/>
      <c r="F115" s="233"/>
      <c r="G115" s="119"/>
      <c r="H115" s="119"/>
      <c r="I115" s="119"/>
      <c r="J115" s="121"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177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32" t="s">
        <v>181</v>
      </c>
      <c r="E116" s="233"/>
      <c r="F116" s="233"/>
      <c r="G116" s="119"/>
      <c r="H116" s="119"/>
      <c r="I116" s="119"/>
      <c r="J116" s="121">
        <v>0</v>
      </c>
      <c r="K116" s="119"/>
      <c r="L116" s="118"/>
      <c r="M116" s="119"/>
      <c r="N116" s="122" t="s">
        <v>41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177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115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120" t="s">
        <v>182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41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183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115</v>
      </c>
      <c r="BK117" s="119"/>
      <c r="BL117" s="119"/>
      <c r="BM117" s="119"/>
    </row>
    <row r="118" spans="2:65" s="1" customFormat="1" ht="9.9499999999999993" hidden="1">
      <c r="B118" s="28"/>
      <c r="L118" s="28"/>
    </row>
    <row r="119" spans="2:65" s="1" customFormat="1" ht="29.25" hidden="1" customHeight="1">
      <c r="B119" s="28"/>
      <c r="C119" s="125" t="s">
        <v>184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6.95" hidden="1" customHeight="1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t="9.9499999999999993" hidden="1"/>
    <row r="122" spans="2:65" ht="9.9499999999999993" hidden="1"/>
    <row r="123" spans="2:65" ht="9.9499999999999993" hidden="1"/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4.95" customHeight="1">
      <c r="B125" s="28"/>
      <c r="C125" s="17" t="s">
        <v>185</v>
      </c>
      <c r="L125" s="28"/>
    </row>
    <row r="126" spans="2:65" s="1" customFormat="1" ht="6.95" customHeight="1">
      <c r="B126" s="28"/>
      <c r="L126" s="28"/>
    </row>
    <row r="127" spans="2:65" s="1" customFormat="1" ht="12" customHeight="1">
      <c r="B127" s="28"/>
      <c r="C127" s="23" t="s">
        <v>15</v>
      </c>
      <c r="L127" s="28"/>
    </row>
    <row r="128" spans="2:65" s="1" customFormat="1" ht="16.5" customHeight="1">
      <c r="B128" s="28"/>
      <c r="E128" s="234" t="str">
        <f>E7</f>
        <v>Tlačiarne – úprava dopravnej infraštruktúry - Mesto Košice</v>
      </c>
      <c r="F128" s="235"/>
      <c r="G128" s="235"/>
      <c r="H128" s="235"/>
      <c r="L128" s="28"/>
    </row>
    <row r="129" spans="2:65" s="1" customFormat="1" ht="12" customHeight="1">
      <c r="B129" s="28"/>
      <c r="C129" s="23" t="s">
        <v>165</v>
      </c>
      <c r="L129" s="28"/>
    </row>
    <row r="130" spans="2:65" s="1" customFormat="1" ht="16.5" customHeight="1">
      <c r="B130" s="28"/>
      <c r="E130" s="194" t="str">
        <f>E9</f>
        <v>SO404.1 - TERENNÉ A SADOVÉ ÚPRAVY</v>
      </c>
      <c r="F130" s="236"/>
      <c r="G130" s="236"/>
      <c r="H130" s="236"/>
      <c r="L130" s="28"/>
    </row>
    <row r="131" spans="2:65" s="1" customFormat="1" ht="6.95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F12</f>
        <v>ul. Letná, Košice</v>
      </c>
      <c r="I132" s="23" t="s">
        <v>21</v>
      </c>
      <c r="J132" s="51" t="str">
        <f>IF(J12="","",J12)</f>
        <v>8. 6. 2026</v>
      </c>
      <c r="L132" s="28"/>
    </row>
    <row r="133" spans="2:65" s="1" customFormat="1" ht="6.95" customHeight="1">
      <c r="B133" s="28"/>
      <c r="L133" s="28"/>
    </row>
    <row r="134" spans="2:65" s="1" customFormat="1" ht="25.7" customHeight="1">
      <c r="B134" s="28"/>
      <c r="C134" s="23" t="s">
        <v>23</v>
      </c>
      <c r="F134" s="21" t="str">
        <f>E15</f>
        <v>Mesto Košice, Trieda SNP 48/A, 04011 Košice</v>
      </c>
      <c r="I134" s="23" t="s">
        <v>29</v>
      </c>
      <c r="J134" s="26" t="str">
        <f>E21</f>
        <v>d.g.A design graphic architecture s.r.o</v>
      </c>
      <c r="L134" s="28"/>
    </row>
    <row r="135" spans="2:65" s="1" customFormat="1" ht="15.2" customHeight="1">
      <c r="B135" s="28"/>
      <c r="C135" s="23" t="s">
        <v>27</v>
      </c>
      <c r="F135" s="21" t="str">
        <f>IF(E18="","",E18)</f>
        <v>Vyplň údaj</v>
      </c>
      <c r="I135" s="23" t="s">
        <v>32</v>
      </c>
      <c r="J135" s="26" t="str">
        <f>E24</f>
        <v xml:space="preserve"> </v>
      </c>
      <c r="L135" s="28"/>
    </row>
    <row r="136" spans="2:65" s="1" customFormat="1" ht="10.35" customHeight="1">
      <c r="B136" s="28"/>
      <c r="L136" s="28"/>
    </row>
    <row r="137" spans="2:65" s="9" customFormat="1" ht="29.25" customHeight="1">
      <c r="B137" s="127"/>
      <c r="C137" s="128" t="s">
        <v>186</v>
      </c>
      <c r="D137" s="129" t="s">
        <v>60</v>
      </c>
      <c r="E137" s="129" t="s">
        <v>56</v>
      </c>
      <c r="F137" s="129" t="s">
        <v>57</v>
      </c>
      <c r="G137" s="129" t="s">
        <v>187</v>
      </c>
      <c r="H137" s="129" t="s">
        <v>188</v>
      </c>
      <c r="I137" s="129" t="s">
        <v>189</v>
      </c>
      <c r="J137" s="130" t="s">
        <v>171</v>
      </c>
      <c r="K137" s="131" t="s">
        <v>190</v>
      </c>
      <c r="L137" s="127"/>
      <c r="M137" s="58" t="s">
        <v>1</v>
      </c>
      <c r="N137" s="59" t="s">
        <v>39</v>
      </c>
      <c r="O137" s="59" t="s">
        <v>191</v>
      </c>
      <c r="P137" s="59" t="s">
        <v>192</v>
      </c>
      <c r="Q137" s="59" t="s">
        <v>193</v>
      </c>
      <c r="R137" s="59" t="s">
        <v>194</v>
      </c>
      <c r="S137" s="59" t="s">
        <v>195</v>
      </c>
      <c r="T137" s="60" t="s">
        <v>196</v>
      </c>
    </row>
    <row r="138" spans="2:65" s="1" customFormat="1" ht="22.7" customHeight="1">
      <c r="B138" s="28"/>
      <c r="C138" s="63" t="s">
        <v>167</v>
      </c>
      <c r="J138" s="132">
        <f>BK138</f>
        <v>0</v>
      </c>
      <c r="L138" s="28"/>
      <c r="M138" s="61"/>
      <c r="N138" s="52"/>
      <c r="O138" s="52"/>
      <c r="P138" s="133">
        <f>P139+P154</f>
        <v>0</v>
      </c>
      <c r="Q138" s="52"/>
      <c r="R138" s="133">
        <f>R139+R154</f>
        <v>156.99300000000002</v>
      </c>
      <c r="S138" s="52"/>
      <c r="T138" s="134">
        <f>T139+T154</f>
        <v>0</v>
      </c>
      <c r="AT138" s="13" t="s">
        <v>74</v>
      </c>
      <c r="AU138" s="13" t="s">
        <v>173</v>
      </c>
      <c r="BK138" s="135">
        <f>BK139+BK154</f>
        <v>0</v>
      </c>
    </row>
    <row r="139" spans="2:65" s="10" customFormat="1" ht="25.9" customHeight="1">
      <c r="B139" s="136"/>
      <c r="D139" s="137" t="s">
        <v>74</v>
      </c>
      <c r="E139" s="138" t="s">
        <v>1521</v>
      </c>
      <c r="F139" s="138" t="s">
        <v>1522</v>
      </c>
      <c r="I139" s="139"/>
      <c r="J139" s="140">
        <f>BK139</f>
        <v>0</v>
      </c>
      <c r="L139" s="136"/>
      <c r="M139" s="141"/>
      <c r="P139" s="142">
        <f>P140+P147</f>
        <v>0</v>
      </c>
      <c r="R139" s="142">
        <f>R140+R147</f>
        <v>0.26</v>
      </c>
      <c r="T139" s="143">
        <f>T140+T147</f>
        <v>0</v>
      </c>
      <c r="AR139" s="137" t="s">
        <v>83</v>
      </c>
      <c r="AT139" s="144" t="s">
        <v>74</v>
      </c>
      <c r="AU139" s="144" t="s">
        <v>75</v>
      </c>
      <c r="AY139" s="137" t="s">
        <v>199</v>
      </c>
      <c r="BK139" s="145">
        <f>BK140+BK147</f>
        <v>0</v>
      </c>
    </row>
    <row r="140" spans="2:65" s="10" customFormat="1" ht="22.7" customHeight="1">
      <c r="B140" s="136"/>
      <c r="D140" s="137" t="s">
        <v>74</v>
      </c>
      <c r="E140" s="168" t="s">
        <v>1523</v>
      </c>
      <c r="F140" s="168" t="s">
        <v>1524</v>
      </c>
      <c r="I140" s="139"/>
      <c r="J140" s="169">
        <f>BK140</f>
        <v>0</v>
      </c>
      <c r="L140" s="136"/>
      <c r="M140" s="141"/>
      <c r="P140" s="142">
        <f>SUM(P141:P146)</f>
        <v>0</v>
      </c>
      <c r="R140" s="142">
        <f>SUM(R141:R146)</f>
        <v>0</v>
      </c>
      <c r="T140" s="143">
        <f>SUM(T141:T146)</f>
        <v>0</v>
      </c>
      <c r="AR140" s="137" t="s">
        <v>83</v>
      </c>
      <c r="AT140" s="144" t="s">
        <v>74</v>
      </c>
      <c r="AU140" s="144" t="s">
        <v>83</v>
      </c>
      <c r="AY140" s="137" t="s">
        <v>199</v>
      </c>
      <c r="BK140" s="145">
        <f>SUM(BK141:BK146)</f>
        <v>0</v>
      </c>
    </row>
    <row r="141" spans="2:65" s="1" customFormat="1" ht="44.25" customHeight="1">
      <c r="B141" s="118"/>
      <c r="C141" s="146" t="s">
        <v>83</v>
      </c>
      <c r="D141" s="146" t="s">
        <v>200</v>
      </c>
      <c r="E141" s="147" t="s">
        <v>1525</v>
      </c>
      <c r="F141" s="148" t="s">
        <v>1526</v>
      </c>
      <c r="G141" s="149" t="s">
        <v>232</v>
      </c>
      <c r="H141" s="150">
        <v>10</v>
      </c>
      <c r="I141" s="151"/>
      <c r="J141" s="152">
        <f t="shared" ref="J141:J146" si="5">ROUND(I141*H141,2)</f>
        <v>0</v>
      </c>
      <c r="K141" s="153"/>
      <c r="L141" s="28"/>
      <c r="M141" s="154" t="s">
        <v>1</v>
      </c>
      <c r="N141" s="117" t="s">
        <v>41</v>
      </c>
      <c r="P141" s="155">
        <f t="shared" ref="P141:P146" si="6">O141*H141</f>
        <v>0</v>
      </c>
      <c r="Q141" s="155">
        <v>0</v>
      </c>
      <c r="R141" s="155">
        <f t="shared" ref="R141:R146" si="7">Q141*H141</f>
        <v>0</v>
      </c>
      <c r="S141" s="155">
        <v>0</v>
      </c>
      <c r="T141" s="156">
        <f t="shared" ref="T141:T146" si="8">S141*H141</f>
        <v>0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ref="BE141:BE146" si="9">IF(N141="základná",J141,0)</f>
        <v>0</v>
      </c>
      <c r="BF141" s="158">
        <f t="shared" ref="BF141:BF146" si="10">IF(N141="znížená",J141,0)</f>
        <v>0</v>
      </c>
      <c r="BG141" s="158">
        <f t="shared" ref="BG141:BG146" si="11">IF(N141="zákl. prenesená",J141,0)</f>
        <v>0</v>
      </c>
      <c r="BH141" s="158">
        <f t="shared" ref="BH141:BH146" si="12">IF(N141="zníž. prenesená",J141,0)</f>
        <v>0</v>
      </c>
      <c r="BI141" s="158">
        <f t="shared" ref="BI141:BI146" si="13">IF(N141="nulová",J141,0)</f>
        <v>0</v>
      </c>
      <c r="BJ141" s="13" t="s">
        <v>115</v>
      </c>
      <c r="BK141" s="158">
        <f t="shared" ref="BK141:BK146" si="14">ROUND(I141*H141,2)</f>
        <v>0</v>
      </c>
      <c r="BL141" s="13" t="s">
        <v>234</v>
      </c>
      <c r="BM141" s="157" t="s">
        <v>115</v>
      </c>
    </row>
    <row r="142" spans="2:65" s="1" customFormat="1" ht="16.5" customHeight="1">
      <c r="B142" s="118"/>
      <c r="C142" s="146" t="s">
        <v>115</v>
      </c>
      <c r="D142" s="146" t="s">
        <v>200</v>
      </c>
      <c r="E142" s="147" t="s">
        <v>1527</v>
      </c>
      <c r="F142" s="148" t="s">
        <v>1528</v>
      </c>
      <c r="G142" s="149" t="s">
        <v>232</v>
      </c>
      <c r="H142" s="150">
        <v>6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234</v>
      </c>
    </row>
    <row r="143" spans="2:65" s="1" customFormat="1" ht="55.5" customHeight="1">
      <c r="B143" s="118"/>
      <c r="C143" s="146" t="s">
        <v>239</v>
      </c>
      <c r="D143" s="146" t="s">
        <v>200</v>
      </c>
      <c r="E143" s="147" t="s">
        <v>1529</v>
      </c>
      <c r="F143" s="148" t="s">
        <v>1530</v>
      </c>
      <c r="G143" s="149" t="s">
        <v>262</v>
      </c>
      <c r="H143" s="150">
        <v>158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250</v>
      </c>
    </row>
    <row r="144" spans="2:65" s="1" customFormat="1" ht="37.700000000000003" customHeight="1">
      <c r="B144" s="118"/>
      <c r="C144" s="146" t="s">
        <v>246</v>
      </c>
      <c r="D144" s="146" t="s">
        <v>200</v>
      </c>
      <c r="E144" s="147" t="s">
        <v>1531</v>
      </c>
      <c r="F144" s="148" t="s">
        <v>1532</v>
      </c>
      <c r="G144" s="149" t="s">
        <v>1533</v>
      </c>
      <c r="H144" s="150">
        <v>10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233</v>
      </c>
    </row>
    <row r="145" spans="2:65" s="1" customFormat="1" ht="16.5" customHeight="1">
      <c r="B145" s="118"/>
      <c r="C145" s="146" t="s">
        <v>250</v>
      </c>
      <c r="D145" s="146" t="s">
        <v>200</v>
      </c>
      <c r="E145" s="147" t="s">
        <v>1534</v>
      </c>
      <c r="F145" s="148" t="s">
        <v>1535</v>
      </c>
      <c r="G145" s="149" t="s">
        <v>1533</v>
      </c>
      <c r="H145" s="150">
        <v>200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268</v>
      </c>
    </row>
    <row r="146" spans="2:65" s="1" customFormat="1" ht="24.2" customHeight="1">
      <c r="B146" s="118"/>
      <c r="C146" s="146" t="s">
        <v>256</v>
      </c>
      <c r="D146" s="146" t="s">
        <v>200</v>
      </c>
      <c r="E146" s="147" t="s">
        <v>1536</v>
      </c>
      <c r="F146" s="148" t="s">
        <v>1537</v>
      </c>
      <c r="G146" s="149" t="s">
        <v>1538</v>
      </c>
      <c r="H146" s="150">
        <v>15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276</v>
      </c>
    </row>
    <row r="147" spans="2:65" s="10" customFormat="1" ht="22.7" customHeight="1">
      <c r="B147" s="136"/>
      <c r="D147" s="137" t="s">
        <v>74</v>
      </c>
      <c r="E147" s="168" t="s">
        <v>1539</v>
      </c>
      <c r="F147" s="168" t="s">
        <v>1540</v>
      </c>
      <c r="I147" s="139"/>
      <c r="J147" s="169">
        <f>BK147</f>
        <v>0</v>
      </c>
      <c r="L147" s="136"/>
      <c r="M147" s="141"/>
      <c r="P147" s="142">
        <f>SUM(P148:P153)</f>
        <v>0</v>
      </c>
      <c r="R147" s="142">
        <f>SUM(R148:R153)</f>
        <v>0.26</v>
      </c>
      <c r="T147" s="143">
        <f>SUM(T148:T153)</f>
        <v>0</v>
      </c>
      <c r="AR147" s="137" t="s">
        <v>83</v>
      </c>
      <c r="AT147" s="144" t="s">
        <v>74</v>
      </c>
      <c r="AU147" s="144" t="s">
        <v>83</v>
      </c>
      <c r="AY147" s="137" t="s">
        <v>199</v>
      </c>
      <c r="BK147" s="145">
        <f>SUM(BK148:BK153)</f>
        <v>0</v>
      </c>
    </row>
    <row r="148" spans="2:65" s="1" customFormat="1" ht="48.95" customHeight="1">
      <c r="B148" s="118"/>
      <c r="C148" s="146" t="s">
        <v>233</v>
      </c>
      <c r="D148" s="146" t="s">
        <v>200</v>
      </c>
      <c r="E148" s="147" t="s">
        <v>1541</v>
      </c>
      <c r="F148" s="148" t="s">
        <v>1542</v>
      </c>
      <c r="G148" s="149" t="s">
        <v>266</v>
      </c>
      <c r="H148" s="150">
        <v>155</v>
      </c>
      <c r="I148" s="151"/>
      <c r="J148" s="152">
        <f t="shared" ref="J148:J153" si="15">ROUND(I148*H148,2)</f>
        <v>0</v>
      </c>
      <c r="K148" s="153"/>
      <c r="L148" s="28"/>
      <c r="M148" s="154" t="s">
        <v>1</v>
      </c>
      <c r="N148" s="117" t="s">
        <v>41</v>
      </c>
      <c r="P148" s="155">
        <f t="shared" ref="P148:P153" si="16">O148*H148</f>
        <v>0</v>
      </c>
      <c r="Q148" s="155">
        <v>0</v>
      </c>
      <c r="R148" s="155">
        <f t="shared" ref="R148:R153" si="17">Q148*H148</f>
        <v>0</v>
      </c>
      <c r="S148" s="155">
        <v>0</v>
      </c>
      <c r="T148" s="156">
        <f t="shared" ref="T148:T153" si="18">S148*H148</f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ref="BE148:BE153" si="19">IF(N148="základná",J148,0)</f>
        <v>0</v>
      </c>
      <c r="BF148" s="158">
        <f t="shared" ref="BF148:BF153" si="20">IF(N148="znížená",J148,0)</f>
        <v>0</v>
      </c>
      <c r="BG148" s="158">
        <f t="shared" ref="BG148:BG153" si="21">IF(N148="zákl. prenesená",J148,0)</f>
        <v>0</v>
      </c>
      <c r="BH148" s="158">
        <f t="shared" ref="BH148:BH153" si="22">IF(N148="zníž. prenesená",J148,0)</f>
        <v>0</v>
      </c>
      <c r="BI148" s="158">
        <f t="shared" ref="BI148:BI153" si="23">IF(N148="nulová",J148,0)</f>
        <v>0</v>
      </c>
      <c r="BJ148" s="13" t="s">
        <v>115</v>
      </c>
      <c r="BK148" s="158">
        <f t="shared" ref="BK148:BK153" si="24">ROUND(I148*H148,2)</f>
        <v>0</v>
      </c>
      <c r="BL148" s="13" t="s">
        <v>234</v>
      </c>
      <c r="BM148" s="157" t="s">
        <v>284</v>
      </c>
    </row>
    <row r="149" spans="2:65" s="1" customFormat="1" ht="24.2" customHeight="1">
      <c r="B149" s="118"/>
      <c r="C149" s="146" t="s">
        <v>254</v>
      </c>
      <c r="D149" s="146" t="s">
        <v>200</v>
      </c>
      <c r="E149" s="147" t="s">
        <v>1543</v>
      </c>
      <c r="F149" s="148" t="s">
        <v>1544</v>
      </c>
      <c r="G149" s="149" t="s">
        <v>266</v>
      </c>
      <c r="H149" s="150">
        <v>155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41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115</v>
      </c>
      <c r="BK149" s="158">
        <f t="shared" si="24"/>
        <v>0</v>
      </c>
      <c r="BL149" s="13" t="s">
        <v>234</v>
      </c>
      <c r="BM149" s="157" t="s">
        <v>292</v>
      </c>
    </row>
    <row r="150" spans="2:65" s="1" customFormat="1" ht="44.25" customHeight="1">
      <c r="B150" s="118"/>
      <c r="C150" s="146" t="s">
        <v>268</v>
      </c>
      <c r="D150" s="146" t="s">
        <v>200</v>
      </c>
      <c r="E150" s="147" t="s">
        <v>1545</v>
      </c>
      <c r="F150" s="148" t="s">
        <v>1546</v>
      </c>
      <c r="G150" s="149" t="s">
        <v>266</v>
      </c>
      <c r="H150" s="150">
        <v>155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41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115</v>
      </c>
      <c r="BK150" s="158">
        <f t="shared" si="24"/>
        <v>0</v>
      </c>
      <c r="BL150" s="13" t="s">
        <v>234</v>
      </c>
      <c r="BM150" s="157" t="s">
        <v>300</v>
      </c>
    </row>
    <row r="151" spans="2:65" s="1" customFormat="1" ht="24.2" customHeight="1">
      <c r="B151" s="118"/>
      <c r="C151" s="146" t="s">
        <v>272</v>
      </c>
      <c r="D151" s="146" t="s">
        <v>200</v>
      </c>
      <c r="E151" s="147" t="s">
        <v>390</v>
      </c>
      <c r="F151" s="148" t="s">
        <v>1547</v>
      </c>
      <c r="G151" s="149" t="s">
        <v>1548</v>
      </c>
      <c r="H151" s="150">
        <v>109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41</v>
      </c>
      <c r="P151" s="155">
        <f t="shared" si="16"/>
        <v>0</v>
      </c>
      <c r="Q151" s="155">
        <v>0</v>
      </c>
      <c r="R151" s="155">
        <f t="shared" si="17"/>
        <v>0</v>
      </c>
      <c r="S151" s="155">
        <v>0</v>
      </c>
      <c r="T151" s="156">
        <f t="shared" si="1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115</v>
      </c>
      <c r="BK151" s="158">
        <f t="shared" si="24"/>
        <v>0</v>
      </c>
      <c r="BL151" s="13" t="s">
        <v>234</v>
      </c>
      <c r="BM151" s="157" t="s">
        <v>308</v>
      </c>
    </row>
    <row r="152" spans="2:65" s="1" customFormat="1" ht="16.5" customHeight="1">
      <c r="B152" s="118"/>
      <c r="C152" s="146" t="s">
        <v>276</v>
      </c>
      <c r="D152" s="146" t="s">
        <v>200</v>
      </c>
      <c r="E152" s="147" t="s">
        <v>1549</v>
      </c>
      <c r="F152" s="148" t="s">
        <v>1550</v>
      </c>
      <c r="G152" s="149" t="s">
        <v>378</v>
      </c>
      <c r="H152" s="150">
        <v>0.26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41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115</v>
      </c>
      <c r="BK152" s="158">
        <f t="shared" si="24"/>
        <v>0</v>
      </c>
      <c r="BL152" s="13" t="s">
        <v>234</v>
      </c>
      <c r="BM152" s="157" t="s">
        <v>225</v>
      </c>
    </row>
    <row r="153" spans="2:65" s="1" customFormat="1" ht="24.2" customHeight="1">
      <c r="B153" s="118"/>
      <c r="C153" s="170" t="s">
        <v>280</v>
      </c>
      <c r="D153" s="170" t="s">
        <v>229</v>
      </c>
      <c r="E153" s="171" t="s">
        <v>1551</v>
      </c>
      <c r="F153" s="172" t="s">
        <v>1552</v>
      </c>
      <c r="G153" s="173" t="s">
        <v>1553</v>
      </c>
      <c r="H153" s="174">
        <v>13</v>
      </c>
      <c r="I153" s="175"/>
      <c r="J153" s="176">
        <f t="shared" si="15"/>
        <v>0</v>
      </c>
      <c r="K153" s="177"/>
      <c r="L153" s="178"/>
      <c r="M153" s="179" t="s">
        <v>1</v>
      </c>
      <c r="N153" s="180" t="s">
        <v>41</v>
      </c>
      <c r="P153" s="155">
        <f t="shared" si="16"/>
        <v>0</v>
      </c>
      <c r="Q153" s="155">
        <v>0.02</v>
      </c>
      <c r="R153" s="155">
        <f t="shared" si="17"/>
        <v>0.26</v>
      </c>
      <c r="S153" s="155">
        <v>0</v>
      </c>
      <c r="T153" s="156">
        <f t="shared" si="18"/>
        <v>0</v>
      </c>
      <c r="AR153" s="157" t="s">
        <v>233</v>
      </c>
      <c r="AT153" s="157" t="s">
        <v>229</v>
      </c>
      <c r="AU153" s="157" t="s">
        <v>115</v>
      </c>
      <c r="AY153" s="13" t="s">
        <v>199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115</v>
      </c>
      <c r="BK153" s="158">
        <f t="shared" si="24"/>
        <v>0</v>
      </c>
      <c r="BL153" s="13" t="s">
        <v>234</v>
      </c>
      <c r="BM153" s="157" t="s">
        <v>397</v>
      </c>
    </row>
    <row r="154" spans="2:65" s="10" customFormat="1" ht="25.9" customHeight="1">
      <c r="B154" s="136"/>
      <c r="D154" s="137" t="s">
        <v>74</v>
      </c>
      <c r="E154" s="138" t="s">
        <v>1554</v>
      </c>
      <c r="F154" s="138" t="s">
        <v>1555</v>
      </c>
      <c r="I154" s="139"/>
      <c r="J154" s="140">
        <f>BK154</f>
        <v>0</v>
      </c>
      <c r="L154" s="136"/>
      <c r="M154" s="141"/>
      <c r="P154" s="142">
        <f>P155+P177+P200+P215+P229</f>
        <v>0</v>
      </c>
      <c r="R154" s="142">
        <f>R155+R177+R200+R215+R229</f>
        <v>156.73300000000003</v>
      </c>
      <c r="T154" s="143">
        <f>T155+T177+T200+T215+T229</f>
        <v>0</v>
      </c>
      <c r="AR154" s="137" t="s">
        <v>83</v>
      </c>
      <c r="AT154" s="144" t="s">
        <v>74</v>
      </c>
      <c r="AU154" s="144" t="s">
        <v>75</v>
      </c>
      <c r="AY154" s="137" t="s">
        <v>199</v>
      </c>
      <c r="BK154" s="145">
        <f>BK155+BK177+BK200+BK215+BK229</f>
        <v>0</v>
      </c>
    </row>
    <row r="155" spans="2:65" s="10" customFormat="1" ht="22.7" customHeight="1">
      <c r="B155" s="136"/>
      <c r="D155" s="137" t="s">
        <v>74</v>
      </c>
      <c r="E155" s="168" t="s">
        <v>1556</v>
      </c>
      <c r="F155" s="168" t="s">
        <v>1557</v>
      </c>
      <c r="I155" s="139"/>
      <c r="J155" s="169">
        <f>BK155</f>
        <v>0</v>
      </c>
      <c r="L155" s="136"/>
      <c r="M155" s="141"/>
      <c r="P155" s="142">
        <f>P156+SUM(P157:P173)</f>
        <v>0</v>
      </c>
      <c r="R155" s="142">
        <f>R156+SUM(R157:R173)</f>
        <v>7.4155999999999995</v>
      </c>
      <c r="T155" s="143">
        <f>T156+SUM(T157:T173)</f>
        <v>0</v>
      </c>
      <c r="AR155" s="137" t="s">
        <v>83</v>
      </c>
      <c r="AT155" s="144" t="s">
        <v>74</v>
      </c>
      <c r="AU155" s="144" t="s">
        <v>83</v>
      </c>
      <c r="AY155" s="137" t="s">
        <v>199</v>
      </c>
      <c r="BK155" s="145">
        <f>BK156+SUM(BK157:BK173)</f>
        <v>0</v>
      </c>
    </row>
    <row r="156" spans="2:65" s="1" customFormat="1" ht="16.5" customHeight="1">
      <c r="B156" s="118"/>
      <c r="C156" s="146" t="s">
        <v>284</v>
      </c>
      <c r="D156" s="146" t="s">
        <v>200</v>
      </c>
      <c r="E156" s="147" t="s">
        <v>1558</v>
      </c>
      <c r="F156" s="148" t="s">
        <v>1559</v>
      </c>
      <c r="G156" s="149" t="s">
        <v>232</v>
      </c>
      <c r="H156" s="150">
        <v>16</v>
      </c>
      <c r="I156" s="151"/>
      <c r="J156" s="152">
        <f t="shared" ref="J156:J172" si="25">ROUND(I156*H156,2)</f>
        <v>0</v>
      </c>
      <c r="K156" s="153"/>
      <c r="L156" s="28"/>
      <c r="M156" s="154" t="s">
        <v>1</v>
      </c>
      <c r="N156" s="117" t="s">
        <v>41</v>
      </c>
      <c r="P156" s="155">
        <f t="shared" ref="P156:P172" si="26">O156*H156</f>
        <v>0</v>
      </c>
      <c r="Q156" s="155">
        <v>0</v>
      </c>
      <c r="R156" s="155">
        <f t="shared" ref="R156:R172" si="27">Q156*H156</f>
        <v>0</v>
      </c>
      <c r="S156" s="155">
        <v>0</v>
      </c>
      <c r="T156" s="156">
        <f t="shared" ref="T156:T172" si="28">S156*H156</f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ref="BE156:BE172" si="29">IF(N156="základná",J156,0)</f>
        <v>0</v>
      </c>
      <c r="BF156" s="158">
        <f t="shared" ref="BF156:BF172" si="30">IF(N156="znížená",J156,0)</f>
        <v>0</v>
      </c>
      <c r="BG156" s="158">
        <f t="shared" ref="BG156:BG172" si="31">IF(N156="zákl. prenesená",J156,0)</f>
        <v>0</v>
      </c>
      <c r="BH156" s="158">
        <f t="shared" ref="BH156:BH172" si="32">IF(N156="zníž. prenesená",J156,0)</f>
        <v>0</v>
      </c>
      <c r="BI156" s="158">
        <f t="shared" ref="BI156:BI172" si="33">IF(N156="nulová",J156,0)</f>
        <v>0</v>
      </c>
      <c r="BJ156" s="13" t="s">
        <v>115</v>
      </c>
      <c r="BK156" s="158">
        <f t="shared" ref="BK156:BK172" si="34">ROUND(I156*H156,2)</f>
        <v>0</v>
      </c>
      <c r="BL156" s="13" t="s">
        <v>234</v>
      </c>
      <c r="BM156" s="157" t="s">
        <v>405</v>
      </c>
    </row>
    <row r="157" spans="2:65" s="1" customFormat="1" ht="24.2" customHeight="1">
      <c r="B157" s="118"/>
      <c r="C157" s="146" t="s">
        <v>288</v>
      </c>
      <c r="D157" s="146" t="s">
        <v>200</v>
      </c>
      <c r="E157" s="147" t="s">
        <v>1560</v>
      </c>
      <c r="F157" s="148" t="s">
        <v>1561</v>
      </c>
      <c r="G157" s="149" t="s">
        <v>232</v>
      </c>
      <c r="H157" s="150">
        <v>16</v>
      </c>
      <c r="I157" s="151"/>
      <c r="J157" s="152">
        <f t="shared" si="25"/>
        <v>0</v>
      </c>
      <c r="K157" s="153"/>
      <c r="L157" s="28"/>
      <c r="M157" s="154" t="s">
        <v>1</v>
      </c>
      <c r="N157" s="117" t="s">
        <v>41</v>
      </c>
      <c r="P157" s="155">
        <f t="shared" si="26"/>
        <v>0</v>
      </c>
      <c r="Q157" s="155">
        <v>0</v>
      </c>
      <c r="R157" s="155">
        <f t="shared" si="27"/>
        <v>0</v>
      </c>
      <c r="S157" s="155">
        <v>0</v>
      </c>
      <c r="T157" s="156">
        <f t="shared" si="2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29"/>
        <v>0</v>
      </c>
      <c r="BF157" s="158">
        <f t="shared" si="30"/>
        <v>0</v>
      </c>
      <c r="BG157" s="158">
        <f t="shared" si="31"/>
        <v>0</v>
      </c>
      <c r="BH157" s="158">
        <f t="shared" si="32"/>
        <v>0</v>
      </c>
      <c r="BI157" s="158">
        <f t="shared" si="33"/>
        <v>0</v>
      </c>
      <c r="BJ157" s="13" t="s">
        <v>115</v>
      </c>
      <c r="BK157" s="158">
        <f t="shared" si="34"/>
        <v>0</v>
      </c>
      <c r="BL157" s="13" t="s">
        <v>234</v>
      </c>
      <c r="BM157" s="157" t="s">
        <v>413</v>
      </c>
    </row>
    <row r="158" spans="2:65" s="1" customFormat="1" ht="16.5" customHeight="1">
      <c r="B158" s="118"/>
      <c r="C158" s="146" t="s">
        <v>292</v>
      </c>
      <c r="D158" s="146" t="s">
        <v>200</v>
      </c>
      <c r="E158" s="147" t="s">
        <v>1562</v>
      </c>
      <c r="F158" s="148" t="s">
        <v>1563</v>
      </c>
      <c r="G158" s="149" t="s">
        <v>232</v>
      </c>
      <c r="H158" s="150">
        <v>48</v>
      </c>
      <c r="I158" s="151"/>
      <c r="J158" s="152">
        <f t="shared" si="25"/>
        <v>0</v>
      </c>
      <c r="K158" s="153"/>
      <c r="L158" s="28"/>
      <c r="M158" s="154" t="s">
        <v>1</v>
      </c>
      <c r="N158" s="117" t="s">
        <v>41</v>
      </c>
      <c r="P158" s="155">
        <f t="shared" si="26"/>
        <v>0</v>
      </c>
      <c r="Q158" s="155">
        <v>0</v>
      </c>
      <c r="R158" s="155">
        <f t="shared" si="27"/>
        <v>0</v>
      </c>
      <c r="S158" s="155">
        <v>0</v>
      </c>
      <c r="T158" s="156">
        <f t="shared" si="28"/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si="29"/>
        <v>0</v>
      </c>
      <c r="BF158" s="158">
        <f t="shared" si="30"/>
        <v>0</v>
      </c>
      <c r="BG158" s="158">
        <f t="shared" si="31"/>
        <v>0</v>
      </c>
      <c r="BH158" s="158">
        <f t="shared" si="32"/>
        <v>0</v>
      </c>
      <c r="BI158" s="158">
        <f t="shared" si="33"/>
        <v>0</v>
      </c>
      <c r="BJ158" s="13" t="s">
        <v>115</v>
      </c>
      <c r="BK158" s="158">
        <f t="shared" si="34"/>
        <v>0</v>
      </c>
      <c r="BL158" s="13" t="s">
        <v>234</v>
      </c>
      <c r="BM158" s="157" t="s">
        <v>422</v>
      </c>
    </row>
    <row r="159" spans="2:65" s="1" customFormat="1" ht="16.5" customHeight="1">
      <c r="B159" s="118"/>
      <c r="C159" s="146" t="s">
        <v>296</v>
      </c>
      <c r="D159" s="146" t="s">
        <v>200</v>
      </c>
      <c r="E159" s="147" t="s">
        <v>1564</v>
      </c>
      <c r="F159" s="148" t="s">
        <v>1565</v>
      </c>
      <c r="G159" s="149" t="s">
        <v>232</v>
      </c>
      <c r="H159" s="150">
        <v>16</v>
      </c>
      <c r="I159" s="151"/>
      <c r="J159" s="152">
        <f t="shared" si="25"/>
        <v>0</v>
      </c>
      <c r="K159" s="153"/>
      <c r="L159" s="28"/>
      <c r="M159" s="154" t="s">
        <v>1</v>
      </c>
      <c r="N159" s="117" t="s">
        <v>41</v>
      </c>
      <c r="P159" s="155">
        <f t="shared" si="26"/>
        <v>0</v>
      </c>
      <c r="Q159" s="155">
        <v>0</v>
      </c>
      <c r="R159" s="155">
        <f t="shared" si="27"/>
        <v>0</v>
      </c>
      <c r="S159" s="155">
        <v>0</v>
      </c>
      <c r="T159" s="156">
        <f t="shared" si="28"/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 t="shared" si="29"/>
        <v>0</v>
      </c>
      <c r="BF159" s="158">
        <f t="shared" si="30"/>
        <v>0</v>
      </c>
      <c r="BG159" s="158">
        <f t="shared" si="31"/>
        <v>0</v>
      </c>
      <c r="BH159" s="158">
        <f t="shared" si="32"/>
        <v>0</v>
      </c>
      <c r="BI159" s="158">
        <f t="shared" si="33"/>
        <v>0</v>
      </c>
      <c r="BJ159" s="13" t="s">
        <v>115</v>
      </c>
      <c r="BK159" s="158">
        <f t="shared" si="34"/>
        <v>0</v>
      </c>
      <c r="BL159" s="13" t="s">
        <v>234</v>
      </c>
      <c r="BM159" s="157" t="s">
        <v>430</v>
      </c>
    </row>
    <row r="160" spans="2:65" s="1" customFormat="1" ht="24.2" customHeight="1">
      <c r="B160" s="118"/>
      <c r="C160" s="146" t="s">
        <v>300</v>
      </c>
      <c r="D160" s="146" t="s">
        <v>200</v>
      </c>
      <c r="E160" s="147" t="s">
        <v>1566</v>
      </c>
      <c r="F160" s="148" t="s">
        <v>1567</v>
      </c>
      <c r="G160" s="149" t="s">
        <v>262</v>
      </c>
      <c r="H160" s="150">
        <v>1.952</v>
      </c>
      <c r="I160" s="151"/>
      <c r="J160" s="152">
        <f t="shared" si="25"/>
        <v>0</v>
      </c>
      <c r="K160" s="153"/>
      <c r="L160" s="28"/>
      <c r="M160" s="154" t="s">
        <v>1</v>
      </c>
      <c r="N160" s="117" t="s">
        <v>41</v>
      </c>
      <c r="P160" s="155">
        <f t="shared" si="26"/>
        <v>0</v>
      </c>
      <c r="Q160" s="155">
        <v>0</v>
      </c>
      <c r="R160" s="155">
        <f t="shared" si="27"/>
        <v>0</v>
      </c>
      <c r="S160" s="155">
        <v>0</v>
      </c>
      <c r="T160" s="156">
        <f t="shared" si="28"/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 t="shared" si="29"/>
        <v>0</v>
      </c>
      <c r="BF160" s="158">
        <f t="shared" si="30"/>
        <v>0</v>
      </c>
      <c r="BG160" s="158">
        <f t="shared" si="31"/>
        <v>0</v>
      </c>
      <c r="BH160" s="158">
        <f t="shared" si="32"/>
        <v>0</v>
      </c>
      <c r="BI160" s="158">
        <f t="shared" si="33"/>
        <v>0</v>
      </c>
      <c r="BJ160" s="13" t="s">
        <v>115</v>
      </c>
      <c r="BK160" s="158">
        <f t="shared" si="34"/>
        <v>0</v>
      </c>
      <c r="BL160" s="13" t="s">
        <v>234</v>
      </c>
      <c r="BM160" s="157" t="s">
        <v>438</v>
      </c>
    </row>
    <row r="161" spans="2:65" s="1" customFormat="1" ht="16.5" customHeight="1">
      <c r="B161" s="118"/>
      <c r="C161" s="146" t="s">
        <v>304</v>
      </c>
      <c r="D161" s="146" t="s">
        <v>200</v>
      </c>
      <c r="E161" s="147" t="s">
        <v>1568</v>
      </c>
      <c r="F161" s="148" t="s">
        <v>1569</v>
      </c>
      <c r="G161" s="149" t="s">
        <v>1570</v>
      </c>
      <c r="H161" s="150">
        <v>4</v>
      </c>
      <c r="I161" s="151"/>
      <c r="J161" s="152">
        <f t="shared" si="25"/>
        <v>0</v>
      </c>
      <c r="K161" s="153"/>
      <c r="L161" s="28"/>
      <c r="M161" s="154" t="s">
        <v>1</v>
      </c>
      <c r="N161" s="117" t="s">
        <v>41</v>
      </c>
      <c r="P161" s="155">
        <f t="shared" si="26"/>
        <v>0</v>
      </c>
      <c r="Q161" s="155">
        <v>0</v>
      </c>
      <c r="R161" s="155">
        <f t="shared" si="27"/>
        <v>0</v>
      </c>
      <c r="S161" s="155">
        <v>0</v>
      </c>
      <c r="T161" s="156">
        <f t="shared" si="28"/>
        <v>0</v>
      </c>
      <c r="AR161" s="157" t="s">
        <v>234</v>
      </c>
      <c r="AT161" s="157" t="s">
        <v>200</v>
      </c>
      <c r="AU161" s="157" t="s">
        <v>115</v>
      </c>
      <c r="AY161" s="13" t="s">
        <v>199</v>
      </c>
      <c r="BE161" s="158">
        <f t="shared" si="29"/>
        <v>0</v>
      </c>
      <c r="BF161" s="158">
        <f t="shared" si="30"/>
        <v>0</v>
      </c>
      <c r="BG161" s="158">
        <f t="shared" si="31"/>
        <v>0</v>
      </c>
      <c r="BH161" s="158">
        <f t="shared" si="32"/>
        <v>0</v>
      </c>
      <c r="BI161" s="158">
        <f t="shared" si="33"/>
        <v>0</v>
      </c>
      <c r="BJ161" s="13" t="s">
        <v>115</v>
      </c>
      <c r="BK161" s="158">
        <f t="shared" si="34"/>
        <v>0</v>
      </c>
      <c r="BL161" s="13" t="s">
        <v>234</v>
      </c>
      <c r="BM161" s="157" t="s">
        <v>446</v>
      </c>
    </row>
    <row r="162" spans="2:65" s="1" customFormat="1" ht="16.5" customHeight="1">
      <c r="B162" s="118"/>
      <c r="C162" s="146" t="s">
        <v>308</v>
      </c>
      <c r="D162" s="146" t="s">
        <v>200</v>
      </c>
      <c r="E162" s="147" t="s">
        <v>1571</v>
      </c>
      <c r="F162" s="148" t="s">
        <v>1572</v>
      </c>
      <c r="G162" s="149" t="s">
        <v>1570</v>
      </c>
      <c r="H162" s="150">
        <v>4</v>
      </c>
      <c r="I162" s="151"/>
      <c r="J162" s="152">
        <f t="shared" si="25"/>
        <v>0</v>
      </c>
      <c r="K162" s="153"/>
      <c r="L162" s="28"/>
      <c r="M162" s="154" t="s">
        <v>1</v>
      </c>
      <c r="N162" s="117" t="s">
        <v>41</v>
      </c>
      <c r="P162" s="155">
        <f t="shared" si="26"/>
        <v>0</v>
      </c>
      <c r="Q162" s="155">
        <v>0</v>
      </c>
      <c r="R162" s="155">
        <f t="shared" si="27"/>
        <v>0</v>
      </c>
      <c r="S162" s="155">
        <v>0</v>
      </c>
      <c r="T162" s="156">
        <f t="shared" si="28"/>
        <v>0</v>
      </c>
      <c r="AR162" s="157" t="s">
        <v>234</v>
      </c>
      <c r="AT162" s="157" t="s">
        <v>200</v>
      </c>
      <c r="AU162" s="157" t="s">
        <v>115</v>
      </c>
      <c r="AY162" s="13" t="s">
        <v>199</v>
      </c>
      <c r="BE162" s="158">
        <f t="shared" si="29"/>
        <v>0</v>
      </c>
      <c r="BF162" s="158">
        <f t="shared" si="30"/>
        <v>0</v>
      </c>
      <c r="BG162" s="158">
        <f t="shared" si="31"/>
        <v>0</v>
      </c>
      <c r="BH162" s="158">
        <f t="shared" si="32"/>
        <v>0</v>
      </c>
      <c r="BI162" s="158">
        <f t="shared" si="33"/>
        <v>0</v>
      </c>
      <c r="BJ162" s="13" t="s">
        <v>115</v>
      </c>
      <c r="BK162" s="158">
        <f t="shared" si="34"/>
        <v>0</v>
      </c>
      <c r="BL162" s="13" t="s">
        <v>234</v>
      </c>
      <c r="BM162" s="157" t="s">
        <v>455</v>
      </c>
    </row>
    <row r="163" spans="2:65" s="1" customFormat="1" ht="16.5" customHeight="1">
      <c r="B163" s="118"/>
      <c r="C163" s="146" t="s">
        <v>312</v>
      </c>
      <c r="D163" s="146" t="s">
        <v>200</v>
      </c>
      <c r="E163" s="147" t="s">
        <v>1573</v>
      </c>
      <c r="F163" s="148" t="s">
        <v>1574</v>
      </c>
      <c r="G163" s="149" t="s">
        <v>1548</v>
      </c>
      <c r="H163" s="150">
        <v>16</v>
      </c>
      <c r="I163" s="151"/>
      <c r="J163" s="152">
        <f t="shared" si="25"/>
        <v>0</v>
      </c>
      <c r="K163" s="153"/>
      <c r="L163" s="28"/>
      <c r="M163" s="154" t="s">
        <v>1</v>
      </c>
      <c r="N163" s="117" t="s">
        <v>41</v>
      </c>
      <c r="P163" s="155">
        <f t="shared" si="26"/>
        <v>0</v>
      </c>
      <c r="Q163" s="155">
        <v>0</v>
      </c>
      <c r="R163" s="155">
        <f t="shared" si="27"/>
        <v>0</v>
      </c>
      <c r="S163" s="155">
        <v>0</v>
      </c>
      <c r="T163" s="156">
        <f t="shared" si="28"/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 t="shared" si="29"/>
        <v>0</v>
      </c>
      <c r="BF163" s="158">
        <f t="shared" si="30"/>
        <v>0</v>
      </c>
      <c r="BG163" s="158">
        <f t="shared" si="31"/>
        <v>0</v>
      </c>
      <c r="BH163" s="158">
        <f t="shared" si="32"/>
        <v>0</v>
      </c>
      <c r="BI163" s="158">
        <f t="shared" si="33"/>
        <v>0</v>
      </c>
      <c r="BJ163" s="13" t="s">
        <v>115</v>
      </c>
      <c r="BK163" s="158">
        <f t="shared" si="34"/>
        <v>0</v>
      </c>
      <c r="BL163" s="13" t="s">
        <v>234</v>
      </c>
      <c r="BM163" s="157" t="s">
        <v>463</v>
      </c>
    </row>
    <row r="164" spans="2:65" s="1" customFormat="1" ht="16.5" customHeight="1">
      <c r="B164" s="118"/>
      <c r="C164" s="170" t="s">
        <v>225</v>
      </c>
      <c r="D164" s="170" t="s">
        <v>229</v>
      </c>
      <c r="E164" s="171" t="s">
        <v>1575</v>
      </c>
      <c r="F164" s="172" t="s">
        <v>1576</v>
      </c>
      <c r="G164" s="173" t="s">
        <v>378</v>
      </c>
      <c r="H164" s="174">
        <v>4.41</v>
      </c>
      <c r="I164" s="175"/>
      <c r="J164" s="176">
        <f t="shared" si="25"/>
        <v>0</v>
      </c>
      <c r="K164" s="177"/>
      <c r="L164" s="178"/>
      <c r="M164" s="179" t="s">
        <v>1</v>
      </c>
      <c r="N164" s="180" t="s">
        <v>41</v>
      </c>
      <c r="P164" s="155">
        <f t="shared" si="26"/>
        <v>0</v>
      </c>
      <c r="Q164" s="155">
        <v>1</v>
      </c>
      <c r="R164" s="155">
        <f t="shared" si="27"/>
        <v>4.41</v>
      </c>
      <c r="S164" s="155">
        <v>0</v>
      </c>
      <c r="T164" s="156">
        <f t="shared" si="28"/>
        <v>0</v>
      </c>
      <c r="AR164" s="157" t="s">
        <v>233</v>
      </c>
      <c r="AT164" s="157" t="s">
        <v>229</v>
      </c>
      <c r="AU164" s="157" t="s">
        <v>115</v>
      </c>
      <c r="AY164" s="13" t="s">
        <v>199</v>
      </c>
      <c r="BE164" s="158">
        <f t="shared" si="29"/>
        <v>0</v>
      </c>
      <c r="BF164" s="158">
        <f t="shared" si="30"/>
        <v>0</v>
      </c>
      <c r="BG164" s="158">
        <f t="shared" si="31"/>
        <v>0</v>
      </c>
      <c r="BH164" s="158">
        <f t="shared" si="32"/>
        <v>0</v>
      </c>
      <c r="BI164" s="158">
        <f t="shared" si="33"/>
        <v>0</v>
      </c>
      <c r="BJ164" s="13" t="s">
        <v>115</v>
      </c>
      <c r="BK164" s="158">
        <f t="shared" si="34"/>
        <v>0</v>
      </c>
      <c r="BL164" s="13" t="s">
        <v>234</v>
      </c>
      <c r="BM164" s="157" t="s">
        <v>471</v>
      </c>
    </row>
    <row r="165" spans="2:65" s="1" customFormat="1" ht="16.5" customHeight="1">
      <c r="B165" s="118"/>
      <c r="C165" s="170" t="s">
        <v>7</v>
      </c>
      <c r="D165" s="170" t="s">
        <v>229</v>
      </c>
      <c r="E165" s="171" t="s">
        <v>1577</v>
      </c>
      <c r="F165" s="172" t="s">
        <v>1578</v>
      </c>
      <c r="G165" s="173" t="s">
        <v>232</v>
      </c>
      <c r="H165" s="174">
        <v>48</v>
      </c>
      <c r="I165" s="175"/>
      <c r="J165" s="176">
        <f t="shared" si="25"/>
        <v>0</v>
      </c>
      <c r="K165" s="177"/>
      <c r="L165" s="178"/>
      <c r="M165" s="179" t="s">
        <v>1</v>
      </c>
      <c r="N165" s="180" t="s">
        <v>41</v>
      </c>
      <c r="P165" s="155">
        <f t="shared" si="26"/>
        <v>0</v>
      </c>
      <c r="Q165" s="155">
        <v>1.5E-3</v>
      </c>
      <c r="R165" s="155">
        <f t="shared" si="27"/>
        <v>7.2000000000000008E-2</v>
      </c>
      <c r="S165" s="155">
        <v>0</v>
      </c>
      <c r="T165" s="156">
        <f t="shared" si="28"/>
        <v>0</v>
      </c>
      <c r="AR165" s="157" t="s">
        <v>233</v>
      </c>
      <c r="AT165" s="157" t="s">
        <v>229</v>
      </c>
      <c r="AU165" s="157" t="s">
        <v>115</v>
      </c>
      <c r="AY165" s="13" t="s">
        <v>199</v>
      </c>
      <c r="BE165" s="158">
        <f t="shared" si="29"/>
        <v>0</v>
      </c>
      <c r="BF165" s="158">
        <f t="shared" si="30"/>
        <v>0</v>
      </c>
      <c r="BG165" s="158">
        <f t="shared" si="31"/>
        <v>0</v>
      </c>
      <c r="BH165" s="158">
        <f t="shared" si="32"/>
        <v>0</v>
      </c>
      <c r="BI165" s="158">
        <f t="shared" si="33"/>
        <v>0</v>
      </c>
      <c r="BJ165" s="13" t="s">
        <v>115</v>
      </c>
      <c r="BK165" s="158">
        <f t="shared" si="34"/>
        <v>0</v>
      </c>
      <c r="BL165" s="13" t="s">
        <v>234</v>
      </c>
      <c r="BM165" s="157" t="s">
        <v>479</v>
      </c>
    </row>
    <row r="166" spans="2:65" s="1" customFormat="1" ht="33" customHeight="1">
      <c r="B166" s="118"/>
      <c r="C166" s="170" t="s">
        <v>397</v>
      </c>
      <c r="D166" s="170" t="s">
        <v>229</v>
      </c>
      <c r="E166" s="171" t="s">
        <v>1579</v>
      </c>
      <c r="F166" s="172" t="s">
        <v>1580</v>
      </c>
      <c r="G166" s="173" t="s">
        <v>232</v>
      </c>
      <c r="H166" s="174">
        <v>48</v>
      </c>
      <c r="I166" s="175"/>
      <c r="J166" s="176">
        <f t="shared" si="25"/>
        <v>0</v>
      </c>
      <c r="K166" s="177"/>
      <c r="L166" s="178"/>
      <c r="M166" s="179" t="s">
        <v>1</v>
      </c>
      <c r="N166" s="180" t="s">
        <v>41</v>
      </c>
      <c r="P166" s="155">
        <f t="shared" si="26"/>
        <v>0</v>
      </c>
      <c r="Q166" s="155">
        <v>7.5000000000000002E-4</v>
      </c>
      <c r="R166" s="155">
        <f t="shared" si="27"/>
        <v>3.6000000000000004E-2</v>
      </c>
      <c r="S166" s="155">
        <v>0</v>
      </c>
      <c r="T166" s="156">
        <f t="shared" si="28"/>
        <v>0</v>
      </c>
      <c r="AR166" s="157" t="s">
        <v>233</v>
      </c>
      <c r="AT166" s="157" t="s">
        <v>229</v>
      </c>
      <c r="AU166" s="157" t="s">
        <v>115</v>
      </c>
      <c r="AY166" s="13" t="s">
        <v>199</v>
      </c>
      <c r="BE166" s="158">
        <f t="shared" si="29"/>
        <v>0</v>
      </c>
      <c r="BF166" s="158">
        <f t="shared" si="30"/>
        <v>0</v>
      </c>
      <c r="BG166" s="158">
        <f t="shared" si="31"/>
        <v>0</v>
      </c>
      <c r="BH166" s="158">
        <f t="shared" si="32"/>
        <v>0</v>
      </c>
      <c r="BI166" s="158">
        <f t="shared" si="33"/>
        <v>0</v>
      </c>
      <c r="BJ166" s="13" t="s">
        <v>115</v>
      </c>
      <c r="BK166" s="158">
        <f t="shared" si="34"/>
        <v>0</v>
      </c>
      <c r="BL166" s="13" t="s">
        <v>234</v>
      </c>
      <c r="BM166" s="157" t="s">
        <v>487</v>
      </c>
    </row>
    <row r="167" spans="2:65" s="1" customFormat="1" ht="24.2" customHeight="1">
      <c r="B167" s="118"/>
      <c r="C167" s="170" t="s">
        <v>401</v>
      </c>
      <c r="D167" s="170" t="s">
        <v>229</v>
      </c>
      <c r="E167" s="171" t="s">
        <v>1581</v>
      </c>
      <c r="F167" s="172" t="s">
        <v>1582</v>
      </c>
      <c r="G167" s="173" t="s">
        <v>1583</v>
      </c>
      <c r="H167" s="174">
        <v>16</v>
      </c>
      <c r="I167" s="175"/>
      <c r="J167" s="176">
        <f t="shared" si="25"/>
        <v>0</v>
      </c>
      <c r="K167" s="177"/>
      <c r="L167" s="178"/>
      <c r="M167" s="179" t="s">
        <v>1</v>
      </c>
      <c r="N167" s="180" t="s">
        <v>41</v>
      </c>
      <c r="P167" s="155">
        <f t="shared" si="26"/>
        <v>0</v>
      </c>
      <c r="Q167" s="155">
        <v>1E-4</v>
      </c>
      <c r="R167" s="155">
        <f t="shared" si="27"/>
        <v>1.6000000000000001E-3</v>
      </c>
      <c r="S167" s="155">
        <v>0</v>
      </c>
      <c r="T167" s="156">
        <f t="shared" si="28"/>
        <v>0</v>
      </c>
      <c r="AR167" s="157" t="s">
        <v>233</v>
      </c>
      <c r="AT167" s="157" t="s">
        <v>229</v>
      </c>
      <c r="AU167" s="157" t="s">
        <v>115</v>
      </c>
      <c r="AY167" s="13" t="s">
        <v>199</v>
      </c>
      <c r="BE167" s="158">
        <f t="shared" si="29"/>
        <v>0</v>
      </c>
      <c r="BF167" s="158">
        <f t="shared" si="30"/>
        <v>0</v>
      </c>
      <c r="BG167" s="158">
        <f t="shared" si="31"/>
        <v>0</v>
      </c>
      <c r="BH167" s="158">
        <f t="shared" si="32"/>
        <v>0</v>
      </c>
      <c r="BI167" s="158">
        <f t="shared" si="33"/>
        <v>0</v>
      </c>
      <c r="BJ167" s="13" t="s">
        <v>115</v>
      </c>
      <c r="BK167" s="158">
        <f t="shared" si="34"/>
        <v>0</v>
      </c>
      <c r="BL167" s="13" t="s">
        <v>234</v>
      </c>
      <c r="BM167" s="157" t="s">
        <v>495</v>
      </c>
    </row>
    <row r="168" spans="2:65" s="1" customFormat="1" ht="16.5" customHeight="1">
      <c r="B168" s="118"/>
      <c r="C168" s="170" t="s">
        <v>405</v>
      </c>
      <c r="D168" s="170" t="s">
        <v>229</v>
      </c>
      <c r="E168" s="171" t="s">
        <v>1584</v>
      </c>
      <c r="F168" s="172" t="s">
        <v>1585</v>
      </c>
      <c r="G168" s="173" t="s">
        <v>1583</v>
      </c>
      <c r="H168" s="174">
        <v>48</v>
      </c>
      <c r="I168" s="175"/>
      <c r="J168" s="176">
        <f t="shared" si="25"/>
        <v>0</v>
      </c>
      <c r="K168" s="177"/>
      <c r="L168" s="178"/>
      <c r="M168" s="179" t="s">
        <v>1</v>
      </c>
      <c r="N168" s="180" t="s">
        <v>41</v>
      </c>
      <c r="P168" s="155">
        <f t="shared" si="26"/>
        <v>0</v>
      </c>
      <c r="Q168" s="155">
        <v>0</v>
      </c>
      <c r="R168" s="155">
        <f t="shared" si="27"/>
        <v>0</v>
      </c>
      <c r="S168" s="155">
        <v>0</v>
      </c>
      <c r="T168" s="156">
        <f t="shared" si="28"/>
        <v>0</v>
      </c>
      <c r="AR168" s="157" t="s">
        <v>233</v>
      </c>
      <c r="AT168" s="157" t="s">
        <v>229</v>
      </c>
      <c r="AU168" s="157" t="s">
        <v>115</v>
      </c>
      <c r="AY168" s="13" t="s">
        <v>199</v>
      </c>
      <c r="BE168" s="158">
        <f t="shared" si="29"/>
        <v>0</v>
      </c>
      <c r="BF168" s="158">
        <f t="shared" si="30"/>
        <v>0</v>
      </c>
      <c r="BG168" s="158">
        <f t="shared" si="31"/>
        <v>0</v>
      </c>
      <c r="BH168" s="158">
        <f t="shared" si="32"/>
        <v>0</v>
      </c>
      <c r="BI168" s="158">
        <f t="shared" si="33"/>
        <v>0</v>
      </c>
      <c r="BJ168" s="13" t="s">
        <v>115</v>
      </c>
      <c r="BK168" s="158">
        <f t="shared" si="34"/>
        <v>0</v>
      </c>
      <c r="BL168" s="13" t="s">
        <v>234</v>
      </c>
      <c r="BM168" s="157" t="s">
        <v>503</v>
      </c>
    </row>
    <row r="169" spans="2:65" s="1" customFormat="1" ht="24.2" customHeight="1">
      <c r="B169" s="118"/>
      <c r="C169" s="170" t="s">
        <v>409</v>
      </c>
      <c r="D169" s="170" t="s">
        <v>229</v>
      </c>
      <c r="E169" s="171" t="s">
        <v>1586</v>
      </c>
      <c r="F169" s="172" t="s">
        <v>1587</v>
      </c>
      <c r="G169" s="173" t="s">
        <v>232</v>
      </c>
      <c r="H169" s="174">
        <v>16</v>
      </c>
      <c r="I169" s="175"/>
      <c r="J169" s="176">
        <f t="shared" si="25"/>
        <v>0</v>
      </c>
      <c r="K169" s="177"/>
      <c r="L169" s="178"/>
      <c r="M169" s="179" t="s">
        <v>1</v>
      </c>
      <c r="N169" s="180" t="s">
        <v>41</v>
      </c>
      <c r="P169" s="155">
        <f t="shared" si="26"/>
        <v>0</v>
      </c>
      <c r="Q169" s="155">
        <v>0</v>
      </c>
      <c r="R169" s="155">
        <f t="shared" si="27"/>
        <v>0</v>
      </c>
      <c r="S169" s="155">
        <v>0</v>
      </c>
      <c r="T169" s="156">
        <f t="shared" si="28"/>
        <v>0</v>
      </c>
      <c r="AR169" s="157" t="s">
        <v>233</v>
      </c>
      <c r="AT169" s="157" t="s">
        <v>229</v>
      </c>
      <c r="AU169" s="157" t="s">
        <v>115</v>
      </c>
      <c r="AY169" s="13" t="s">
        <v>199</v>
      </c>
      <c r="BE169" s="158">
        <f t="shared" si="29"/>
        <v>0</v>
      </c>
      <c r="BF169" s="158">
        <f t="shared" si="30"/>
        <v>0</v>
      </c>
      <c r="BG169" s="158">
        <f t="shared" si="31"/>
        <v>0</v>
      </c>
      <c r="BH169" s="158">
        <f t="shared" si="32"/>
        <v>0</v>
      </c>
      <c r="BI169" s="158">
        <f t="shared" si="33"/>
        <v>0</v>
      </c>
      <c r="BJ169" s="13" t="s">
        <v>115</v>
      </c>
      <c r="BK169" s="158">
        <f t="shared" si="34"/>
        <v>0</v>
      </c>
      <c r="BL169" s="13" t="s">
        <v>234</v>
      </c>
      <c r="BM169" s="157" t="s">
        <v>511</v>
      </c>
    </row>
    <row r="170" spans="2:65" s="1" customFormat="1" ht="16.5" customHeight="1">
      <c r="B170" s="118"/>
      <c r="C170" s="170" t="s">
        <v>413</v>
      </c>
      <c r="D170" s="170" t="s">
        <v>229</v>
      </c>
      <c r="E170" s="171" t="s">
        <v>1588</v>
      </c>
      <c r="F170" s="172" t="s">
        <v>1589</v>
      </c>
      <c r="G170" s="173" t="s">
        <v>232</v>
      </c>
      <c r="H170" s="174">
        <v>16</v>
      </c>
      <c r="I170" s="175"/>
      <c r="J170" s="176">
        <f t="shared" si="25"/>
        <v>0</v>
      </c>
      <c r="K170" s="177"/>
      <c r="L170" s="178"/>
      <c r="M170" s="179" t="s">
        <v>1</v>
      </c>
      <c r="N170" s="180" t="s">
        <v>41</v>
      </c>
      <c r="P170" s="155">
        <f t="shared" si="26"/>
        <v>0</v>
      </c>
      <c r="Q170" s="155">
        <v>1E-3</v>
      </c>
      <c r="R170" s="155">
        <f t="shared" si="27"/>
        <v>1.6E-2</v>
      </c>
      <c r="S170" s="155">
        <v>0</v>
      </c>
      <c r="T170" s="156">
        <f t="shared" si="28"/>
        <v>0</v>
      </c>
      <c r="AR170" s="157" t="s">
        <v>233</v>
      </c>
      <c r="AT170" s="157" t="s">
        <v>229</v>
      </c>
      <c r="AU170" s="157" t="s">
        <v>115</v>
      </c>
      <c r="AY170" s="13" t="s">
        <v>199</v>
      </c>
      <c r="BE170" s="158">
        <f t="shared" si="29"/>
        <v>0</v>
      </c>
      <c r="BF170" s="158">
        <f t="shared" si="30"/>
        <v>0</v>
      </c>
      <c r="BG170" s="158">
        <f t="shared" si="31"/>
        <v>0</v>
      </c>
      <c r="BH170" s="158">
        <f t="shared" si="32"/>
        <v>0</v>
      </c>
      <c r="BI170" s="158">
        <f t="shared" si="33"/>
        <v>0</v>
      </c>
      <c r="BJ170" s="13" t="s">
        <v>115</v>
      </c>
      <c r="BK170" s="158">
        <f t="shared" si="34"/>
        <v>0</v>
      </c>
      <c r="BL170" s="13" t="s">
        <v>234</v>
      </c>
      <c r="BM170" s="157" t="s">
        <v>519</v>
      </c>
    </row>
    <row r="171" spans="2:65" s="1" customFormat="1" ht="16.5" customHeight="1">
      <c r="B171" s="118"/>
      <c r="C171" s="170" t="s">
        <v>418</v>
      </c>
      <c r="D171" s="170" t="s">
        <v>229</v>
      </c>
      <c r="E171" s="171" t="s">
        <v>1590</v>
      </c>
      <c r="F171" s="172" t="s">
        <v>1591</v>
      </c>
      <c r="G171" s="173" t="s">
        <v>232</v>
      </c>
      <c r="H171" s="174">
        <v>32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41</v>
      </c>
      <c r="P171" s="155">
        <f t="shared" si="26"/>
        <v>0</v>
      </c>
      <c r="Q171" s="155">
        <v>1.4999999999999999E-2</v>
      </c>
      <c r="R171" s="155">
        <f t="shared" si="27"/>
        <v>0.48</v>
      </c>
      <c r="S171" s="155">
        <v>0</v>
      </c>
      <c r="T171" s="156">
        <f t="shared" si="28"/>
        <v>0</v>
      </c>
      <c r="AR171" s="157" t="s">
        <v>233</v>
      </c>
      <c r="AT171" s="157" t="s">
        <v>229</v>
      </c>
      <c r="AU171" s="157" t="s">
        <v>115</v>
      </c>
      <c r="AY171" s="13" t="s">
        <v>199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115</v>
      </c>
      <c r="BK171" s="158">
        <f t="shared" si="34"/>
        <v>0</v>
      </c>
      <c r="BL171" s="13" t="s">
        <v>234</v>
      </c>
      <c r="BM171" s="157" t="s">
        <v>527</v>
      </c>
    </row>
    <row r="172" spans="2:65" s="1" customFormat="1" ht="16.5" customHeight="1">
      <c r="B172" s="118"/>
      <c r="C172" s="170" t="s">
        <v>422</v>
      </c>
      <c r="D172" s="170" t="s">
        <v>229</v>
      </c>
      <c r="E172" s="171" t="s">
        <v>1592</v>
      </c>
      <c r="F172" s="172" t="s">
        <v>1593</v>
      </c>
      <c r="G172" s="173" t="s">
        <v>356</v>
      </c>
      <c r="H172" s="174">
        <v>0.8</v>
      </c>
      <c r="I172" s="175"/>
      <c r="J172" s="176">
        <f t="shared" si="25"/>
        <v>0</v>
      </c>
      <c r="K172" s="177"/>
      <c r="L172" s="178"/>
      <c r="M172" s="179" t="s">
        <v>1</v>
      </c>
      <c r="N172" s="180" t="s">
        <v>41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233</v>
      </c>
      <c r="AT172" s="157" t="s">
        <v>229</v>
      </c>
      <c r="AU172" s="157" t="s">
        <v>115</v>
      </c>
      <c r="AY172" s="13" t="s">
        <v>199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115</v>
      </c>
      <c r="BK172" s="158">
        <f t="shared" si="34"/>
        <v>0</v>
      </c>
      <c r="BL172" s="13" t="s">
        <v>234</v>
      </c>
      <c r="BM172" s="157" t="s">
        <v>535</v>
      </c>
    </row>
    <row r="173" spans="2:65" s="10" customFormat="1" ht="20.85" customHeight="1">
      <c r="B173" s="136"/>
      <c r="D173" s="137" t="s">
        <v>74</v>
      </c>
      <c r="E173" s="168" t="s">
        <v>1255</v>
      </c>
      <c r="F173" s="168" t="s">
        <v>1594</v>
      </c>
      <c r="I173" s="139"/>
      <c r="J173" s="169">
        <f>BK173</f>
        <v>0</v>
      </c>
      <c r="L173" s="136"/>
      <c r="M173" s="141"/>
      <c r="P173" s="142">
        <f>SUM(P174:P176)</f>
        <v>0</v>
      </c>
      <c r="R173" s="142">
        <f>SUM(R174:R176)</f>
        <v>2.4</v>
      </c>
      <c r="T173" s="143">
        <f>SUM(T174:T176)</f>
        <v>0</v>
      </c>
      <c r="AR173" s="137" t="s">
        <v>83</v>
      </c>
      <c r="AT173" s="144" t="s">
        <v>74</v>
      </c>
      <c r="AU173" s="144" t="s">
        <v>115</v>
      </c>
      <c r="AY173" s="137" t="s">
        <v>199</v>
      </c>
      <c r="BK173" s="145">
        <f>SUM(BK174:BK176)</f>
        <v>0</v>
      </c>
    </row>
    <row r="174" spans="2:65" s="1" customFormat="1" ht="16.5" customHeight="1">
      <c r="B174" s="118"/>
      <c r="C174" s="170" t="s">
        <v>426</v>
      </c>
      <c r="D174" s="170" t="s">
        <v>229</v>
      </c>
      <c r="E174" s="171" t="s">
        <v>1595</v>
      </c>
      <c r="F174" s="172" t="s">
        <v>1596</v>
      </c>
      <c r="G174" s="173" t="s">
        <v>232</v>
      </c>
      <c r="H174" s="174">
        <v>4</v>
      </c>
      <c r="I174" s="175"/>
      <c r="J174" s="176">
        <f>ROUND(I174*H174,2)</f>
        <v>0</v>
      </c>
      <c r="K174" s="177"/>
      <c r="L174" s="178"/>
      <c r="M174" s="179" t="s">
        <v>1</v>
      </c>
      <c r="N174" s="180" t="s">
        <v>41</v>
      </c>
      <c r="P174" s="155">
        <f>O174*H174</f>
        <v>0</v>
      </c>
      <c r="Q174" s="155">
        <v>0.15</v>
      </c>
      <c r="R174" s="155">
        <f>Q174*H174</f>
        <v>0.6</v>
      </c>
      <c r="S174" s="155">
        <v>0</v>
      </c>
      <c r="T174" s="156">
        <f>S174*H174</f>
        <v>0</v>
      </c>
      <c r="AR174" s="157" t="s">
        <v>233</v>
      </c>
      <c r="AT174" s="157" t="s">
        <v>229</v>
      </c>
      <c r="AU174" s="157" t="s">
        <v>239</v>
      </c>
      <c r="AY174" s="13" t="s">
        <v>199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115</v>
      </c>
      <c r="BK174" s="158">
        <f>ROUND(I174*H174,2)</f>
        <v>0</v>
      </c>
      <c r="BL174" s="13" t="s">
        <v>234</v>
      </c>
      <c r="BM174" s="157" t="s">
        <v>545</v>
      </c>
    </row>
    <row r="175" spans="2:65" s="1" customFormat="1" ht="16.5" customHeight="1">
      <c r="B175" s="118"/>
      <c r="C175" s="170" t="s">
        <v>430</v>
      </c>
      <c r="D175" s="170" t="s">
        <v>229</v>
      </c>
      <c r="E175" s="171" t="s">
        <v>1597</v>
      </c>
      <c r="F175" s="172" t="s">
        <v>1598</v>
      </c>
      <c r="G175" s="173" t="s">
        <v>232</v>
      </c>
      <c r="H175" s="174">
        <v>6</v>
      </c>
      <c r="I175" s="175"/>
      <c r="J175" s="176">
        <f>ROUND(I175*H175,2)</f>
        <v>0</v>
      </c>
      <c r="K175" s="177"/>
      <c r="L175" s="178"/>
      <c r="M175" s="179" t="s">
        <v>1</v>
      </c>
      <c r="N175" s="180" t="s">
        <v>41</v>
      </c>
      <c r="P175" s="155">
        <f>O175*H175</f>
        <v>0</v>
      </c>
      <c r="Q175" s="155">
        <v>0.15</v>
      </c>
      <c r="R175" s="155">
        <f>Q175*H175</f>
        <v>0.89999999999999991</v>
      </c>
      <c r="S175" s="155">
        <v>0</v>
      </c>
      <c r="T175" s="156">
        <f>S175*H175</f>
        <v>0</v>
      </c>
      <c r="AR175" s="157" t="s">
        <v>233</v>
      </c>
      <c r="AT175" s="157" t="s">
        <v>229</v>
      </c>
      <c r="AU175" s="157" t="s">
        <v>239</v>
      </c>
      <c r="AY175" s="13" t="s">
        <v>199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115</v>
      </c>
      <c r="BK175" s="158">
        <f>ROUND(I175*H175,2)</f>
        <v>0</v>
      </c>
      <c r="BL175" s="13" t="s">
        <v>234</v>
      </c>
      <c r="BM175" s="157" t="s">
        <v>767</v>
      </c>
    </row>
    <row r="176" spans="2:65" s="1" customFormat="1" ht="16.5" customHeight="1">
      <c r="B176" s="118"/>
      <c r="C176" s="170" t="s">
        <v>434</v>
      </c>
      <c r="D176" s="170" t="s">
        <v>229</v>
      </c>
      <c r="E176" s="171" t="s">
        <v>1599</v>
      </c>
      <c r="F176" s="172" t="s">
        <v>1600</v>
      </c>
      <c r="G176" s="173" t="s">
        <v>232</v>
      </c>
      <c r="H176" s="174">
        <v>6</v>
      </c>
      <c r="I176" s="175"/>
      <c r="J176" s="176">
        <f>ROUND(I176*H176,2)</f>
        <v>0</v>
      </c>
      <c r="K176" s="177"/>
      <c r="L176" s="178"/>
      <c r="M176" s="179" t="s">
        <v>1</v>
      </c>
      <c r="N176" s="180" t="s">
        <v>41</v>
      </c>
      <c r="P176" s="155">
        <f>O176*H176</f>
        <v>0</v>
      </c>
      <c r="Q176" s="155">
        <v>0.15</v>
      </c>
      <c r="R176" s="155">
        <f>Q176*H176</f>
        <v>0.89999999999999991</v>
      </c>
      <c r="S176" s="155">
        <v>0</v>
      </c>
      <c r="T176" s="156">
        <f>S176*H176</f>
        <v>0</v>
      </c>
      <c r="AR176" s="157" t="s">
        <v>233</v>
      </c>
      <c r="AT176" s="157" t="s">
        <v>229</v>
      </c>
      <c r="AU176" s="157" t="s">
        <v>239</v>
      </c>
      <c r="AY176" s="13" t="s">
        <v>199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115</v>
      </c>
      <c r="BK176" s="158">
        <f>ROUND(I176*H176,2)</f>
        <v>0</v>
      </c>
      <c r="BL176" s="13" t="s">
        <v>234</v>
      </c>
      <c r="BM176" s="157" t="s">
        <v>204</v>
      </c>
    </row>
    <row r="177" spans="2:65" s="10" customFormat="1" ht="22.7" customHeight="1">
      <c r="B177" s="136"/>
      <c r="D177" s="137" t="s">
        <v>74</v>
      </c>
      <c r="E177" s="168" t="s">
        <v>1601</v>
      </c>
      <c r="F177" s="168" t="s">
        <v>1602</v>
      </c>
      <c r="I177" s="139"/>
      <c r="J177" s="169">
        <f>BK177</f>
        <v>0</v>
      </c>
      <c r="L177" s="136"/>
      <c r="M177" s="141"/>
      <c r="P177" s="142">
        <f>P178+SUM(P179:P190)+P194</f>
        <v>0</v>
      </c>
      <c r="R177" s="142">
        <f>R178+SUM(R179:R190)+R194</f>
        <v>4.9290000000000003</v>
      </c>
      <c r="T177" s="143">
        <f>T178+SUM(T179:T190)+T194</f>
        <v>0</v>
      </c>
      <c r="AR177" s="137" t="s">
        <v>83</v>
      </c>
      <c r="AT177" s="144" t="s">
        <v>74</v>
      </c>
      <c r="AU177" s="144" t="s">
        <v>83</v>
      </c>
      <c r="AY177" s="137" t="s">
        <v>199</v>
      </c>
      <c r="BK177" s="145">
        <f>BK178+SUM(BK179:BK190)+BK194</f>
        <v>0</v>
      </c>
    </row>
    <row r="178" spans="2:65" s="1" customFormat="1" ht="16.5" customHeight="1">
      <c r="B178" s="118"/>
      <c r="C178" s="146" t="s">
        <v>438</v>
      </c>
      <c r="D178" s="146" t="s">
        <v>200</v>
      </c>
      <c r="E178" s="147" t="s">
        <v>1603</v>
      </c>
      <c r="F178" s="148" t="s">
        <v>1604</v>
      </c>
      <c r="G178" s="149" t="s">
        <v>266</v>
      </c>
      <c r="H178" s="150">
        <v>200</v>
      </c>
      <c r="I178" s="151"/>
      <c r="J178" s="152">
        <f t="shared" ref="J178:J189" si="35">ROUND(I178*H178,2)</f>
        <v>0</v>
      </c>
      <c r="K178" s="153"/>
      <c r="L178" s="28"/>
      <c r="M178" s="154" t="s">
        <v>1</v>
      </c>
      <c r="N178" s="117" t="s">
        <v>41</v>
      </c>
      <c r="P178" s="155">
        <f t="shared" ref="P178:P189" si="36">O178*H178</f>
        <v>0</v>
      </c>
      <c r="Q178" s="155">
        <v>0</v>
      </c>
      <c r="R178" s="155">
        <f t="shared" ref="R178:R189" si="37">Q178*H178</f>
        <v>0</v>
      </c>
      <c r="S178" s="155">
        <v>0</v>
      </c>
      <c r="T178" s="156">
        <f t="shared" ref="T178:T189" si="38">S178*H178</f>
        <v>0</v>
      </c>
      <c r="AR178" s="157" t="s">
        <v>234</v>
      </c>
      <c r="AT178" s="157" t="s">
        <v>200</v>
      </c>
      <c r="AU178" s="157" t="s">
        <v>115</v>
      </c>
      <c r="AY178" s="13" t="s">
        <v>199</v>
      </c>
      <c r="BE178" s="158">
        <f t="shared" ref="BE178:BE189" si="39">IF(N178="základná",J178,0)</f>
        <v>0</v>
      </c>
      <c r="BF178" s="158">
        <f t="shared" ref="BF178:BF189" si="40">IF(N178="znížená",J178,0)</f>
        <v>0</v>
      </c>
      <c r="BG178" s="158">
        <f t="shared" ref="BG178:BG189" si="41">IF(N178="zákl. prenesená",J178,0)</f>
        <v>0</v>
      </c>
      <c r="BH178" s="158">
        <f t="shared" ref="BH178:BH189" si="42">IF(N178="zníž. prenesená",J178,0)</f>
        <v>0</v>
      </c>
      <c r="BI178" s="158">
        <f t="shared" ref="BI178:BI189" si="43">IF(N178="nulová",J178,0)</f>
        <v>0</v>
      </c>
      <c r="BJ178" s="13" t="s">
        <v>115</v>
      </c>
      <c r="BK178" s="158">
        <f t="shared" ref="BK178:BK189" si="44">ROUND(I178*H178,2)</f>
        <v>0</v>
      </c>
      <c r="BL178" s="13" t="s">
        <v>234</v>
      </c>
      <c r="BM178" s="157" t="s">
        <v>781</v>
      </c>
    </row>
    <row r="179" spans="2:65" s="1" customFormat="1" ht="16.5" customHeight="1">
      <c r="B179" s="118"/>
      <c r="C179" s="146" t="s">
        <v>442</v>
      </c>
      <c r="D179" s="146" t="s">
        <v>200</v>
      </c>
      <c r="E179" s="147" t="s">
        <v>1605</v>
      </c>
      <c r="F179" s="148" t="s">
        <v>1606</v>
      </c>
      <c r="G179" s="149" t="s">
        <v>232</v>
      </c>
      <c r="H179" s="150">
        <v>275</v>
      </c>
      <c r="I179" s="151"/>
      <c r="J179" s="152">
        <f t="shared" si="35"/>
        <v>0</v>
      </c>
      <c r="K179" s="153"/>
      <c r="L179" s="28"/>
      <c r="M179" s="154" t="s">
        <v>1</v>
      </c>
      <c r="N179" s="117" t="s">
        <v>41</v>
      </c>
      <c r="P179" s="155">
        <f t="shared" si="36"/>
        <v>0</v>
      </c>
      <c r="Q179" s="155">
        <v>0</v>
      </c>
      <c r="R179" s="155">
        <f t="shared" si="37"/>
        <v>0</v>
      </c>
      <c r="S179" s="155">
        <v>0</v>
      </c>
      <c r="T179" s="156">
        <f t="shared" si="3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39"/>
        <v>0</v>
      </c>
      <c r="BF179" s="158">
        <f t="shared" si="40"/>
        <v>0</v>
      </c>
      <c r="BG179" s="158">
        <f t="shared" si="41"/>
        <v>0</v>
      </c>
      <c r="BH179" s="158">
        <f t="shared" si="42"/>
        <v>0</v>
      </c>
      <c r="BI179" s="158">
        <f t="shared" si="43"/>
        <v>0</v>
      </c>
      <c r="BJ179" s="13" t="s">
        <v>115</v>
      </c>
      <c r="BK179" s="158">
        <f t="shared" si="44"/>
        <v>0</v>
      </c>
      <c r="BL179" s="13" t="s">
        <v>234</v>
      </c>
      <c r="BM179" s="157" t="s">
        <v>1121</v>
      </c>
    </row>
    <row r="180" spans="2:65" s="1" customFormat="1" ht="24.2" customHeight="1">
      <c r="B180" s="118"/>
      <c r="C180" s="146" t="s">
        <v>446</v>
      </c>
      <c r="D180" s="146" t="s">
        <v>200</v>
      </c>
      <c r="E180" s="147" t="s">
        <v>1607</v>
      </c>
      <c r="F180" s="148" t="s">
        <v>1608</v>
      </c>
      <c r="G180" s="149" t="s">
        <v>232</v>
      </c>
      <c r="H180" s="150">
        <v>275</v>
      </c>
      <c r="I180" s="151"/>
      <c r="J180" s="152">
        <f t="shared" si="35"/>
        <v>0</v>
      </c>
      <c r="K180" s="153"/>
      <c r="L180" s="28"/>
      <c r="M180" s="154" t="s">
        <v>1</v>
      </c>
      <c r="N180" s="117" t="s">
        <v>41</v>
      </c>
      <c r="P180" s="155">
        <f t="shared" si="36"/>
        <v>0</v>
      </c>
      <c r="Q180" s="155">
        <v>0</v>
      </c>
      <c r="R180" s="155">
        <f t="shared" si="37"/>
        <v>0</v>
      </c>
      <c r="S180" s="155">
        <v>0</v>
      </c>
      <c r="T180" s="156">
        <f t="shared" si="38"/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 t="shared" si="39"/>
        <v>0</v>
      </c>
      <c r="BF180" s="158">
        <f t="shared" si="40"/>
        <v>0</v>
      </c>
      <c r="BG180" s="158">
        <f t="shared" si="41"/>
        <v>0</v>
      </c>
      <c r="BH180" s="158">
        <f t="shared" si="42"/>
        <v>0</v>
      </c>
      <c r="BI180" s="158">
        <f t="shared" si="43"/>
        <v>0</v>
      </c>
      <c r="BJ180" s="13" t="s">
        <v>115</v>
      </c>
      <c r="BK180" s="158">
        <f t="shared" si="44"/>
        <v>0</v>
      </c>
      <c r="BL180" s="13" t="s">
        <v>234</v>
      </c>
      <c r="BM180" s="157" t="s">
        <v>1122</v>
      </c>
    </row>
    <row r="181" spans="2:65" s="1" customFormat="1" ht="37.700000000000003" customHeight="1">
      <c r="B181" s="118"/>
      <c r="C181" s="146" t="s">
        <v>451</v>
      </c>
      <c r="D181" s="146" t="s">
        <v>200</v>
      </c>
      <c r="E181" s="147" t="s">
        <v>1609</v>
      </c>
      <c r="F181" s="148" t="s">
        <v>1610</v>
      </c>
      <c r="G181" s="149" t="s">
        <v>262</v>
      </c>
      <c r="H181" s="150">
        <v>176</v>
      </c>
      <c r="I181" s="151"/>
      <c r="J181" s="152">
        <f t="shared" si="35"/>
        <v>0</v>
      </c>
      <c r="K181" s="153"/>
      <c r="L181" s="28"/>
      <c r="M181" s="154" t="s">
        <v>1</v>
      </c>
      <c r="N181" s="117" t="s">
        <v>41</v>
      </c>
      <c r="P181" s="155">
        <f t="shared" si="36"/>
        <v>0</v>
      </c>
      <c r="Q181" s="155">
        <v>0</v>
      </c>
      <c r="R181" s="155">
        <f t="shared" si="37"/>
        <v>0</v>
      </c>
      <c r="S181" s="155">
        <v>0</v>
      </c>
      <c r="T181" s="156">
        <f t="shared" si="38"/>
        <v>0</v>
      </c>
      <c r="AR181" s="157" t="s">
        <v>234</v>
      </c>
      <c r="AT181" s="157" t="s">
        <v>200</v>
      </c>
      <c r="AU181" s="157" t="s">
        <v>115</v>
      </c>
      <c r="AY181" s="13" t="s">
        <v>199</v>
      </c>
      <c r="BE181" s="158">
        <f t="shared" si="39"/>
        <v>0</v>
      </c>
      <c r="BF181" s="158">
        <f t="shared" si="40"/>
        <v>0</v>
      </c>
      <c r="BG181" s="158">
        <f t="shared" si="41"/>
        <v>0</v>
      </c>
      <c r="BH181" s="158">
        <f t="shared" si="42"/>
        <v>0</v>
      </c>
      <c r="BI181" s="158">
        <f t="shared" si="43"/>
        <v>0</v>
      </c>
      <c r="BJ181" s="13" t="s">
        <v>115</v>
      </c>
      <c r="BK181" s="158">
        <f t="shared" si="44"/>
        <v>0</v>
      </c>
      <c r="BL181" s="13" t="s">
        <v>234</v>
      </c>
      <c r="BM181" s="157" t="s">
        <v>1123</v>
      </c>
    </row>
    <row r="182" spans="2:65" s="1" customFormat="1" ht="16.5" customHeight="1">
      <c r="B182" s="118"/>
      <c r="C182" s="146" t="s">
        <v>455</v>
      </c>
      <c r="D182" s="146" t="s">
        <v>200</v>
      </c>
      <c r="E182" s="147" t="s">
        <v>1605</v>
      </c>
      <c r="F182" s="148" t="s">
        <v>1606</v>
      </c>
      <c r="G182" s="149" t="s">
        <v>232</v>
      </c>
      <c r="H182" s="150">
        <v>335</v>
      </c>
      <c r="I182" s="151"/>
      <c r="J182" s="152">
        <f t="shared" si="35"/>
        <v>0</v>
      </c>
      <c r="K182" s="153"/>
      <c r="L182" s="28"/>
      <c r="M182" s="154" t="s">
        <v>1</v>
      </c>
      <c r="N182" s="117" t="s">
        <v>41</v>
      </c>
      <c r="P182" s="155">
        <f t="shared" si="36"/>
        <v>0</v>
      </c>
      <c r="Q182" s="155">
        <v>0</v>
      </c>
      <c r="R182" s="155">
        <f t="shared" si="37"/>
        <v>0</v>
      </c>
      <c r="S182" s="155">
        <v>0</v>
      </c>
      <c r="T182" s="156">
        <f t="shared" si="38"/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 t="shared" si="39"/>
        <v>0</v>
      </c>
      <c r="BF182" s="158">
        <f t="shared" si="40"/>
        <v>0</v>
      </c>
      <c r="BG182" s="158">
        <f t="shared" si="41"/>
        <v>0</v>
      </c>
      <c r="BH182" s="158">
        <f t="shared" si="42"/>
        <v>0</v>
      </c>
      <c r="BI182" s="158">
        <f t="shared" si="43"/>
        <v>0</v>
      </c>
      <c r="BJ182" s="13" t="s">
        <v>115</v>
      </c>
      <c r="BK182" s="158">
        <f t="shared" si="44"/>
        <v>0</v>
      </c>
      <c r="BL182" s="13" t="s">
        <v>234</v>
      </c>
      <c r="BM182" s="157" t="s">
        <v>1124</v>
      </c>
    </row>
    <row r="183" spans="2:65" s="1" customFormat="1" ht="16.5" customHeight="1">
      <c r="B183" s="118"/>
      <c r="C183" s="146" t="s">
        <v>459</v>
      </c>
      <c r="D183" s="146" t="s">
        <v>200</v>
      </c>
      <c r="E183" s="147" t="s">
        <v>1611</v>
      </c>
      <c r="F183" s="148" t="s">
        <v>1612</v>
      </c>
      <c r="G183" s="149" t="s">
        <v>232</v>
      </c>
      <c r="H183" s="150">
        <v>335</v>
      </c>
      <c r="I183" s="151"/>
      <c r="J183" s="152">
        <f t="shared" si="35"/>
        <v>0</v>
      </c>
      <c r="K183" s="153"/>
      <c r="L183" s="28"/>
      <c r="M183" s="154" t="s">
        <v>1</v>
      </c>
      <c r="N183" s="117" t="s">
        <v>41</v>
      </c>
      <c r="P183" s="155">
        <f t="shared" si="36"/>
        <v>0</v>
      </c>
      <c r="Q183" s="155">
        <v>0</v>
      </c>
      <c r="R183" s="155">
        <f t="shared" si="37"/>
        <v>0</v>
      </c>
      <c r="S183" s="155">
        <v>0</v>
      </c>
      <c r="T183" s="156">
        <f t="shared" si="38"/>
        <v>0</v>
      </c>
      <c r="AR183" s="157" t="s">
        <v>234</v>
      </c>
      <c r="AT183" s="157" t="s">
        <v>200</v>
      </c>
      <c r="AU183" s="157" t="s">
        <v>115</v>
      </c>
      <c r="AY183" s="13" t="s">
        <v>199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115</v>
      </c>
      <c r="BK183" s="158">
        <f t="shared" si="44"/>
        <v>0</v>
      </c>
      <c r="BL183" s="13" t="s">
        <v>234</v>
      </c>
      <c r="BM183" s="157" t="s">
        <v>1613</v>
      </c>
    </row>
    <row r="184" spans="2:65" s="1" customFormat="1" ht="16.5" customHeight="1">
      <c r="B184" s="118"/>
      <c r="C184" s="170" t="s">
        <v>463</v>
      </c>
      <c r="D184" s="170" t="s">
        <v>229</v>
      </c>
      <c r="E184" s="171" t="s">
        <v>1573</v>
      </c>
      <c r="F184" s="172" t="s">
        <v>1574</v>
      </c>
      <c r="G184" s="173" t="s">
        <v>1548</v>
      </c>
      <c r="H184" s="174">
        <v>176</v>
      </c>
      <c r="I184" s="175"/>
      <c r="J184" s="176">
        <f t="shared" si="35"/>
        <v>0</v>
      </c>
      <c r="K184" s="177"/>
      <c r="L184" s="178"/>
      <c r="M184" s="179" t="s">
        <v>1</v>
      </c>
      <c r="N184" s="180" t="s">
        <v>41</v>
      </c>
      <c r="P184" s="155">
        <f t="shared" si="36"/>
        <v>0</v>
      </c>
      <c r="Q184" s="155">
        <v>0</v>
      </c>
      <c r="R184" s="155">
        <f t="shared" si="37"/>
        <v>0</v>
      </c>
      <c r="S184" s="155">
        <v>0</v>
      </c>
      <c r="T184" s="156">
        <f t="shared" si="38"/>
        <v>0</v>
      </c>
      <c r="AR184" s="157" t="s">
        <v>233</v>
      </c>
      <c r="AT184" s="157" t="s">
        <v>229</v>
      </c>
      <c r="AU184" s="157" t="s">
        <v>115</v>
      </c>
      <c r="AY184" s="13" t="s">
        <v>199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115</v>
      </c>
      <c r="BK184" s="158">
        <f t="shared" si="44"/>
        <v>0</v>
      </c>
      <c r="BL184" s="13" t="s">
        <v>234</v>
      </c>
      <c r="BM184" s="157" t="s">
        <v>1614</v>
      </c>
    </row>
    <row r="185" spans="2:65" s="1" customFormat="1" ht="16.5" customHeight="1">
      <c r="B185" s="118"/>
      <c r="C185" s="170" t="s">
        <v>467</v>
      </c>
      <c r="D185" s="170" t="s">
        <v>229</v>
      </c>
      <c r="E185" s="171" t="s">
        <v>1615</v>
      </c>
      <c r="F185" s="172" t="s">
        <v>1616</v>
      </c>
      <c r="G185" s="173" t="s">
        <v>378</v>
      </c>
      <c r="H185" s="174">
        <v>0.5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41</v>
      </c>
      <c r="P185" s="155">
        <f t="shared" si="36"/>
        <v>0</v>
      </c>
      <c r="Q185" s="155">
        <v>1</v>
      </c>
      <c r="R185" s="155">
        <f t="shared" si="37"/>
        <v>0.5</v>
      </c>
      <c r="S185" s="155">
        <v>0</v>
      </c>
      <c r="T185" s="156">
        <f t="shared" si="38"/>
        <v>0</v>
      </c>
      <c r="AR185" s="157" t="s">
        <v>233</v>
      </c>
      <c r="AT185" s="157" t="s">
        <v>229</v>
      </c>
      <c r="AU185" s="157" t="s">
        <v>115</v>
      </c>
      <c r="AY185" s="13" t="s">
        <v>199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115</v>
      </c>
      <c r="BK185" s="158">
        <f t="shared" si="44"/>
        <v>0</v>
      </c>
      <c r="BL185" s="13" t="s">
        <v>234</v>
      </c>
      <c r="BM185" s="157" t="s">
        <v>1617</v>
      </c>
    </row>
    <row r="186" spans="2:65" s="1" customFormat="1" ht="16.5" customHeight="1">
      <c r="B186" s="118"/>
      <c r="C186" s="170" t="s">
        <v>471</v>
      </c>
      <c r="D186" s="170" t="s">
        <v>229</v>
      </c>
      <c r="E186" s="171" t="s">
        <v>1590</v>
      </c>
      <c r="F186" s="172" t="s">
        <v>1591</v>
      </c>
      <c r="G186" s="173" t="s">
        <v>232</v>
      </c>
      <c r="H186" s="174">
        <v>176</v>
      </c>
      <c r="I186" s="175"/>
      <c r="J186" s="176">
        <f t="shared" si="35"/>
        <v>0</v>
      </c>
      <c r="K186" s="177"/>
      <c r="L186" s="178"/>
      <c r="M186" s="179" t="s">
        <v>1</v>
      </c>
      <c r="N186" s="180" t="s">
        <v>41</v>
      </c>
      <c r="P186" s="155">
        <f t="shared" si="36"/>
        <v>0</v>
      </c>
      <c r="Q186" s="155">
        <v>1.4999999999999999E-2</v>
      </c>
      <c r="R186" s="155">
        <f t="shared" si="37"/>
        <v>2.6399999999999997</v>
      </c>
      <c r="S186" s="155">
        <v>0</v>
      </c>
      <c r="T186" s="156">
        <f t="shared" si="38"/>
        <v>0</v>
      </c>
      <c r="AR186" s="157" t="s">
        <v>233</v>
      </c>
      <c r="AT186" s="157" t="s">
        <v>229</v>
      </c>
      <c r="AU186" s="157" t="s">
        <v>115</v>
      </c>
      <c r="AY186" s="13" t="s">
        <v>199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115</v>
      </c>
      <c r="BK186" s="158">
        <f t="shared" si="44"/>
        <v>0</v>
      </c>
      <c r="BL186" s="13" t="s">
        <v>234</v>
      </c>
      <c r="BM186" s="157" t="s">
        <v>1618</v>
      </c>
    </row>
    <row r="187" spans="2:65" s="1" customFormat="1" ht="21.75" customHeight="1">
      <c r="B187" s="118"/>
      <c r="C187" s="170" t="s">
        <v>475</v>
      </c>
      <c r="D187" s="170" t="s">
        <v>229</v>
      </c>
      <c r="E187" s="171" t="s">
        <v>1619</v>
      </c>
      <c r="F187" s="172" t="s">
        <v>1620</v>
      </c>
      <c r="G187" s="173" t="s">
        <v>266</v>
      </c>
      <c r="H187" s="174">
        <v>220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41</v>
      </c>
      <c r="P187" s="155">
        <f t="shared" si="36"/>
        <v>0</v>
      </c>
      <c r="Q187" s="155">
        <v>2.0000000000000001E-4</v>
      </c>
      <c r="R187" s="155">
        <f t="shared" si="37"/>
        <v>4.4000000000000004E-2</v>
      </c>
      <c r="S187" s="155">
        <v>0</v>
      </c>
      <c r="T187" s="156">
        <f t="shared" si="38"/>
        <v>0</v>
      </c>
      <c r="AR187" s="157" t="s">
        <v>233</v>
      </c>
      <c r="AT187" s="157" t="s">
        <v>229</v>
      </c>
      <c r="AU187" s="157" t="s">
        <v>115</v>
      </c>
      <c r="AY187" s="13" t="s">
        <v>199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115</v>
      </c>
      <c r="BK187" s="158">
        <f t="shared" si="44"/>
        <v>0</v>
      </c>
      <c r="BL187" s="13" t="s">
        <v>234</v>
      </c>
      <c r="BM187" s="157" t="s">
        <v>1621</v>
      </c>
    </row>
    <row r="188" spans="2:65" s="1" customFormat="1" ht="16.5" customHeight="1">
      <c r="B188" s="118"/>
      <c r="C188" s="170" t="s">
        <v>479</v>
      </c>
      <c r="D188" s="170" t="s">
        <v>229</v>
      </c>
      <c r="E188" s="171" t="s">
        <v>1622</v>
      </c>
      <c r="F188" s="172" t="s">
        <v>1623</v>
      </c>
      <c r="G188" s="173" t="s">
        <v>232</v>
      </c>
      <c r="H188" s="174">
        <v>1100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41</v>
      </c>
      <c r="P188" s="155">
        <f t="shared" si="36"/>
        <v>0</v>
      </c>
      <c r="Q188" s="155">
        <v>2.0000000000000001E-4</v>
      </c>
      <c r="R188" s="155">
        <f t="shared" si="37"/>
        <v>0.22</v>
      </c>
      <c r="S188" s="155">
        <v>0</v>
      </c>
      <c r="T188" s="156">
        <f t="shared" si="38"/>
        <v>0</v>
      </c>
      <c r="AR188" s="157" t="s">
        <v>233</v>
      </c>
      <c r="AT188" s="157" t="s">
        <v>229</v>
      </c>
      <c r="AU188" s="157" t="s">
        <v>115</v>
      </c>
      <c r="AY188" s="13" t="s">
        <v>199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115</v>
      </c>
      <c r="BK188" s="158">
        <f t="shared" si="44"/>
        <v>0</v>
      </c>
      <c r="BL188" s="13" t="s">
        <v>234</v>
      </c>
      <c r="BM188" s="157" t="s">
        <v>1624</v>
      </c>
    </row>
    <row r="189" spans="2:65" s="1" customFormat="1" ht="16.5" customHeight="1">
      <c r="B189" s="118"/>
      <c r="C189" s="170" t="s">
        <v>483</v>
      </c>
      <c r="D189" s="170" t="s">
        <v>229</v>
      </c>
      <c r="E189" s="171" t="s">
        <v>1625</v>
      </c>
      <c r="F189" s="172" t="s">
        <v>1626</v>
      </c>
      <c r="G189" s="173" t="s">
        <v>356</v>
      </c>
      <c r="H189" s="174">
        <v>2.0449999999999999</v>
      </c>
      <c r="I189" s="175"/>
      <c r="J189" s="176">
        <f t="shared" si="35"/>
        <v>0</v>
      </c>
      <c r="K189" s="177"/>
      <c r="L189" s="178"/>
      <c r="M189" s="179" t="s">
        <v>1</v>
      </c>
      <c r="N189" s="180" t="s">
        <v>41</v>
      </c>
      <c r="P189" s="155">
        <f t="shared" si="36"/>
        <v>0</v>
      </c>
      <c r="Q189" s="155">
        <v>0</v>
      </c>
      <c r="R189" s="155">
        <f t="shared" si="37"/>
        <v>0</v>
      </c>
      <c r="S189" s="155">
        <v>0</v>
      </c>
      <c r="T189" s="156">
        <f t="shared" si="38"/>
        <v>0</v>
      </c>
      <c r="AR189" s="157" t="s">
        <v>233</v>
      </c>
      <c r="AT189" s="157" t="s">
        <v>229</v>
      </c>
      <c r="AU189" s="157" t="s">
        <v>115</v>
      </c>
      <c r="AY189" s="13" t="s">
        <v>199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115</v>
      </c>
      <c r="BK189" s="158">
        <f t="shared" si="44"/>
        <v>0</v>
      </c>
      <c r="BL189" s="13" t="s">
        <v>234</v>
      </c>
      <c r="BM189" s="157" t="s">
        <v>1627</v>
      </c>
    </row>
    <row r="190" spans="2:65" s="10" customFormat="1" ht="20.85" customHeight="1">
      <c r="B190" s="136"/>
      <c r="D190" s="137" t="s">
        <v>74</v>
      </c>
      <c r="E190" s="168" t="s">
        <v>1274</v>
      </c>
      <c r="F190" s="168" t="s">
        <v>1628</v>
      </c>
      <c r="I190" s="139"/>
      <c r="J190" s="169">
        <f>BK190</f>
        <v>0</v>
      </c>
      <c r="L190" s="136"/>
      <c r="M190" s="141"/>
      <c r="P190" s="142">
        <f>SUM(P191:P193)</f>
        <v>0</v>
      </c>
      <c r="R190" s="142">
        <f>SUM(R191:R193)</f>
        <v>0.6875</v>
      </c>
      <c r="T190" s="143">
        <f>SUM(T191:T193)</f>
        <v>0</v>
      </c>
      <c r="AR190" s="137" t="s">
        <v>83</v>
      </c>
      <c r="AT190" s="144" t="s">
        <v>74</v>
      </c>
      <c r="AU190" s="144" t="s">
        <v>115</v>
      </c>
      <c r="AY190" s="137" t="s">
        <v>199</v>
      </c>
      <c r="BK190" s="145">
        <f>SUM(BK191:BK193)</f>
        <v>0</v>
      </c>
    </row>
    <row r="191" spans="2:65" s="1" customFormat="1" ht="16.5" customHeight="1">
      <c r="B191" s="118"/>
      <c r="C191" s="170" t="s">
        <v>487</v>
      </c>
      <c r="D191" s="170" t="s">
        <v>229</v>
      </c>
      <c r="E191" s="171" t="s">
        <v>1629</v>
      </c>
      <c r="F191" s="172" t="s">
        <v>1630</v>
      </c>
      <c r="G191" s="173" t="s">
        <v>232</v>
      </c>
      <c r="H191" s="174">
        <v>40</v>
      </c>
      <c r="I191" s="175"/>
      <c r="J191" s="176">
        <f>ROUND(I191*H191,2)</f>
        <v>0</v>
      </c>
      <c r="K191" s="177"/>
      <c r="L191" s="178"/>
      <c r="M191" s="179" t="s">
        <v>1</v>
      </c>
      <c r="N191" s="180" t="s">
        <v>41</v>
      </c>
      <c r="P191" s="155">
        <f>O191*H191</f>
        <v>0</v>
      </c>
      <c r="Q191" s="155">
        <v>2.5000000000000001E-3</v>
      </c>
      <c r="R191" s="155">
        <f>Q191*H191</f>
        <v>0.1</v>
      </c>
      <c r="S191" s="155">
        <v>0</v>
      </c>
      <c r="T191" s="156">
        <f>S191*H191</f>
        <v>0</v>
      </c>
      <c r="AR191" s="157" t="s">
        <v>233</v>
      </c>
      <c r="AT191" s="157" t="s">
        <v>229</v>
      </c>
      <c r="AU191" s="157" t="s">
        <v>239</v>
      </c>
      <c r="AY191" s="13" t="s">
        <v>199</v>
      </c>
      <c r="BE191" s="158">
        <f>IF(N191="základná",J191,0)</f>
        <v>0</v>
      </c>
      <c r="BF191" s="158">
        <f>IF(N191="znížená",J191,0)</f>
        <v>0</v>
      </c>
      <c r="BG191" s="158">
        <f>IF(N191="zákl. prenesená",J191,0)</f>
        <v>0</v>
      </c>
      <c r="BH191" s="158">
        <f>IF(N191="zníž. prenesená",J191,0)</f>
        <v>0</v>
      </c>
      <c r="BI191" s="158">
        <f>IF(N191="nulová",J191,0)</f>
        <v>0</v>
      </c>
      <c r="BJ191" s="13" t="s">
        <v>115</v>
      </c>
      <c r="BK191" s="158">
        <f>ROUND(I191*H191,2)</f>
        <v>0</v>
      </c>
      <c r="BL191" s="13" t="s">
        <v>234</v>
      </c>
      <c r="BM191" s="157" t="s">
        <v>1631</v>
      </c>
    </row>
    <row r="192" spans="2:65" s="1" customFormat="1" ht="16.5" customHeight="1">
      <c r="B192" s="118"/>
      <c r="C192" s="170" t="s">
        <v>491</v>
      </c>
      <c r="D192" s="170" t="s">
        <v>229</v>
      </c>
      <c r="E192" s="171" t="s">
        <v>1632</v>
      </c>
      <c r="F192" s="172" t="s">
        <v>1633</v>
      </c>
      <c r="G192" s="173" t="s">
        <v>232</v>
      </c>
      <c r="H192" s="174">
        <v>115</v>
      </c>
      <c r="I192" s="175"/>
      <c r="J192" s="176">
        <f>ROUND(I192*H192,2)</f>
        <v>0</v>
      </c>
      <c r="K192" s="177"/>
      <c r="L192" s="178"/>
      <c r="M192" s="179" t="s">
        <v>1</v>
      </c>
      <c r="N192" s="180" t="s">
        <v>41</v>
      </c>
      <c r="P192" s="155">
        <f>O192*H192</f>
        <v>0</v>
      </c>
      <c r="Q192" s="155">
        <v>2.5000000000000001E-3</v>
      </c>
      <c r="R192" s="155">
        <f>Q192*H192</f>
        <v>0.28750000000000003</v>
      </c>
      <c r="S192" s="155">
        <v>0</v>
      </c>
      <c r="T192" s="156">
        <f>S192*H192</f>
        <v>0</v>
      </c>
      <c r="AR192" s="157" t="s">
        <v>233</v>
      </c>
      <c r="AT192" s="157" t="s">
        <v>229</v>
      </c>
      <c r="AU192" s="157" t="s">
        <v>239</v>
      </c>
      <c r="AY192" s="13" t="s">
        <v>199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115</v>
      </c>
      <c r="BK192" s="158">
        <f>ROUND(I192*H192,2)</f>
        <v>0</v>
      </c>
      <c r="BL192" s="13" t="s">
        <v>234</v>
      </c>
      <c r="BM192" s="157" t="s">
        <v>1634</v>
      </c>
    </row>
    <row r="193" spans="2:65" s="1" customFormat="1" ht="16.5" customHeight="1">
      <c r="B193" s="118"/>
      <c r="C193" s="170" t="s">
        <v>495</v>
      </c>
      <c r="D193" s="170" t="s">
        <v>229</v>
      </c>
      <c r="E193" s="171" t="s">
        <v>1635</v>
      </c>
      <c r="F193" s="172" t="s">
        <v>1636</v>
      </c>
      <c r="G193" s="173" t="s">
        <v>232</v>
      </c>
      <c r="H193" s="174">
        <v>120</v>
      </c>
      <c r="I193" s="175"/>
      <c r="J193" s="176">
        <f>ROUND(I193*H193,2)</f>
        <v>0</v>
      </c>
      <c r="K193" s="177"/>
      <c r="L193" s="178"/>
      <c r="M193" s="179" t="s">
        <v>1</v>
      </c>
      <c r="N193" s="180" t="s">
        <v>41</v>
      </c>
      <c r="P193" s="155">
        <f>O193*H193</f>
        <v>0</v>
      </c>
      <c r="Q193" s="155">
        <v>2.5000000000000001E-3</v>
      </c>
      <c r="R193" s="155">
        <f>Q193*H193</f>
        <v>0.3</v>
      </c>
      <c r="S193" s="155">
        <v>0</v>
      </c>
      <c r="T193" s="156">
        <f>S193*H193</f>
        <v>0</v>
      </c>
      <c r="AR193" s="157" t="s">
        <v>233</v>
      </c>
      <c r="AT193" s="157" t="s">
        <v>229</v>
      </c>
      <c r="AU193" s="157" t="s">
        <v>239</v>
      </c>
      <c r="AY193" s="13" t="s">
        <v>199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115</v>
      </c>
      <c r="BK193" s="158">
        <f>ROUND(I193*H193,2)</f>
        <v>0</v>
      </c>
      <c r="BL193" s="13" t="s">
        <v>234</v>
      </c>
      <c r="BM193" s="157" t="s">
        <v>1637</v>
      </c>
    </row>
    <row r="194" spans="2:65" s="10" customFormat="1" ht="20.85" customHeight="1">
      <c r="B194" s="136"/>
      <c r="D194" s="137" t="s">
        <v>74</v>
      </c>
      <c r="E194" s="168" t="s">
        <v>1638</v>
      </c>
      <c r="F194" s="168" t="s">
        <v>1639</v>
      </c>
      <c r="I194" s="139"/>
      <c r="J194" s="169">
        <f>BK194</f>
        <v>0</v>
      </c>
      <c r="L194" s="136"/>
      <c r="M194" s="141"/>
      <c r="P194" s="142">
        <f>SUM(P195:P199)</f>
        <v>0</v>
      </c>
      <c r="R194" s="142">
        <f>SUM(R195:R199)</f>
        <v>0.83750000000000013</v>
      </c>
      <c r="T194" s="143">
        <f>SUM(T195:T199)</f>
        <v>0</v>
      </c>
      <c r="AR194" s="137" t="s">
        <v>83</v>
      </c>
      <c r="AT194" s="144" t="s">
        <v>74</v>
      </c>
      <c r="AU194" s="144" t="s">
        <v>115</v>
      </c>
      <c r="AY194" s="137" t="s">
        <v>199</v>
      </c>
      <c r="BK194" s="145">
        <f>SUM(BK195:BK199)</f>
        <v>0</v>
      </c>
    </row>
    <row r="195" spans="2:65" s="1" customFormat="1" ht="16.5" customHeight="1">
      <c r="B195" s="118"/>
      <c r="C195" s="170" t="s">
        <v>499</v>
      </c>
      <c r="D195" s="170" t="s">
        <v>229</v>
      </c>
      <c r="E195" s="171" t="s">
        <v>1640</v>
      </c>
      <c r="F195" s="172" t="s">
        <v>1641</v>
      </c>
      <c r="G195" s="173" t="s">
        <v>232</v>
      </c>
      <c r="H195" s="174">
        <v>108</v>
      </c>
      <c r="I195" s="175"/>
      <c r="J195" s="176">
        <f>ROUND(I195*H195,2)</f>
        <v>0</v>
      </c>
      <c r="K195" s="177"/>
      <c r="L195" s="178"/>
      <c r="M195" s="179" t="s">
        <v>1</v>
      </c>
      <c r="N195" s="180" t="s">
        <v>41</v>
      </c>
      <c r="P195" s="155">
        <f>O195*H195</f>
        <v>0</v>
      </c>
      <c r="Q195" s="155">
        <v>2.5000000000000001E-3</v>
      </c>
      <c r="R195" s="155">
        <f>Q195*H195</f>
        <v>0.27</v>
      </c>
      <c r="S195" s="155">
        <v>0</v>
      </c>
      <c r="T195" s="156">
        <f>S195*H195</f>
        <v>0</v>
      </c>
      <c r="AR195" s="157" t="s">
        <v>233</v>
      </c>
      <c r="AT195" s="157" t="s">
        <v>229</v>
      </c>
      <c r="AU195" s="157" t="s">
        <v>239</v>
      </c>
      <c r="AY195" s="13" t="s">
        <v>199</v>
      </c>
      <c r="BE195" s="158">
        <f>IF(N195="základná",J195,0)</f>
        <v>0</v>
      </c>
      <c r="BF195" s="158">
        <f>IF(N195="znížená",J195,0)</f>
        <v>0</v>
      </c>
      <c r="BG195" s="158">
        <f>IF(N195="zákl. prenesená",J195,0)</f>
        <v>0</v>
      </c>
      <c r="BH195" s="158">
        <f>IF(N195="zníž. prenesená",J195,0)</f>
        <v>0</v>
      </c>
      <c r="BI195" s="158">
        <f>IF(N195="nulová",J195,0)</f>
        <v>0</v>
      </c>
      <c r="BJ195" s="13" t="s">
        <v>115</v>
      </c>
      <c r="BK195" s="158">
        <f>ROUND(I195*H195,2)</f>
        <v>0</v>
      </c>
      <c r="BL195" s="13" t="s">
        <v>234</v>
      </c>
      <c r="BM195" s="157" t="s">
        <v>1642</v>
      </c>
    </row>
    <row r="196" spans="2:65" s="1" customFormat="1" ht="16.5" customHeight="1">
      <c r="B196" s="118"/>
      <c r="C196" s="170" t="s">
        <v>503</v>
      </c>
      <c r="D196" s="170" t="s">
        <v>229</v>
      </c>
      <c r="E196" s="171" t="s">
        <v>1643</v>
      </c>
      <c r="F196" s="172" t="s">
        <v>1644</v>
      </c>
      <c r="G196" s="173" t="s">
        <v>232</v>
      </c>
      <c r="H196" s="174">
        <v>42</v>
      </c>
      <c r="I196" s="175"/>
      <c r="J196" s="176">
        <f>ROUND(I196*H196,2)</f>
        <v>0</v>
      </c>
      <c r="K196" s="177"/>
      <c r="L196" s="178"/>
      <c r="M196" s="179" t="s">
        <v>1</v>
      </c>
      <c r="N196" s="180" t="s">
        <v>41</v>
      </c>
      <c r="P196" s="155">
        <f>O196*H196</f>
        <v>0</v>
      </c>
      <c r="Q196" s="155">
        <v>2.5000000000000001E-3</v>
      </c>
      <c r="R196" s="155">
        <f>Q196*H196</f>
        <v>0.105</v>
      </c>
      <c r="S196" s="155">
        <v>0</v>
      </c>
      <c r="T196" s="156">
        <f>S196*H196</f>
        <v>0</v>
      </c>
      <c r="AR196" s="157" t="s">
        <v>233</v>
      </c>
      <c r="AT196" s="157" t="s">
        <v>229</v>
      </c>
      <c r="AU196" s="157" t="s">
        <v>239</v>
      </c>
      <c r="AY196" s="13" t="s">
        <v>199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115</v>
      </c>
      <c r="BK196" s="158">
        <f>ROUND(I196*H196,2)</f>
        <v>0</v>
      </c>
      <c r="BL196" s="13" t="s">
        <v>234</v>
      </c>
      <c r="BM196" s="157" t="s">
        <v>1645</v>
      </c>
    </row>
    <row r="197" spans="2:65" s="1" customFormat="1" ht="24.2" customHeight="1">
      <c r="B197" s="118"/>
      <c r="C197" s="170" t="s">
        <v>507</v>
      </c>
      <c r="D197" s="170" t="s">
        <v>229</v>
      </c>
      <c r="E197" s="171" t="s">
        <v>1646</v>
      </c>
      <c r="F197" s="172" t="s">
        <v>1647</v>
      </c>
      <c r="G197" s="173" t="s">
        <v>232</v>
      </c>
      <c r="H197" s="174">
        <v>95</v>
      </c>
      <c r="I197" s="175"/>
      <c r="J197" s="176">
        <f>ROUND(I197*H197,2)</f>
        <v>0</v>
      </c>
      <c r="K197" s="177"/>
      <c r="L197" s="178"/>
      <c r="M197" s="179" t="s">
        <v>1</v>
      </c>
      <c r="N197" s="180" t="s">
        <v>41</v>
      </c>
      <c r="P197" s="155">
        <f>O197*H197</f>
        <v>0</v>
      </c>
      <c r="Q197" s="155">
        <v>2.5000000000000001E-3</v>
      </c>
      <c r="R197" s="155">
        <f>Q197*H197</f>
        <v>0.23750000000000002</v>
      </c>
      <c r="S197" s="155">
        <v>0</v>
      </c>
      <c r="T197" s="156">
        <f>S197*H197</f>
        <v>0</v>
      </c>
      <c r="AR197" s="157" t="s">
        <v>233</v>
      </c>
      <c r="AT197" s="157" t="s">
        <v>229</v>
      </c>
      <c r="AU197" s="157" t="s">
        <v>239</v>
      </c>
      <c r="AY197" s="13" t="s">
        <v>199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115</v>
      </c>
      <c r="BK197" s="158">
        <f>ROUND(I197*H197,2)</f>
        <v>0</v>
      </c>
      <c r="BL197" s="13" t="s">
        <v>234</v>
      </c>
      <c r="BM197" s="157" t="s">
        <v>1648</v>
      </c>
    </row>
    <row r="198" spans="2:65" s="1" customFormat="1" ht="16.5" customHeight="1">
      <c r="B198" s="118"/>
      <c r="C198" s="170" t="s">
        <v>511</v>
      </c>
      <c r="D198" s="170" t="s">
        <v>229</v>
      </c>
      <c r="E198" s="171" t="s">
        <v>1649</v>
      </c>
      <c r="F198" s="172" t="s">
        <v>1650</v>
      </c>
      <c r="G198" s="173" t="s">
        <v>232</v>
      </c>
      <c r="H198" s="174">
        <v>62</v>
      </c>
      <c r="I198" s="175"/>
      <c r="J198" s="176">
        <f>ROUND(I198*H198,2)</f>
        <v>0</v>
      </c>
      <c r="K198" s="177"/>
      <c r="L198" s="178"/>
      <c r="M198" s="179" t="s">
        <v>1</v>
      </c>
      <c r="N198" s="180" t="s">
        <v>41</v>
      </c>
      <c r="P198" s="155">
        <f>O198*H198</f>
        <v>0</v>
      </c>
      <c r="Q198" s="155">
        <v>2.5000000000000001E-3</v>
      </c>
      <c r="R198" s="155">
        <f>Q198*H198</f>
        <v>0.155</v>
      </c>
      <c r="S198" s="155">
        <v>0</v>
      </c>
      <c r="T198" s="156">
        <f>S198*H198</f>
        <v>0</v>
      </c>
      <c r="AR198" s="157" t="s">
        <v>233</v>
      </c>
      <c r="AT198" s="157" t="s">
        <v>229</v>
      </c>
      <c r="AU198" s="157" t="s">
        <v>239</v>
      </c>
      <c r="AY198" s="13" t="s">
        <v>199</v>
      </c>
      <c r="BE198" s="158">
        <f>IF(N198="základná",J198,0)</f>
        <v>0</v>
      </c>
      <c r="BF198" s="158">
        <f>IF(N198="znížená",J198,0)</f>
        <v>0</v>
      </c>
      <c r="BG198" s="158">
        <f>IF(N198="zákl. prenesená",J198,0)</f>
        <v>0</v>
      </c>
      <c r="BH198" s="158">
        <f>IF(N198="zníž. prenesená",J198,0)</f>
        <v>0</v>
      </c>
      <c r="BI198" s="158">
        <f>IF(N198="nulová",J198,0)</f>
        <v>0</v>
      </c>
      <c r="BJ198" s="13" t="s">
        <v>115</v>
      </c>
      <c r="BK198" s="158">
        <f>ROUND(I198*H198,2)</f>
        <v>0</v>
      </c>
      <c r="BL198" s="13" t="s">
        <v>234</v>
      </c>
      <c r="BM198" s="157" t="s">
        <v>1651</v>
      </c>
    </row>
    <row r="199" spans="2:65" s="1" customFormat="1" ht="16.5" customHeight="1">
      <c r="B199" s="118"/>
      <c r="C199" s="170" t="s">
        <v>515</v>
      </c>
      <c r="D199" s="170" t="s">
        <v>229</v>
      </c>
      <c r="E199" s="171" t="s">
        <v>1652</v>
      </c>
      <c r="F199" s="172" t="s">
        <v>1653</v>
      </c>
      <c r="G199" s="173" t="s">
        <v>232</v>
      </c>
      <c r="H199" s="174">
        <v>28</v>
      </c>
      <c r="I199" s="175"/>
      <c r="J199" s="176">
        <f>ROUND(I199*H199,2)</f>
        <v>0</v>
      </c>
      <c r="K199" s="177"/>
      <c r="L199" s="178"/>
      <c r="M199" s="179" t="s">
        <v>1</v>
      </c>
      <c r="N199" s="180" t="s">
        <v>41</v>
      </c>
      <c r="P199" s="155">
        <f>O199*H199</f>
        <v>0</v>
      </c>
      <c r="Q199" s="155">
        <v>2.5000000000000001E-3</v>
      </c>
      <c r="R199" s="155">
        <f>Q199*H199</f>
        <v>7.0000000000000007E-2</v>
      </c>
      <c r="S199" s="155">
        <v>0</v>
      </c>
      <c r="T199" s="156">
        <f>S199*H199</f>
        <v>0</v>
      </c>
      <c r="AR199" s="157" t="s">
        <v>233</v>
      </c>
      <c r="AT199" s="157" t="s">
        <v>229</v>
      </c>
      <c r="AU199" s="157" t="s">
        <v>239</v>
      </c>
      <c r="AY199" s="13" t="s">
        <v>199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115</v>
      </c>
      <c r="BK199" s="158">
        <f>ROUND(I199*H199,2)</f>
        <v>0</v>
      </c>
      <c r="BL199" s="13" t="s">
        <v>234</v>
      </c>
      <c r="BM199" s="157" t="s">
        <v>1654</v>
      </c>
    </row>
    <row r="200" spans="2:65" s="10" customFormat="1" ht="22.7" customHeight="1">
      <c r="B200" s="136"/>
      <c r="D200" s="137" t="s">
        <v>74</v>
      </c>
      <c r="E200" s="168" t="s">
        <v>1655</v>
      </c>
      <c r="F200" s="168" t="s">
        <v>1656</v>
      </c>
      <c r="I200" s="139"/>
      <c r="J200" s="169">
        <f>BK200</f>
        <v>0</v>
      </c>
      <c r="L200" s="136"/>
      <c r="M200" s="141"/>
      <c r="P200" s="142">
        <f>SUM(P201:P214)</f>
        <v>0</v>
      </c>
      <c r="R200" s="142">
        <f>SUM(R201:R214)</f>
        <v>138.04140000000001</v>
      </c>
      <c r="T200" s="143">
        <f>SUM(T201:T214)</f>
        <v>0</v>
      </c>
      <c r="AR200" s="137" t="s">
        <v>83</v>
      </c>
      <c r="AT200" s="144" t="s">
        <v>74</v>
      </c>
      <c r="AU200" s="144" t="s">
        <v>83</v>
      </c>
      <c r="AY200" s="137" t="s">
        <v>199</v>
      </c>
      <c r="BK200" s="145">
        <f>SUM(BK201:BK214)</f>
        <v>0</v>
      </c>
    </row>
    <row r="201" spans="2:65" s="1" customFormat="1" ht="16.5" customHeight="1">
      <c r="B201" s="118"/>
      <c r="C201" s="146" t="s">
        <v>519</v>
      </c>
      <c r="D201" s="146" t="s">
        <v>200</v>
      </c>
      <c r="E201" s="147" t="s">
        <v>1657</v>
      </c>
      <c r="F201" s="148" t="s">
        <v>1658</v>
      </c>
      <c r="G201" s="149" t="s">
        <v>262</v>
      </c>
      <c r="H201" s="150">
        <v>1380</v>
      </c>
      <c r="I201" s="151"/>
      <c r="J201" s="152">
        <f t="shared" ref="J201:J214" si="45">ROUND(I201*H201,2)</f>
        <v>0</v>
      </c>
      <c r="K201" s="153"/>
      <c r="L201" s="28"/>
      <c r="M201" s="154" t="s">
        <v>1</v>
      </c>
      <c r="N201" s="117" t="s">
        <v>41</v>
      </c>
      <c r="P201" s="155">
        <f t="shared" ref="P201:P214" si="46">O201*H201</f>
        <v>0</v>
      </c>
      <c r="Q201" s="155">
        <v>0</v>
      </c>
      <c r="R201" s="155">
        <f t="shared" ref="R201:R214" si="47">Q201*H201</f>
        <v>0</v>
      </c>
      <c r="S201" s="155">
        <v>0</v>
      </c>
      <c r="T201" s="156">
        <f t="shared" ref="T201:T214" si="48">S201*H201</f>
        <v>0</v>
      </c>
      <c r="AR201" s="157" t="s">
        <v>234</v>
      </c>
      <c r="AT201" s="157" t="s">
        <v>200</v>
      </c>
      <c r="AU201" s="157" t="s">
        <v>115</v>
      </c>
      <c r="AY201" s="13" t="s">
        <v>199</v>
      </c>
      <c r="BE201" s="158">
        <f t="shared" ref="BE201:BE214" si="49">IF(N201="základná",J201,0)</f>
        <v>0</v>
      </c>
      <c r="BF201" s="158">
        <f t="shared" ref="BF201:BF214" si="50">IF(N201="znížená",J201,0)</f>
        <v>0</v>
      </c>
      <c r="BG201" s="158">
        <f t="shared" ref="BG201:BG214" si="51">IF(N201="zákl. prenesená",J201,0)</f>
        <v>0</v>
      </c>
      <c r="BH201" s="158">
        <f t="shared" ref="BH201:BH214" si="52">IF(N201="zníž. prenesená",J201,0)</f>
        <v>0</v>
      </c>
      <c r="BI201" s="158">
        <f t="shared" ref="BI201:BI214" si="53">IF(N201="nulová",J201,0)</f>
        <v>0</v>
      </c>
      <c r="BJ201" s="13" t="s">
        <v>115</v>
      </c>
      <c r="BK201" s="158">
        <f t="shared" ref="BK201:BK214" si="54">ROUND(I201*H201,2)</f>
        <v>0</v>
      </c>
      <c r="BL201" s="13" t="s">
        <v>234</v>
      </c>
      <c r="BM201" s="157" t="s">
        <v>1659</v>
      </c>
    </row>
    <row r="202" spans="2:65" s="1" customFormat="1" ht="16.5" customHeight="1">
      <c r="B202" s="118"/>
      <c r="C202" s="146" t="s">
        <v>523</v>
      </c>
      <c r="D202" s="146" t="s">
        <v>200</v>
      </c>
      <c r="E202" s="147" t="s">
        <v>1660</v>
      </c>
      <c r="F202" s="148" t="s">
        <v>1661</v>
      </c>
      <c r="G202" s="149" t="s">
        <v>1548</v>
      </c>
      <c r="H202" s="150">
        <v>1380</v>
      </c>
      <c r="I202" s="151"/>
      <c r="J202" s="152">
        <f t="shared" si="45"/>
        <v>0</v>
      </c>
      <c r="K202" s="153"/>
      <c r="L202" s="28"/>
      <c r="M202" s="154" t="s">
        <v>1</v>
      </c>
      <c r="N202" s="117" t="s">
        <v>41</v>
      </c>
      <c r="P202" s="155">
        <f t="shared" si="46"/>
        <v>0</v>
      </c>
      <c r="Q202" s="155">
        <v>0</v>
      </c>
      <c r="R202" s="155">
        <f t="shared" si="47"/>
        <v>0</v>
      </c>
      <c r="S202" s="155">
        <v>0</v>
      </c>
      <c r="T202" s="156">
        <f t="shared" si="48"/>
        <v>0</v>
      </c>
      <c r="AR202" s="157" t="s">
        <v>234</v>
      </c>
      <c r="AT202" s="157" t="s">
        <v>200</v>
      </c>
      <c r="AU202" s="157" t="s">
        <v>115</v>
      </c>
      <c r="AY202" s="13" t="s">
        <v>199</v>
      </c>
      <c r="BE202" s="158">
        <f t="shared" si="49"/>
        <v>0</v>
      </c>
      <c r="BF202" s="158">
        <f t="shared" si="50"/>
        <v>0</v>
      </c>
      <c r="BG202" s="158">
        <f t="shared" si="51"/>
        <v>0</v>
      </c>
      <c r="BH202" s="158">
        <f t="shared" si="52"/>
        <v>0</v>
      </c>
      <c r="BI202" s="158">
        <f t="shared" si="53"/>
        <v>0</v>
      </c>
      <c r="BJ202" s="13" t="s">
        <v>115</v>
      </c>
      <c r="BK202" s="158">
        <f t="shared" si="54"/>
        <v>0</v>
      </c>
      <c r="BL202" s="13" t="s">
        <v>234</v>
      </c>
      <c r="BM202" s="157" t="s">
        <v>1662</v>
      </c>
    </row>
    <row r="203" spans="2:65" s="1" customFormat="1" ht="24.2" customHeight="1">
      <c r="B203" s="118"/>
      <c r="C203" s="146" t="s">
        <v>527</v>
      </c>
      <c r="D203" s="146" t="s">
        <v>200</v>
      </c>
      <c r="E203" s="147" t="s">
        <v>1663</v>
      </c>
      <c r="F203" s="148" t="s">
        <v>1664</v>
      </c>
      <c r="G203" s="149" t="s">
        <v>1533</v>
      </c>
      <c r="H203" s="150">
        <v>138</v>
      </c>
      <c r="I203" s="151"/>
      <c r="J203" s="152">
        <f t="shared" si="45"/>
        <v>0</v>
      </c>
      <c r="K203" s="153"/>
      <c r="L203" s="28"/>
      <c r="M203" s="154" t="s">
        <v>1</v>
      </c>
      <c r="N203" s="117" t="s">
        <v>41</v>
      </c>
      <c r="P203" s="155">
        <f t="shared" si="46"/>
        <v>0</v>
      </c>
      <c r="Q203" s="155">
        <v>0</v>
      </c>
      <c r="R203" s="155">
        <f t="shared" si="47"/>
        <v>0</v>
      </c>
      <c r="S203" s="155">
        <v>0</v>
      </c>
      <c r="T203" s="156">
        <f t="shared" si="48"/>
        <v>0</v>
      </c>
      <c r="AR203" s="157" t="s">
        <v>234</v>
      </c>
      <c r="AT203" s="157" t="s">
        <v>200</v>
      </c>
      <c r="AU203" s="157" t="s">
        <v>115</v>
      </c>
      <c r="AY203" s="13" t="s">
        <v>199</v>
      </c>
      <c r="BE203" s="158">
        <f t="shared" si="49"/>
        <v>0</v>
      </c>
      <c r="BF203" s="158">
        <f t="shared" si="50"/>
        <v>0</v>
      </c>
      <c r="BG203" s="158">
        <f t="shared" si="51"/>
        <v>0</v>
      </c>
      <c r="BH203" s="158">
        <f t="shared" si="52"/>
        <v>0</v>
      </c>
      <c r="BI203" s="158">
        <f t="shared" si="53"/>
        <v>0</v>
      </c>
      <c r="BJ203" s="13" t="s">
        <v>115</v>
      </c>
      <c r="BK203" s="158">
        <f t="shared" si="54"/>
        <v>0</v>
      </c>
      <c r="BL203" s="13" t="s">
        <v>234</v>
      </c>
      <c r="BM203" s="157" t="s">
        <v>1665</v>
      </c>
    </row>
    <row r="204" spans="2:65" s="1" customFormat="1" ht="16.5" customHeight="1">
      <c r="B204" s="118"/>
      <c r="C204" s="146" t="s">
        <v>531</v>
      </c>
      <c r="D204" s="146" t="s">
        <v>200</v>
      </c>
      <c r="E204" s="147" t="s">
        <v>1666</v>
      </c>
      <c r="F204" s="148" t="s">
        <v>1667</v>
      </c>
      <c r="G204" s="149" t="s">
        <v>1533</v>
      </c>
      <c r="H204" s="150">
        <v>690</v>
      </c>
      <c r="I204" s="151"/>
      <c r="J204" s="152">
        <f t="shared" si="45"/>
        <v>0</v>
      </c>
      <c r="K204" s="153"/>
      <c r="L204" s="28"/>
      <c r="M204" s="154" t="s">
        <v>1</v>
      </c>
      <c r="N204" s="117" t="s">
        <v>41</v>
      </c>
      <c r="P204" s="155">
        <f t="shared" si="46"/>
        <v>0</v>
      </c>
      <c r="Q204" s="155">
        <v>0</v>
      </c>
      <c r="R204" s="155">
        <f t="shared" si="47"/>
        <v>0</v>
      </c>
      <c r="S204" s="155">
        <v>0</v>
      </c>
      <c r="T204" s="156">
        <f t="shared" si="48"/>
        <v>0</v>
      </c>
      <c r="AR204" s="157" t="s">
        <v>234</v>
      </c>
      <c r="AT204" s="157" t="s">
        <v>200</v>
      </c>
      <c r="AU204" s="157" t="s">
        <v>115</v>
      </c>
      <c r="AY204" s="13" t="s">
        <v>199</v>
      </c>
      <c r="BE204" s="158">
        <f t="shared" si="49"/>
        <v>0</v>
      </c>
      <c r="BF204" s="158">
        <f t="shared" si="50"/>
        <v>0</v>
      </c>
      <c r="BG204" s="158">
        <f t="shared" si="51"/>
        <v>0</v>
      </c>
      <c r="BH204" s="158">
        <f t="shared" si="52"/>
        <v>0</v>
      </c>
      <c r="BI204" s="158">
        <f t="shared" si="53"/>
        <v>0</v>
      </c>
      <c r="BJ204" s="13" t="s">
        <v>115</v>
      </c>
      <c r="BK204" s="158">
        <f t="shared" si="54"/>
        <v>0</v>
      </c>
      <c r="BL204" s="13" t="s">
        <v>234</v>
      </c>
      <c r="BM204" s="157" t="s">
        <v>1668</v>
      </c>
    </row>
    <row r="205" spans="2:65" s="1" customFormat="1" ht="24.2" customHeight="1">
      <c r="B205" s="118"/>
      <c r="C205" s="146" t="s">
        <v>535</v>
      </c>
      <c r="D205" s="146" t="s">
        <v>200</v>
      </c>
      <c r="E205" s="147" t="s">
        <v>1669</v>
      </c>
      <c r="F205" s="148" t="s">
        <v>1670</v>
      </c>
      <c r="G205" s="149" t="s">
        <v>262</v>
      </c>
      <c r="H205" s="150">
        <v>1380</v>
      </c>
      <c r="I205" s="151"/>
      <c r="J205" s="152">
        <f t="shared" si="45"/>
        <v>0</v>
      </c>
      <c r="K205" s="153"/>
      <c r="L205" s="28"/>
      <c r="M205" s="154" t="s">
        <v>1</v>
      </c>
      <c r="N205" s="117" t="s">
        <v>41</v>
      </c>
      <c r="P205" s="155">
        <f t="shared" si="46"/>
        <v>0</v>
      </c>
      <c r="Q205" s="155">
        <v>0</v>
      </c>
      <c r="R205" s="155">
        <f t="shared" si="47"/>
        <v>0</v>
      </c>
      <c r="S205" s="155">
        <v>0</v>
      </c>
      <c r="T205" s="156">
        <f t="shared" si="48"/>
        <v>0</v>
      </c>
      <c r="AR205" s="157" t="s">
        <v>234</v>
      </c>
      <c r="AT205" s="157" t="s">
        <v>200</v>
      </c>
      <c r="AU205" s="157" t="s">
        <v>115</v>
      </c>
      <c r="AY205" s="13" t="s">
        <v>199</v>
      </c>
      <c r="BE205" s="158">
        <f t="shared" si="49"/>
        <v>0</v>
      </c>
      <c r="BF205" s="158">
        <f t="shared" si="50"/>
        <v>0</v>
      </c>
      <c r="BG205" s="158">
        <f t="shared" si="51"/>
        <v>0</v>
      </c>
      <c r="BH205" s="158">
        <f t="shared" si="52"/>
        <v>0</v>
      </c>
      <c r="BI205" s="158">
        <f t="shared" si="53"/>
        <v>0</v>
      </c>
      <c r="BJ205" s="13" t="s">
        <v>115</v>
      </c>
      <c r="BK205" s="158">
        <f t="shared" si="54"/>
        <v>0</v>
      </c>
      <c r="BL205" s="13" t="s">
        <v>234</v>
      </c>
      <c r="BM205" s="157" t="s">
        <v>1671</v>
      </c>
    </row>
    <row r="206" spans="2:65" s="1" customFormat="1" ht="16.5" customHeight="1">
      <c r="B206" s="118"/>
      <c r="C206" s="146" t="s">
        <v>541</v>
      </c>
      <c r="D206" s="146" t="s">
        <v>200</v>
      </c>
      <c r="E206" s="147" t="s">
        <v>1672</v>
      </c>
      <c r="F206" s="148" t="s">
        <v>1673</v>
      </c>
      <c r="G206" s="149" t="s">
        <v>1548</v>
      </c>
      <c r="H206" s="150">
        <v>1380</v>
      </c>
      <c r="I206" s="151"/>
      <c r="J206" s="152">
        <f t="shared" si="45"/>
        <v>0</v>
      </c>
      <c r="K206" s="153"/>
      <c r="L206" s="28"/>
      <c r="M206" s="154" t="s">
        <v>1</v>
      </c>
      <c r="N206" s="117" t="s">
        <v>41</v>
      </c>
      <c r="P206" s="155">
        <f t="shared" si="46"/>
        <v>0</v>
      </c>
      <c r="Q206" s="155">
        <v>0</v>
      </c>
      <c r="R206" s="155">
        <f t="shared" si="47"/>
        <v>0</v>
      </c>
      <c r="S206" s="155">
        <v>0</v>
      </c>
      <c r="T206" s="156">
        <f t="shared" si="48"/>
        <v>0</v>
      </c>
      <c r="AR206" s="157" t="s">
        <v>234</v>
      </c>
      <c r="AT206" s="157" t="s">
        <v>200</v>
      </c>
      <c r="AU206" s="157" t="s">
        <v>115</v>
      </c>
      <c r="AY206" s="13" t="s">
        <v>199</v>
      </c>
      <c r="BE206" s="158">
        <f t="shared" si="49"/>
        <v>0</v>
      </c>
      <c r="BF206" s="158">
        <f t="shared" si="50"/>
        <v>0</v>
      </c>
      <c r="BG206" s="158">
        <f t="shared" si="51"/>
        <v>0</v>
      </c>
      <c r="BH206" s="158">
        <f t="shared" si="52"/>
        <v>0</v>
      </c>
      <c r="BI206" s="158">
        <f t="shared" si="53"/>
        <v>0</v>
      </c>
      <c r="BJ206" s="13" t="s">
        <v>115</v>
      </c>
      <c r="BK206" s="158">
        <f t="shared" si="54"/>
        <v>0</v>
      </c>
      <c r="BL206" s="13" t="s">
        <v>234</v>
      </c>
      <c r="BM206" s="157" t="s">
        <v>1674</v>
      </c>
    </row>
    <row r="207" spans="2:65" s="1" customFormat="1" ht="16.5" customHeight="1">
      <c r="B207" s="118"/>
      <c r="C207" s="146" t="s">
        <v>545</v>
      </c>
      <c r="D207" s="146" t="s">
        <v>200</v>
      </c>
      <c r="E207" s="147" t="s">
        <v>1675</v>
      </c>
      <c r="F207" s="148" t="s">
        <v>1676</v>
      </c>
      <c r="G207" s="149" t="s">
        <v>1548</v>
      </c>
      <c r="H207" s="150">
        <v>1380</v>
      </c>
      <c r="I207" s="151"/>
      <c r="J207" s="152">
        <f t="shared" si="45"/>
        <v>0</v>
      </c>
      <c r="K207" s="153"/>
      <c r="L207" s="28"/>
      <c r="M207" s="154" t="s">
        <v>1</v>
      </c>
      <c r="N207" s="117" t="s">
        <v>41</v>
      </c>
      <c r="P207" s="155">
        <f t="shared" si="46"/>
        <v>0</v>
      </c>
      <c r="Q207" s="155">
        <v>0</v>
      </c>
      <c r="R207" s="155">
        <f t="shared" si="47"/>
        <v>0</v>
      </c>
      <c r="S207" s="155">
        <v>0</v>
      </c>
      <c r="T207" s="156">
        <f t="shared" si="48"/>
        <v>0</v>
      </c>
      <c r="AR207" s="157" t="s">
        <v>234</v>
      </c>
      <c r="AT207" s="157" t="s">
        <v>200</v>
      </c>
      <c r="AU207" s="157" t="s">
        <v>115</v>
      </c>
      <c r="AY207" s="13" t="s">
        <v>199</v>
      </c>
      <c r="BE207" s="158">
        <f t="shared" si="49"/>
        <v>0</v>
      </c>
      <c r="BF207" s="158">
        <f t="shared" si="50"/>
        <v>0</v>
      </c>
      <c r="BG207" s="158">
        <f t="shared" si="51"/>
        <v>0</v>
      </c>
      <c r="BH207" s="158">
        <f t="shared" si="52"/>
        <v>0</v>
      </c>
      <c r="BI207" s="158">
        <f t="shared" si="53"/>
        <v>0</v>
      </c>
      <c r="BJ207" s="13" t="s">
        <v>115</v>
      </c>
      <c r="BK207" s="158">
        <f t="shared" si="54"/>
        <v>0</v>
      </c>
      <c r="BL207" s="13" t="s">
        <v>234</v>
      </c>
      <c r="BM207" s="157" t="s">
        <v>1677</v>
      </c>
    </row>
    <row r="208" spans="2:65" s="1" customFormat="1" ht="44.25" customHeight="1">
      <c r="B208" s="118"/>
      <c r="C208" s="146" t="s">
        <v>766</v>
      </c>
      <c r="D208" s="146" t="s">
        <v>200</v>
      </c>
      <c r="E208" s="147" t="s">
        <v>1678</v>
      </c>
      <c r="F208" s="148" t="s">
        <v>1679</v>
      </c>
      <c r="G208" s="149" t="s">
        <v>1548</v>
      </c>
      <c r="H208" s="150">
        <v>1380</v>
      </c>
      <c r="I208" s="151"/>
      <c r="J208" s="152">
        <f t="shared" si="45"/>
        <v>0</v>
      </c>
      <c r="K208" s="153"/>
      <c r="L208" s="28"/>
      <c r="M208" s="154" t="s">
        <v>1</v>
      </c>
      <c r="N208" s="117" t="s">
        <v>41</v>
      </c>
      <c r="P208" s="155">
        <f t="shared" si="46"/>
        <v>0</v>
      </c>
      <c r="Q208" s="155">
        <v>0</v>
      </c>
      <c r="R208" s="155">
        <f t="shared" si="47"/>
        <v>0</v>
      </c>
      <c r="S208" s="155">
        <v>0</v>
      </c>
      <c r="T208" s="156">
        <f t="shared" si="48"/>
        <v>0</v>
      </c>
      <c r="AR208" s="157" t="s">
        <v>234</v>
      </c>
      <c r="AT208" s="157" t="s">
        <v>200</v>
      </c>
      <c r="AU208" s="157" t="s">
        <v>115</v>
      </c>
      <c r="AY208" s="13" t="s">
        <v>199</v>
      </c>
      <c r="BE208" s="158">
        <f t="shared" si="49"/>
        <v>0</v>
      </c>
      <c r="BF208" s="158">
        <f t="shared" si="50"/>
        <v>0</v>
      </c>
      <c r="BG208" s="158">
        <f t="shared" si="51"/>
        <v>0</v>
      </c>
      <c r="BH208" s="158">
        <f t="shared" si="52"/>
        <v>0</v>
      </c>
      <c r="BI208" s="158">
        <f t="shared" si="53"/>
        <v>0</v>
      </c>
      <c r="BJ208" s="13" t="s">
        <v>115</v>
      </c>
      <c r="BK208" s="158">
        <f t="shared" si="54"/>
        <v>0</v>
      </c>
      <c r="BL208" s="13" t="s">
        <v>234</v>
      </c>
      <c r="BM208" s="157" t="s">
        <v>1680</v>
      </c>
    </row>
    <row r="209" spans="2:65" s="1" customFormat="1" ht="16.5" customHeight="1">
      <c r="B209" s="118"/>
      <c r="C209" s="146" t="s">
        <v>767</v>
      </c>
      <c r="D209" s="146" t="s">
        <v>200</v>
      </c>
      <c r="E209" s="147" t="s">
        <v>1681</v>
      </c>
      <c r="F209" s="148" t="s">
        <v>1682</v>
      </c>
      <c r="G209" s="149" t="s">
        <v>1548</v>
      </c>
      <c r="H209" s="150">
        <v>1380</v>
      </c>
      <c r="I209" s="151"/>
      <c r="J209" s="152">
        <f t="shared" si="45"/>
        <v>0</v>
      </c>
      <c r="K209" s="153"/>
      <c r="L209" s="28"/>
      <c r="M209" s="154" t="s">
        <v>1</v>
      </c>
      <c r="N209" s="117" t="s">
        <v>41</v>
      </c>
      <c r="P209" s="155">
        <f t="shared" si="46"/>
        <v>0</v>
      </c>
      <c r="Q209" s="155">
        <v>0</v>
      </c>
      <c r="R209" s="155">
        <f t="shared" si="47"/>
        <v>0</v>
      </c>
      <c r="S209" s="155">
        <v>0</v>
      </c>
      <c r="T209" s="156">
        <f t="shared" si="48"/>
        <v>0</v>
      </c>
      <c r="AR209" s="157" t="s">
        <v>234</v>
      </c>
      <c r="AT209" s="157" t="s">
        <v>200</v>
      </c>
      <c r="AU209" s="157" t="s">
        <v>115</v>
      </c>
      <c r="AY209" s="13" t="s">
        <v>199</v>
      </c>
      <c r="BE209" s="158">
        <f t="shared" si="49"/>
        <v>0</v>
      </c>
      <c r="BF209" s="158">
        <f t="shared" si="50"/>
        <v>0</v>
      </c>
      <c r="BG209" s="158">
        <f t="shared" si="51"/>
        <v>0</v>
      </c>
      <c r="BH209" s="158">
        <f t="shared" si="52"/>
        <v>0</v>
      </c>
      <c r="BI209" s="158">
        <f t="shared" si="53"/>
        <v>0</v>
      </c>
      <c r="BJ209" s="13" t="s">
        <v>115</v>
      </c>
      <c r="BK209" s="158">
        <f t="shared" si="54"/>
        <v>0</v>
      </c>
      <c r="BL209" s="13" t="s">
        <v>234</v>
      </c>
      <c r="BM209" s="157" t="s">
        <v>1683</v>
      </c>
    </row>
    <row r="210" spans="2:65" s="1" customFormat="1" ht="21.75" customHeight="1">
      <c r="B210" s="118"/>
      <c r="C210" s="146" t="s">
        <v>769</v>
      </c>
      <c r="D210" s="146" t="s">
        <v>200</v>
      </c>
      <c r="E210" s="147" t="s">
        <v>1684</v>
      </c>
      <c r="F210" s="148" t="s">
        <v>1685</v>
      </c>
      <c r="G210" s="149" t="s">
        <v>1548</v>
      </c>
      <c r="H210" s="150">
        <v>13.8</v>
      </c>
      <c r="I210" s="151"/>
      <c r="J210" s="152">
        <f t="shared" si="45"/>
        <v>0</v>
      </c>
      <c r="K210" s="153"/>
      <c r="L210" s="28"/>
      <c r="M210" s="154" t="s">
        <v>1</v>
      </c>
      <c r="N210" s="117" t="s">
        <v>41</v>
      </c>
      <c r="P210" s="155">
        <f t="shared" si="46"/>
        <v>0</v>
      </c>
      <c r="Q210" s="155">
        <v>0</v>
      </c>
      <c r="R210" s="155">
        <f t="shared" si="47"/>
        <v>0</v>
      </c>
      <c r="S210" s="155">
        <v>0</v>
      </c>
      <c r="T210" s="156">
        <f t="shared" si="48"/>
        <v>0</v>
      </c>
      <c r="AR210" s="157" t="s">
        <v>234</v>
      </c>
      <c r="AT210" s="157" t="s">
        <v>200</v>
      </c>
      <c r="AU210" s="157" t="s">
        <v>115</v>
      </c>
      <c r="AY210" s="13" t="s">
        <v>199</v>
      </c>
      <c r="BE210" s="158">
        <f t="shared" si="49"/>
        <v>0</v>
      </c>
      <c r="BF210" s="158">
        <f t="shared" si="50"/>
        <v>0</v>
      </c>
      <c r="BG210" s="158">
        <f t="shared" si="51"/>
        <v>0</v>
      </c>
      <c r="BH210" s="158">
        <f t="shared" si="52"/>
        <v>0</v>
      </c>
      <c r="BI210" s="158">
        <f t="shared" si="53"/>
        <v>0</v>
      </c>
      <c r="BJ210" s="13" t="s">
        <v>115</v>
      </c>
      <c r="BK210" s="158">
        <f t="shared" si="54"/>
        <v>0</v>
      </c>
      <c r="BL210" s="13" t="s">
        <v>234</v>
      </c>
      <c r="BM210" s="157" t="s">
        <v>1686</v>
      </c>
    </row>
    <row r="211" spans="2:65" s="1" customFormat="1" ht="16.5" customHeight="1">
      <c r="B211" s="118"/>
      <c r="C211" s="146" t="s">
        <v>204</v>
      </c>
      <c r="D211" s="146" t="s">
        <v>200</v>
      </c>
      <c r="E211" s="147" t="s">
        <v>1687</v>
      </c>
      <c r="F211" s="148" t="s">
        <v>1688</v>
      </c>
      <c r="G211" s="149" t="s">
        <v>1548</v>
      </c>
      <c r="H211" s="150">
        <v>13.8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41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234</v>
      </c>
      <c r="AT211" s="157" t="s">
        <v>200</v>
      </c>
      <c r="AU211" s="157" t="s">
        <v>115</v>
      </c>
      <c r="AY211" s="13" t="s">
        <v>199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115</v>
      </c>
      <c r="BK211" s="158">
        <f t="shared" si="54"/>
        <v>0</v>
      </c>
      <c r="BL211" s="13" t="s">
        <v>234</v>
      </c>
      <c r="BM211" s="157" t="s">
        <v>1689</v>
      </c>
    </row>
    <row r="212" spans="2:65" s="1" customFormat="1" ht="16.5" customHeight="1">
      <c r="B212" s="118"/>
      <c r="C212" s="170" t="s">
        <v>776</v>
      </c>
      <c r="D212" s="170" t="s">
        <v>229</v>
      </c>
      <c r="E212" s="171" t="s">
        <v>1690</v>
      </c>
      <c r="F212" s="172" t="s">
        <v>1691</v>
      </c>
      <c r="G212" s="173" t="s">
        <v>378</v>
      </c>
      <c r="H212" s="174">
        <v>138</v>
      </c>
      <c r="I212" s="175"/>
      <c r="J212" s="176">
        <f t="shared" si="45"/>
        <v>0</v>
      </c>
      <c r="K212" s="177"/>
      <c r="L212" s="178"/>
      <c r="M212" s="179" t="s">
        <v>1</v>
      </c>
      <c r="N212" s="180" t="s">
        <v>41</v>
      </c>
      <c r="P212" s="155">
        <f t="shared" si="46"/>
        <v>0</v>
      </c>
      <c r="Q212" s="155">
        <v>1</v>
      </c>
      <c r="R212" s="155">
        <f t="shared" si="47"/>
        <v>138</v>
      </c>
      <c r="S212" s="155">
        <v>0</v>
      </c>
      <c r="T212" s="156">
        <f t="shared" si="48"/>
        <v>0</v>
      </c>
      <c r="AR212" s="157" t="s">
        <v>233</v>
      </c>
      <c r="AT212" s="157" t="s">
        <v>229</v>
      </c>
      <c r="AU212" s="157" t="s">
        <v>115</v>
      </c>
      <c r="AY212" s="13" t="s">
        <v>199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115</v>
      </c>
      <c r="BK212" s="158">
        <f t="shared" si="54"/>
        <v>0</v>
      </c>
      <c r="BL212" s="13" t="s">
        <v>234</v>
      </c>
      <c r="BM212" s="157" t="s">
        <v>930</v>
      </c>
    </row>
    <row r="213" spans="2:65" s="1" customFormat="1" ht="16.5" customHeight="1">
      <c r="B213" s="118"/>
      <c r="C213" s="170" t="s">
        <v>781</v>
      </c>
      <c r="D213" s="170" t="s">
        <v>229</v>
      </c>
      <c r="E213" s="171" t="s">
        <v>1692</v>
      </c>
      <c r="F213" s="172" t="s">
        <v>1693</v>
      </c>
      <c r="G213" s="173" t="s">
        <v>385</v>
      </c>
      <c r="H213" s="174">
        <v>41.4</v>
      </c>
      <c r="I213" s="175"/>
      <c r="J213" s="176">
        <f t="shared" si="45"/>
        <v>0</v>
      </c>
      <c r="K213" s="177"/>
      <c r="L213" s="178"/>
      <c r="M213" s="179" t="s">
        <v>1</v>
      </c>
      <c r="N213" s="180" t="s">
        <v>41</v>
      </c>
      <c r="P213" s="155">
        <f t="shared" si="46"/>
        <v>0</v>
      </c>
      <c r="Q213" s="155">
        <v>1E-3</v>
      </c>
      <c r="R213" s="155">
        <f t="shared" si="47"/>
        <v>4.1399999999999999E-2</v>
      </c>
      <c r="S213" s="155">
        <v>0</v>
      </c>
      <c r="T213" s="156">
        <f t="shared" si="48"/>
        <v>0</v>
      </c>
      <c r="AR213" s="157" t="s">
        <v>233</v>
      </c>
      <c r="AT213" s="157" t="s">
        <v>229</v>
      </c>
      <c r="AU213" s="157" t="s">
        <v>115</v>
      </c>
      <c r="AY213" s="13" t="s">
        <v>199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115</v>
      </c>
      <c r="BK213" s="158">
        <f t="shared" si="54"/>
        <v>0</v>
      </c>
      <c r="BL213" s="13" t="s">
        <v>234</v>
      </c>
      <c r="BM213" s="157" t="s">
        <v>1694</v>
      </c>
    </row>
    <row r="214" spans="2:65" s="1" customFormat="1" ht="16.5" customHeight="1">
      <c r="B214" s="118"/>
      <c r="C214" s="170" t="s">
        <v>782</v>
      </c>
      <c r="D214" s="170" t="s">
        <v>229</v>
      </c>
      <c r="E214" s="171" t="s">
        <v>1695</v>
      </c>
      <c r="F214" s="172" t="s">
        <v>1696</v>
      </c>
      <c r="G214" s="173" t="s">
        <v>356</v>
      </c>
      <c r="H214" s="174">
        <v>13.8</v>
      </c>
      <c r="I214" s="175"/>
      <c r="J214" s="176">
        <f t="shared" si="45"/>
        <v>0</v>
      </c>
      <c r="K214" s="177"/>
      <c r="L214" s="178"/>
      <c r="M214" s="179" t="s">
        <v>1</v>
      </c>
      <c r="N214" s="180" t="s">
        <v>41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233</v>
      </c>
      <c r="AT214" s="157" t="s">
        <v>229</v>
      </c>
      <c r="AU214" s="157" t="s">
        <v>115</v>
      </c>
      <c r="AY214" s="13" t="s">
        <v>199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115</v>
      </c>
      <c r="BK214" s="158">
        <f t="shared" si="54"/>
        <v>0</v>
      </c>
      <c r="BL214" s="13" t="s">
        <v>234</v>
      </c>
      <c r="BM214" s="157" t="s">
        <v>1697</v>
      </c>
    </row>
    <row r="215" spans="2:65" s="10" customFormat="1" ht="22.7" customHeight="1">
      <c r="B215" s="136"/>
      <c r="D215" s="137" t="s">
        <v>74</v>
      </c>
      <c r="E215" s="168" t="s">
        <v>1698</v>
      </c>
      <c r="F215" s="168" t="s">
        <v>1699</v>
      </c>
      <c r="I215" s="139"/>
      <c r="J215" s="169">
        <f>BK215</f>
        <v>0</v>
      </c>
      <c r="L215" s="136"/>
      <c r="M215" s="141"/>
      <c r="P215" s="142">
        <f>SUM(P216:P228)</f>
        <v>0</v>
      </c>
      <c r="R215" s="142">
        <f>SUM(R216:R228)</f>
        <v>6.3469999999999995</v>
      </c>
      <c r="T215" s="143">
        <f>SUM(T216:T228)</f>
        <v>0</v>
      </c>
      <c r="AR215" s="137" t="s">
        <v>83</v>
      </c>
      <c r="AT215" s="144" t="s">
        <v>74</v>
      </c>
      <c r="AU215" s="144" t="s">
        <v>83</v>
      </c>
      <c r="AY215" s="137" t="s">
        <v>199</v>
      </c>
      <c r="BK215" s="145">
        <f>SUM(BK216:BK228)</f>
        <v>0</v>
      </c>
    </row>
    <row r="216" spans="2:65" s="1" customFormat="1" ht="16.5" customHeight="1">
      <c r="B216" s="118"/>
      <c r="C216" s="146" t="s">
        <v>1121</v>
      </c>
      <c r="D216" s="146" t="s">
        <v>200</v>
      </c>
      <c r="E216" s="147" t="s">
        <v>1657</v>
      </c>
      <c r="F216" s="148" t="s">
        <v>1658</v>
      </c>
      <c r="G216" s="149" t="s">
        <v>262</v>
      </c>
      <c r="H216" s="150">
        <v>45</v>
      </c>
      <c r="I216" s="151"/>
      <c r="J216" s="152">
        <f t="shared" ref="J216:J228" si="55">ROUND(I216*H216,2)</f>
        <v>0</v>
      </c>
      <c r="K216" s="153"/>
      <c r="L216" s="28"/>
      <c r="M216" s="154" t="s">
        <v>1</v>
      </c>
      <c r="N216" s="117" t="s">
        <v>41</v>
      </c>
      <c r="P216" s="155">
        <f t="shared" ref="P216:P228" si="56">O216*H216</f>
        <v>0</v>
      </c>
      <c r="Q216" s="155">
        <v>0</v>
      </c>
      <c r="R216" s="155">
        <f t="shared" ref="R216:R228" si="57">Q216*H216</f>
        <v>0</v>
      </c>
      <c r="S216" s="155">
        <v>0</v>
      </c>
      <c r="T216" s="156">
        <f t="shared" ref="T216:T228" si="58">S216*H216</f>
        <v>0</v>
      </c>
      <c r="AR216" s="157" t="s">
        <v>234</v>
      </c>
      <c r="AT216" s="157" t="s">
        <v>200</v>
      </c>
      <c r="AU216" s="157" t="s">
        <v>115</v>
      </c>
      <c r="AY216" s="13" t="s">
        <v>199</v>
      </c>
      <c r="BE216" s="158">
        <f t="shared" ref="BE216:BE228" si="59">IF(N216="základná",J216,0)</f>
        <v>0</v>
      </c>
      <c r="BF216" s="158">
        <f t="shared" ref="BF216:BF228" si="60">IF(N216="znížená",J216,0)</f>
        <v>0</v>
      </c>
      <c r="BG216" s="158">
        <f t="shared" ref="BG216:BG228" si="61">IF(N216="zákl. prenesená",J216,0)</f>
        <v>0</v>
      </c>
      <c r="BH216" s="158">
        <f t="shared" ref="BH216:BH228" si="62">IF(N216="zníž. prenesená",J216,0)</f>
        <v>0</v>
      </c>
      <c r="BI216" s="158">
        <f t="shared" ref="BI216:BI228" si="63">IF(N216="nulová",J216,0)</f>
        <v>0</v>
      </c>
      <c r="BJ216" s="13" t="s">
        <v>115</v>
      </c>
      <c r="BK216" s="158">
        <f t="shared" ref="BK216:BK228" si="64">ROUND(I216*H216,2)</f>
        <v>0</v>
      </c>
      <c r="BL216" s="13" t="s">
        <v>234</v>
      </c>
      <c r="BM216" s="157" t="s">
        <v>1700</v>
      </c>
    </row>
    <row r="217" spans="2:65" s="1" customFormat="1" ht="16.5" customHeight="1">
      <c r="B217" s="118"/>
      <c r="C217" s="146" t="s">
        <v>1701</v>
      </c>
      <c r="D217" s="146" t="s">
        <v>200</v>
      </c>
      <c r="E217" s="147" t="s">
        <v>1660</v>
      </c>
      <c r="F217" s="148" t="s">
        <v>1661</v>
      </c>
      <c r="G217" s="149" t="s">
        <v>1548</v>
      </c>
      <c r="H217" s="150">
        <v>45</v>
      </c>
      <c r="I217" s="151"/>
      <c r="J217" s="152">
        <f t="shared" si="55"/>
        <v>0</v>
      </c>
      <c r="K217" s="153"/>
      <c r="L217" s="28"/>
      <c r="M217" s="154" t="s">
        <v>1</v>
      </c>
      <c r="N217" s="117" t="s">
        <v>41</v>
      </c>
      <c r="P217" s="155">
        <f t="shared" si="56"/>
        <v>0</v>
      </c>
      <c r="Q217" s="155">
        <v>0</v>
      </c>
      <c r="R217" s="155">
        <f t="shared" si="57"/>
        <v>0</v>
      </c>
      <c r="S217" s="155">
        <v>0</v>
      </c>
      <c r="T217" s="156">
        <f t="shared" si="58"/>
        <v>0</v>
      </c>
      <c r="AR217" s="157" t="s">
        <v>234</v>
      </c>
      <c r="AT217" s="157" t="s">
        <v>200</v>
      </c>
      <c r="AU217" s="157" t="s">
        <v>115</v>
      </c>
      <c r="AY217" s="13" t="s">
        <v>199</v>
      </c>
      <c r="BE217" s="158">
        <f t="shared" si="59"/>
        <v>0</v>
      </c>
      <c r="BF217" s="158">
        <f t="shared" si="60"/>
        <v>0</v>
      </c>
      <c r="BG217" s="158">
        <f t="shared" si="61"/>
        <v>0</v>
      </c>
      <c r="BH217" s="158">
        <f t="shared" si="62"/>
        <v>0</v>
      </c>
      <c r="BI217" s="158">
        <f t="shared" si="63"/>
        <v>0</v>
      </c>
      <c r="BJ217" s="13" t="s">
        <v>115</v>
      </c>
      <c r="BK217" s="158">
        <f t="shared" si="64"/>
        <v>0</v>
      </c>
      <c r="BL217" s="13" t="s">
        <v>234</v>
      </c>
      <c r="BM217" s="157" t="s">
        <v>1702</v>
      </c>
    </row>
    <row r="218" spans="2:65" s="1" customFormat="1" ht="24.2" customHeight="1">
      <c r="B218" s="118"/>
      <c r="C218" s="146" t="s">
        <v>1122</v>
      </c>
      <c r="D218" s="146" t="s">
        <v>200</v>
      </c>
      <c r="E218" s="147" t="s">
        <v>1663</v>
      </c>
      <c r="F218" s="148" t="s">
        <v>1664</v>
      </c>
      <c r="G218" s="149" t="s">
        <v>1533</v>
      </c>
      <c r="H218" s="150">
        <v>4.5</v>
      </c>
      <c r="I218" s="151"/>
      <c r="J218" s="152">
        <f t="shared" si="55"/>
        <v>0</v>
      </c>
      <c r="K218" s="153"/>
      <c r="L218" s="28"/>
      <c r="M218" s="154" t="s">
        <v>1</v>
      </c>
      <c r="N218" s="117" t="s">
        <v>41</v>
      </c>
      <c r="P218" s="155">
        <f t="shared" si="56"/>
        <v>0</v>
      </c>
      <c r="Q218" s="155">
        <v>0</v>
      </c>
      <c r="R218" s="155">
        <f t="shared" si="57"/>
        <v>0</v>
      </c>
      <c r="S218" s="155">
        <v>0</v>
      </c>
      <c r="T218" s="156">
        <f t="shared" si="58"/>
        <v>0</v>
      </c>
      <c r="AR218" s="157" t="s">
        <v>234</v>
      </c>
      <c r="AT218" s="157" t="s">
        <v>200</v>
      </c>
      <c r="AU218" s="157" t="s">
        <v>115</v>
      </c>
      <c r="AY218" s="13" t="s">
        <v>199</v>
      </c>
      <c r="BE218" s="158">
        <f t="shared" si="59"/>
        <v>0</v>
      </c>
      <c r="BF218" s="158">
        <f t="shared" si="60"/>
        <v>0</v>
      </c>
      <c r="BG218" s="158">
        <f t="shared" si="61"/>
        <v>0</v>
      </c>
      <c r="BH218" s="158">
        <f t="shared" si="62"/>
        <v>0</v>
      </c>
      <c r="BI218" s="158">
        <f t="shared" si="63"/>
        <v>0</v>
      </c>
      <c r="BJ218" s="13" t="s">
        <v>115</v>
      </c>
      <c r="BK218" s="158">
        <f t="shared" si="64"/>
        <v>0</v>
      </c>
      <c r="BL218" s="13" t="s">
        <v>234</v>
      </c>
      <c r="BM218" s="157" t="s">
        <v>1703</v>
      </c>
    </row>
    <row r="219" spans="2:65" s="1" customFormat="1" ht="16.5" customHeight="1">
      <c r="B219" s="118"/>
      <c r="C219" s="146" t="s">
        <v>1704</v>
      </c>
      <c r="D219" s="146" t="s">
        <v>200</v>
      </c>
      <c r="E219" s="147" t="s">
        <v>1666</v>
      </c>
      <c r="F219" s="148" t="s">
        <v>1667</v>
      </c>
      <c r="G219" s="149" t="s">
        <v>1533</v>
      </c>
      <c r="H219" s="150">
        <v>67.5</v>
      </c>
      <c r="I219" s="151"/>
      <c r="J219" s="152">
        <f t="shared" si="55"/>
        <v>0</v>
      </c>
      <c r="K219" s="153"/>
      <c r="L219" s="28"/>
      <c r="M219" s="154" t="s">
        <v>1</v>
      </c>
      <c r="N219" s="117" t="s">
        <v>41</v>
      </c>
      <c r="P219" s="155">
        <f t="shared" si="56"/>
        <v>0</v>
      </c>
      <c r="Q219" s="155">
        <v>0</v>
      </c>
      <c r="R219" s="155">
        <f t="shared" si="57"/>
        <v>0</v>
      </c>
      <c r="S219" s="155">
        <v>0</v>
      </c>
      <c r="T219" s="156">
        <f t="shared" si="58"/>
        <v>0</v>
      </c>
      <c r="AR219" s="157" t="s">
        <v>234</v>
      </c>
      <c r="AT219" s="157" t="s">
        <v>200</v>
      </c>
      <c r="AU219" s="157" t="s">
        <v>115</v>
      </c>
      <c r="AY219" s="13" t="s">
        <v>199</v>
      </c>
      <c r="BE219" s="158">
        <f t="shared" si="59"/>
        <v>0</v>
      </c>
      <c r="BF219" s="158">
        <f t="shared" si="60"/>
        <v>0</v>
      </c>
      <c r="BG219" s="158">
        <f t="shared" si="61"/>
        <v>0</v>
      </c>
      <c r="BH219" s="158">
        <f t="shared" si="62"/>
        <v>0</v>
      </c>
      <c r="BI219" s="158">
        <f t="shared" si="63"/>
        <v>0</v>
      </c>
      <c r="BJ219" s="13" t="s">
        <v>115</v>
      </c>
      <c r="BK219" s="158">
        <f t="shared" si="64"/>
        <v>0</v>
      </c>
      <c r="BL219" s="13" t="s">
        <v>234</v>
      </c>
      <c r="BM219" s="157" t="s">
        <v>1705</v>
      </c>
    </row>
    <row r="220" spans="2:65" s="1" customFormat="1" ht="24.2" customHeight="1">
      <c r="B220" s="118"/>
      <c r="C220" s="146" t="s">
        <v>1123</v>
      </c>
      <c r="D220" s="146" t="s">
        <v>200</v>
      </c>
      <c r="E220" s="147" t="s">
        <v>1669</v>
      </c>
      <c r="F220" s="148" t="s">
        <v>1670</v>
      </c>
      <c r="G220" s="149" t="s">
        <v>262</v>
      </c>
      <c r="H220" s="150">
        <v>45</v>
      </c>
      <c r="I220" s="151"/>
      <c r="J220" s="152">
        <f t="shared" si="55"/>
        <v>0</v>
      </c>
      <c r="K220" s="153"/>
      <c r="L220" s="28"/>
      <c r="M220" s="154" t="s">
        <v>1</v>
      </c>
      <c r="N220" s="117" t="s">
        <v>41</v>
      </c>
      <c r="P220" s="155">
        <f t="shared" si="56"/>
        <v>0</v>
      </c>
      <c r="Q220" s="155">
        <v>0</v>
      </c>
      <c r="R220" s="155">
        <f t="shared" si="57"/>
        <v>0</v>
      </c>
      <c r="S220" s="155">
        <v>0</v>
      </c>
      <c r="T220" s="156">
        <f t="shared" si="58"/>
        <v>0</v>
      </c>
      <c r="AR220" s="157" t="s">
        <v>234</v>
      </c>
      <c r="AT220" s="157" t="s">
        <v>200</v>
      </c>
      <c r="AU220" s="157" t="s">
        <v>115</v>
      </c>
      <c r="AY220" s="13" t="s">
        <v>199</v>
      </c>
      <c r="BE220" s="158">
        <f t="shared" si="59"/>
        <v>0</v>
      </c>
      <c r="BF220" s="158">
        <f t="shared" si="60"/>
        <v>0</v>
      </c>
      <c r="BG220" s="158">
        <f t="shared" si="61"/>
        <v>0</v>
      </c>
      <c r="BH220" s="158">
        <f t="shared" si="62"/>
        <v>0</v>
      </c>
      <c r="BI220" s="158">
        <f t="shared" si="63"/>
        <v>0</v>
      </c>
      <c r="BJ220" s="13" t="s">
        <v>115</v>
      </c>
      <c r="BK220" s="158">
        <f t="shared" si="64"/>
        <v>0</v>
      </c>
      <c r="BL220" s="13" t="s">
        <v>234</v>
      </c>
      <c r="BM220" s="157" t="s">
        <v>1706</v>
      </c>
    </row>
    <row r="221" spans="2:65" s="1" customFormat="1" ht="16.5" customHeight="1">
      <c r="B221" s="118"/>
      <c r="C221" s="146" t="s">
        <v>1707</v>
      </c>
      <c r="D221" s="146" t="s">
        <v>200</v>
      </c>
      <c r="E221" s="147" t="s">
        <v>1672</v>
      </c>
      <c r="F221" s="148" t="s">
        <v>1673</v>
      </c>
      <c r="G221" s="149" t="s">
        <v>1548</v>
      </c>
      <c r="H221" s="150">
        <v>45</v>
      </c>
      <c r="I221" s="151"/>
      <c r="J221" s="152">
        <f t="shared" si="55"/>
        <v>0</v>
      </c>
      <c r="K221" s="153"/>
      <c r="L221" s="28"/>
      <c r="M221" s="154" t="s">
        <v>1</v>
      </c>
      <c r="N221" s="117" t="s">
        <v>41</v>
      </c>
      <c r="P221" s="155">
        <f t="shared" si="56"/>
        <v>0</v>
      </c>
      <c r="Q221" s="155">
        <v>0</v>
      </c>
      <c r="R221" s="155">
        <f t="shared" si="57"/>
        <v>0</v>
      </c>
      <c r="S221" s="155">
        <v>0</v>
      </c>
      <c r="T221" s="156">
        <f t="shared" si="58"/>
        <v>0</v>
      </c>
      <c r="AR221" s="157" t="s">
        <v>234</v>
      </c>
      <c r="AT221" s="157" t="s">
        <v>200</v>
      </c>
      <c r="AU221" s="157" t="s">
        <v>115</v>
      </c>
      <c r="AY221" s="13" t="s">
        <v>199</v>
      </c>
      <c r="BE221" s="158">
        <f t="shared" si="59"/>
        <v>0</v>
      </c>
      <c r="BF221" s="158">
        <f t="shared" si="60"/>
        <v>0</v>
      </c>
      <c r="BG221" s="158">
        <f t="shared" si="61"/>
        <v>0</v>
      </c>
      <c r="BH221" s="158">
        <f t="shared" si="62"/>
        <v>0</v>
      </c>
      <c r="BI221" s="158">
        <f t="shared" si="63"/>
        <v>0</v>
      </c>
      <c r="BJ221" s="13" t="s">
        <v>115</v>
      </c>
      <c r="BK221" s="158">
        <f t="shared" si="64"/>
        <v>0</v>
      </c>
      <c r="BL221" s="13" t="s">
        <v>234</v>
      </c>
      <c r="BM221" s="157" t="s">
        <v>1708</v>
      </c>
    </row>
    <row r="222" spans="2:65" s="1" customFormat="1" ht="16.5" customHeight="1">
      <c r="B222" s="118"/>
      <c r="C222" s="146" t="s">
        <v>1124</v>
      </c>
      <c r="D222" s="146" t="s">
        <v>200</v>
      </c>
      <c r="E222" s="147" t="s">
        <v>1675</v>
      </c>
      <c r="F222" s="148" t="s">
        <v>1676</v>
      </c>
      <c r="G222" s="149" t="s">
        <v>1548</v>
      </c>
      <c r="H222" s="150">
        <v>45</v>
      </c>
      <c r="I222" s="151"/>
      <c r="J222" s="152">
        <f t="shared" si="55"/>
        <v>0</v>
      </c>
      <c r="K222" s="153"/>
      <c r="L222" s="28"/>
      <c r="M222" s="154" t="s">
        <v>1</v>
      </c>
      <c r="N222" s="117" t="s">
        <v>41</v>
      </c>
      <c r="P222" s="155">
        <f t="shared" si="56"/>
        <v>0</v>
      </c>
      <c r="Q222" s="155">
        <v>0</v>
      </c>
      <c r="R222" s="155">
        <f t="shared" si="57"/>
        <v>0</v>
      </c>
      <c r="S222" s="155">
        <v>0</v>
      </c>
      <c r="T222" s="156">
        <f t="shared" si="58"/>
        <v>0</v>
      </c>
      <c r="AR222" s="157" t="s">
        <v>234</v>
      </c>
      <c r="AT222" s="157" t="s">
        <v>200</v>
      </c>
      <c r="AU222" s="157" t="s">
        <v>115</v>
      </c>
      <c r="AY222" s="13" t="s">
        <v>199</v>
      </c>
      <c r="BE222" s="158">
        <f t="shared" si="59"/>
        <v>0</v>
      </c>
      <c r="BF222" s="158">
        <f t="shared" si="60"/>
        <v>0</v>
      </c>
      <c r="BG222" s="158">
        <f t="shared" si="61"/>
        <v>0</v>
      </c>
      <c r="BH222" s="158">
        <f t="shared" si="62"/>
        <v>0</v>
      </c>
      <c r="BI222" s="158">
        <f t="shared" si="63"/>
        <v>0</v>
      </c>
      <c r="BJ222" s="13" t="s">
        <v>115</v>
      </c>
      <c r="BK222" s="158">
        <f t="shared" si="64"/>
        <v>0</v>
      </c>
      <c r="BL222" s="13" t="s">
        <v>234</v>
      </c>
      <c r="BM222" s="157" t="s">
        <v>1709</v>
      </c>
    </row>
    <row r="223" spans="2:65" s="1" customFormat="1" ht="21.75" customHeight="1">
      <c r="B223" s="118"/>
      <c r="C223" s="146" t="s">
        <v>1710</v>
      </c>
      <c r="D223" s="146" t="s">
        <v>200</v>
      </c>
      <c r="E223" s="147" t="s">
        <v>1711</v>
      </c>
      <c r="F223" s="148" t="s">
        <v>1712</v>
      </c>
      <c r="G223" s="149" t="s">
        <v>1548</v>
      </c>
      <c r="H223" s="150">
        <v>45</v>
      </c>
      <c r="I223" s="151"/>
      <c r="J223" s="152">
        <f t="shared" si="55"/>
        <v>0</v>
      </c>
      <c r="K223" s="153"/>
      <c r="L223" s="28"/>
      <c r="M223" s="154" t="s">
        <v>1</v>
      </c>
      <c r="N223" s="117" t="s">
        <v>41</v>
      </c>
      <c r="P223" s="155">
        <f t="shared" si="56"/>
        <v>0</v>
      </c>
      <c r="Q223" s="155">
        <v>0</v>
      </c>
      <c r="R223" s="155">
        <f t="shared" si="57"/>
        <v>0</v>
      </c>
      <c r="S223" s="155">
        <v>0</v>
      </c>
      <c r="T223" s="156">
        <f t="shared" si="58"/>
        <v>0</v>
      </c>
      <c r="AR223" s="157" t="s">
        <v>234</v>
      </c>
      <c r="AT223" s="157" t="s">
        <v>200</v>
      </c>
      <c r="AU223" s="157" t="s">
        <v>115</v>
      </c>
      <c r="AY223" s="13" t="s">
        <v>199</v>
      </c>
      <c r="BE223" s="158">
        <f t="shared" si="59"/>
        <v>0</v>
      </c>
      <c r="BF223" s="158">
        <f t="shared" si="60"/>
        <v>0</v>
      </c>
      <c r="BG223" s="158">
        <f t="shared" si="61"/>
        <v>0</v>
      </c>
      <c r="BH223" s="158">
        <f t="shared" si="62"/>
        <v>0</v>
      </c>
      <c r="BI223" s="158">
        <f t="shared" si="63"/>
        <v>0</v>
      </c>
      <c r="BJ223" s="13" t="s">
        <v>115</v>
      </c>
      <c r="BK223" s="158">
        <f t="shared" si="64"/>
        <v>0</v>
      </c>
      <c r="BL223" s="13" t="s">
        <v>234</v>
      </c>
      <c r="BM223" s="157" t="s">
        <v>1713</v>
      </c>
    </row>
    <row r="224" spans="2:65" s="1" customFormat="1" ht="21.75" customHeight="1">
      <c r="B224" s="118"/>
      <c r="C224" s="146" t="s">
        <v>1613</v>
      </c>
      <c r="D224" s="146" t="s">
        <v>200</v>
      </c>
      <c r="E224" s="147" t="s">
        <v>1684</v>
      </c>
      <c r="F224" s="148" t="s">
        <v>1685</v>
      </c>
      <c r="G224" s="149" t="s">
        <v>1548</v>
      </c>
      <c r="H224" s="150">
        <v>0.45</v>
      </c>
      <c r="I224" s="151"/>
      <c r="J224" s="152">
        <f t="shared" si="55"/>
        <v>0</v>
      </c>
      <c r="K224" s="153"/>
      <c r="L224" s="28"/>
      <c r="M224" s="154" t="s">
        <v>1</v>
      </c>
      <c r="N224" s="117" t="s">
        <v>41</v>
      </c>
      <c r="P224" s="155">
        <f t="shared" si="56"/>
        <v>0</v>
      </c>
      <c r="Q224" s="155">
        <v>0</v>
      </c>
      <c r="R224" s="155">
        <f t="shared" si="57"/>
        <v>0</v>
      </c>
      <c r="S224" s="155">
        <v>0</v>
      </c>
      <c r="T224" s="156">
        <f t="shared" si="58"/>
        <v>0</v>
      </c>
      <c r="AR224" s="157" t="s">
        <v>234</v>
      </c>
      <c r="AT224" s="157" t="s">
        <v>200</v>
      </c>
      <c r="AU224" s="157" t="s">
        <v>115</v>
      </c>
      <c r="AY224" s="13" t="s">
        <v>199</v>
      </c>
      <c r="BE224" s="158">
        <f t="shared" si="59"/>
        <v>0</v>
      </c>
      <c r="BF224" s="158">
        <f t="shared" si="60"/>
        <v>0</v>
      </c>
      <c r="BG224" s="158">
        <f t="shared" si="61"/>
        <v>0</v>
      </c>
      <c r="BH224" s="158">
        <f t="shared" si="62"/>
        <v>0</v>
      </c>
      <c r="BI224" s="158">
        <f t="shared" si="63"/>
        <v>0</v>
      </c>
      <c r="BJ224" s="13" t="s">
        <v>115</v>
      </c>
      <c r="BK224" s="158">
        <f t="shared" si="64"/>
        <v>0</v>
      </c>
      <c r="BL224" s="13" t="s">
        <v>234</v>
      </c>
      <c r="BM224" s="157" t="s">
        <v>1714</v>
      </c>
    </row>
    <row r="225" spans="2:65" s="1" customFormat="1" ht="16.5" customHeight="1">
      <c r="B225" s="118"/>
      <c r="C225" s="146" t="s">
        <v>1715</v>
      </c>
      <c r="D225" s="146" t="s">
        <v>200</v>
      </c>
      <c r="E225" s="147" t="s">
        <v>1687</v>
      </c>
      <c r="F225" s="148" t="s">
        <v>1688</v>
      </c>
      <c r="G225" s="149" t="s">
        <v>1548</v>
      </c>
      <c r="H225" s="150">
        <v>0.45</v>
      </c>
      <c r="I225" s="151"/>
      <c r="J225" s="152">
        <f t="shared" si="55"/>
        <v>0</v>
      </c>
      <c r="K225" s="153"/>
      <c r="L225" s="28"/>
      <c r="M225" s="154" t="s">
        <v>1</v>
      </c>
      <c r="N225" s="117" t="s">
        <v>41</v>
      </c>
      <c r="P225" s="155">
        <f t="shared" si="56"/>
        <v>0</v>
      </c>
      <c r="Q225" s="155">
        <v>0</v>
      </c>
      <c r="R225" s="155">
        <f t="shared" si="57"/>
        <v>0</v>
      </c>
      <c r="S225" s="155">
        <v>0</v>
      </c>
      <c r="T225" s="156">
        <f t="shared" si="58"/>
        <v>0</v>
      </c>
      <c r="AR225" s="157" t="s">
        <v>234</v>
      </c>
      <c r="AT225" s="157" t="s">
        <v>200</v>
      </c>
      <c r="AU225" s="157" t="s">
        <v>115</v>
      </c>
      <c r="AY225" s="13" t="s">
        <v>199</v>
      </c>
      <c r="BE225" s="158">
        <f t="shared" si="59"/>
        <v>0</v>
      </c>
      <c r="BF225" s="158">
        <f t="shared" si="60"/>
        <v>0</v>
      </c>
      <c r="BG225" s="158">
        <f t="shared" si="61"/>
        <v>0</v>
      </c>
      <c r="BH225" s="158">
        <f t="shared" si="62"/>
        <v>0</v>
      </c>
      <c r="BI225" s="158">
        <f t="shared" si="63"/>
        <v>0</v>
      </c>
      <c r="BJ225" s="13" t="s">
        <v>115</v>
      </c>
      <c r="BK225" s="158">
        <f t="shared" si="64"/>
        <v>0</v>
      </c>
      <c r="BL225" s="13" t="s">
        <v>234</v>
      </c>
      <c r="BM225" s="157" t="s">
        <v>1716</v>
      </c>
    </row>
    <row r="226" spans="2:65" s="1" customFormat="1" ht="16.5" customHeight="1">
      <c r="B226" s="118"/>
      <c r="C226" s="170" t="s">
        <v>1614</v>
      </c>
      <c r="D226" s="170" t="s">
        <v>229</v>
      </c>
      <c r="E226" s="171" t="s">
        <v>1690</v>
      </c>
      <c r="F226" s="172" t="s">
        <v>1691</v>
      </c>
      <c r="G226" s="173" t="s">
        <v>378</v>
      </c>
      <c r="H226" s="174">
        <v>6.3</v>
      </c>
      <c r="I226" s="175"/>
      <c r="J226" s="176">
        <f t="shared" si="55"/>
        <v>0</v>
      </c>
      <c r="K226" s="177"/>
      <c r="L226" s="178"/>
      <c r="M226" s="179" t="s">
        <v>1</v>
      </c>
      <c r="N226" s="180" t="s">
        <v>41</v>
      </c>
      <c r="P226" s="155">
        <f t="shared" si="56"/>
        <v>0</v>
      </c>
      <c r="Q226" s="155">
        <v>1</v>
      </c>
      <c r="R226" s="155">
        <f t="shared" si="57"/>
        <v>6.3</v>
      </c>
      <c r="S226" s="155">
        <v>0</v>
      </c>
      <c r="T226" s="156">
        <f t="shared" si="58"/>
        <v>0</v>
      </c>
      <c r="AR226" s="157" t="s">
        <v>233</v>
      </c>
      <c r="AT226" s="157" t="s">
        <v>229</v>
      </c>
      <c r="AU226" s="157" t="s">
        <v>115</v>
      </c>
      <c r="AY226" s="13" t="s">
        <v>199</v>
      </c>
      <c r="BE226" s="158">
        <f t="shared" si="59"/>
        <v>0</v>
      </c>
      <c r="BF226" s="158">
        <f t="shared" si="60"/>
        <v>0</v>
      </c>
      <c r="BG226" s="158">
        <f t="shared" si="61"/>
        <v>0</v>
      </c>
      <c r="BH226" s="158">
        <f t="shared" si="62"/>
        <v>0</v>
      </c>
      <c r="BI226" s="158">
        <f t="shared" si="63"/>
        <v>0</v>
      </c>
      <c r="BJ226" s="13" t="s">
        <v>115</v>
      </c>
      <c r="BK226" s="158">
        <f t="shared" si="64"/>
        <v>0</v>
      </c>
      <c r="BL226" s="13" t="s">
        <v>234</v>
      </c>
      <c r="BM226" s="157" t="s">
        <v>1717</v>
      </c>
    </row>
    <row r="227" spans="2:65" s="1" customFormat="1" ht="24.2" customHeight="1">
      <c r="B227" s="118"/>
      <c r="C227" s="170" t="s">
        <v>1718</v>
      </c>
      <c r="D227" s="170" t="s">
        <v>229</v>
      </c>
      <c r="E227" s="171" t="s">
        <v>1719</v>
      </c>
      <c r="F227" s="172" t="s">
        <v>1720</v>
      </c>
      <c r="G227" s="173" t="s">
        <v>1548</v>
      </c>
      <c r="H227" s="174">
        <v>47</v>
      </c>
      <c r="I227" s="175"/>
      <c r="J227" s="176">
        <f t="shared" si="55"/>
        <v>0</v>
      </c>
      <c r="K227" s="177"/>
      <c r="L227" s="178"/>
      <c r="M227" s="179" t="s">
        <v>1</v>
      </c>
      <c r="N227" s="180" t="s">
        <v>41</v>
      </c>
      <c r="P227" s="155">
        <f t="shared" si="56"/>
        <v>0</v>
      </c>
      <c r="Q227" s="155">
        <v>1E-3</v>
      </c>
      <c r="R227" s="155">
        <f t="shared" si="57"/>
        <v>4.7E-2</v>
      </c>
      <c r="S227" s="155">
        <v>0</v>
      </c>
      <c r="T227" s="156">
        <f t="shared" si="58"/>
        <v>0</v>
      </c>
      <c r="AR227" s="157" t="s">
        <v>233</v>
      </c>
      <c r="AT227" s="157" t="s">
        <v>229</v>
      </c>
      <c r="AU227" s="157" t="s">
        <v>115</v>
      </c>
      <c r="AY227" s="13" t="s">
        <v>199</v>
      </c>
      <c r="BE227" s="158">
        <f t="shared" si="59"/>
        <v>0</v>
      </c>
      <c r="BF227" s="158">
        <f t="shared" si="60"/>
        <v>0</v>
      </c>
      <c r="BG227" s="158">
        <f t="shared" si="61"/>
        <v>0</v>
      </c>
      <c r="BH227" s="158">
        <f t="shared" si="62"/>
        <v>0</v>
      </c>
      <c r="BI227" s="158">
        <f t="shared" si="63"/>
        <v>0</v>
      </c>
      <c r="BJ227" s="13" t="s">
        <v>115</v>
      </c>
      <c r="BK227" s="158">
        <f t="shared" si="64"/>
        <v>0</v>
      </c>
      <c r="BL227" s="13" t="s">
        <v>234</v>
      </c>
      <c r="BM227" s="157" t="s">
        <v>1721</v>
      </c>
    </row>
    <row r="228" spans="2:65" s="1" customFormat="1" ht="16.5" customHeight="1">
      <c r="B228" s="118"/>
      <c r="C228" s="170" t="s">
        <v>1617</v>
      </c>
      <c r="D228" s="170" t="s">
        <v>229</v>
      </c>
      <c r="E228" s="171" t="s">
        <v>1695</v>
      </c>
      <c r="F228" s="172" t="s">
        <v>1696</v>
      </c>
      <c r="G228" s="173" t="s">
        <v>356</v>
      </c>
      <c r="H228" s="174">
        <v>0.45</v>
      </c>
      <c r="I228" s="175"/>
      <c r="J228" s="176">
        <f t="shared" si="55"/>
        <v>0</v>
      </c>
      <c r="K228" s="177"/>
      <c r="L228" s="178"/>
      <c r="M228" s="179" t="s">
        <v>1</v>
      </c>
      <c r="N228" s="180" t="s">
        <v>41</v>
      </c>
      <c r="P228" s="155">
        <f t="shared" si="56"/>
        <v>0</v>
      </c>
      <c r="Q228" s="155">
        <v>0</v>
      </c>
      <c r="R228" s="155">
        <f t="shared" si="57"/>
        <v>0</v>
      </c>
      <c r="S228" s="155">
        <v>0</v>
      </c>
      <c r="T228" s="156">
        <f t="shared" si="58"/>
        <v>0</v>
      </c>
      <c r="AR228" s="157" t="s">
        <v>233</v>
      </c>
      <c r="AT228" s="157" t="s">
        <v>229</v>
      </c>
      <c r="AU228" s="157" t="s">
        <v>115</v>
      </c>
      <c r="AY228" s="13" t="s">
        <v>199</v>
      </c>
      <c r="BE228" s="158">
        <f t="shared" si="59"/>
        <v>0</v>
      </c>
      <c r="BF228" s="158">
        <f t="shared" si="60"/>
        <v>0</v>
      </c>
      <c r="BG228" s="158">
        <f t="shared" si="61"/>
        <v>0</v>
      </c>
      <c r="BH228" s="158">
        <f t="shared" si="62"/>
        <v>0</v>
      </c>
      <c r="BI228" s="158">
        <f t="shared" si="63"/>
        <v>0</v>
      </c>
      <c r="BJ228" s="13" t="s">
        <v>115</v>
      </c>
      <c r="BK228" s="158">
        <f t="shared" si="64"/>
        <v>0</v>
      </c>
      <c r="BL228" s="13" t="s">
        <v>234</v>
      </c>
      <c r="BM228" s="157" t="s">
        <v>1722</v>
      </c>
    </row>
    <row r="229" spans="2:65" s="10" customFormat="1" ht="22.7" customHeight="1">
      <c r="B229" s="136"/>
      <c r="D229" s="137" t="s">
        <v>74</v>
      </c>
      <c r="E229" s="168" t="s">
        <v>1723</v>
      </c>
      <c r="F229" s="168" t="s">
        <v>1724</v>
      </c>
      <c r="I229" s="139"/>
      <c r="J229" s="169">
        <f>BK229</f>
        <v>0</v>
      </c>
      <c r="L229" s="136"/>
      <c r="M229" s="141"/>
      <c r="P229" s="142">
        <f>SUM(P230:P234)</f>
        <v>0</v>
      </c>
      <c r="R229" s="142">
        <f>SUM(R230:R234)</f>
        <v>0</v>
      </c>
      <c r="T229" s="143">
        <f>SUM(T230:T234)</f>
        <v>0</v>
      </c>
      <c r="AR229" s="137" t="s">
        <v>83</v>
      </c>
      <c r="AT229" s="144" t="s">
        <v>74</v>
      </c>
      <c r="AU229" s="144" t="s">
        <v>83</v>
      </c>
      <c r="AY229" s="137" t="s">
        <v>199</v>
      </c>
      <c r="BK229" s="145">
        <f>SUM(BK230:BK234)</f>
        <v>0</v>
      </c>
    </row>
    <row r="230" spans="2:65" s="1" customFormat="1" ht="21.75" customHeight="1">
      <c r="B230" s="118"/>
      <c r="C230" s="146" t="s">
        <v>1725</v>
      </c>
      <c r="D230" s="146" t="s">
        <v>200</v>
      </c>
      <c r="E230" s="147" t="s">
        <v>1726</v>
      </c>
      <c r="F230" s="148" t="s">
        <v>1727</v>
      </c>
      <c r="G230" s="149" t="s">
        <v>356</v>
      </c>
      <c r="H230" s="150">
        <v>2.8450000000000002</v>
      </c>
      <c r="I230" s="151"/>
      <c r="J230" s="152">
        <f>ROUND(I230*H230,2)</f>
        <v>0</v>
      </c>
      <c r="K230" s="153"/>
      <c r="L230" s="28"/>
      <c r="M230" s="154" t="s">
        <v>1</v>
      </c>
      <c r="N230" s="117" t="s">
        <v>41</v>
      </c>
      <c r="P230" s="155">
        <f>O230*H230</f>
        <v>0</v>
      </c>
      <c r="Q230" s="155">
        <v>0</v>
      </c>
      <c r="R230" s="155">
        <f>Q230*H230</f>
        <v>0</v>
      </c>
      <c r="S230" s="155">
        <v>0</v>
      </c>
      <c r="T230" s="156">
        <f>S230*H230</f>
        <v>0</v>
      </c>
      <c r="AR230" s="157" t="s">
        <v>234</v>
      </c>
      <c r="AT230" s="157" t="s">
        <v>200</v>
      </c>
      <c r="AU230" s="157" t="s">
        <v>115</v>
      </c>
      <c r="AY230" s="13" t="s">
        <v>199</v>
      </c>
      <c r="BE230" s="158">
        <f>IF(N230="základná",J230,0)</f>
        <v>0</v>
      </c>
      <c r="BF230" s="158">
        <f>IF(N230="znížená",J230,0)</f>
        <v>0</v>
      </c>
      <c r="BG230" s="158">
        <f>IF(N230="zákl. prenesená",J230,0)</f>
        <v>0</v>
      </c>
      <c r="BH230" s="158">
        <f>IF(N230="zníž. prenesená",J230,0)</f>
        <v>0</v>
      </c>
      <c r="BI230" s="158">
        <f>IF(N230="nulová",J230,0)</f>
        <v>0</v>
      </c>
      <c r="BJ230" s="13" t="s">
        <v>115</v>
      </c>
      <c r="BK230" s="158">
        <f>ROUND(I230*H230,2)</f>
        <v>0</v>
      </c>
      <c r="BL230" s="13" t="s">
        <v>234</v>
      </c>
      <c r="BM230" s="157" t="s">
        <v>1728</v>
      </c>
    </row>
    <row r="231" spans="2:65" s="1" customFormat="1" ht="16.5" customHeight="1">
      <c r="B231" s="118"/>
      <c r="C231" s="146" t="s">
        <v>1618</v>
      </c>
      <c r="D231" s="146" t="s">
        <v>200</v>
      </c>
      <c r="E231" s="147" t="s">
        <v>1729</v>
      </c>
      <c r="F231" s="148" t="s">
        <v>1730</v>
      </c>
      <c r="G231" s="149" t="s">
        <v>1731</v>
      </c>
      <c r="H231" s="150">
        <v>1</v>
      </c>
      <c r="I231" s="151"/>
      <c r="J231" s="152">
        <f>ROUND(I231*H231,2)</f>
        <v>0</v>
      </c>
      <c r="K231" s="153"/>
      <c r="L231" s="28"/>
      <c r="M231" s="154" t="s">
        <v>1</v>
      </c>
      <c r="N231" s="117" t="s">
        <v>41</v>
      </c>
      <c r="P231" s="155">
        <f>O231*H231</f>
        <v>0</v>
      </c>
      <c r="Q231" s="155">
        <v>0</v>
      </c>
      <c r="R231" s="155">
        <f>Q231*H231</f>
        <v>0</v>
      </c>
      <c r="S231" s="155">
        <v>0</v>
      </c>
      <c r="T231" s="156">
        <f>S231*H231</f>
        <v>0</v>
      </c>
      <c r="AR231" s="157" t="s">
        <v>234</v>
      </c>
      <c r="AT231" s="157" t="s">
        <v>200</v>
      </c>
      <c r="AU231" s="157" t="s">
        <v>115</v>
      </c>
      <c r="AY231" s="13" t="s">
        <v>199</v>
      </c>
      <c r="BE231" s="158">
        <f>IF(N231="základná",J231,0)</f>
        <v>0</v>
      </c>
      <c r="BF231" s="158">
        <f>IF(N231="znížená",J231,0)</f>
        <v>0</v>
      </c>
      <c r="BG231" s="158">
        <f>IF(N231="zákl. prenesená",J231,0)</f>
        <v>0</v>
      </c>
      <c r="BH231" s="158">
        <f>IF(N231="zníž. prenesená",J231,0)</f>
        <v>0</v>
      </c>
      <c r="BI231" s="158">
        <f>IF(N231="nulová",J231,0)</f>
        <v>0</v>
      </c>
      <c r="BJ231" s="13" t="s">
        <v>115</v>
      </c>
      <c r="BK231" s="158">
        <f>ROUND(I231*H231,2)</f>
        <v>0</v>
      </c>
      <c r="BL231" s="13" t="s">
        <v>234</v>
      </c>
      <c r="BM231" s="157" t="s">
        <v>1732</v>
      </c>
    </row>
    <row r="232" spans="2:65" s="1" customFormat="1" ht="24.2" customHeight="1">
      <c r="B232" s="118"/>
      <c r="C232" s="146" t="s">
        <v>1733</v>
      </c>
      <c r="D232" s="146" t="s">
        <v>200</v>
      </c>
      <c r="E232" s="147" t="s">
        <v>1734</v>
      </c>
      <c r="F232" s="148" t="s">
        <v>1735</v>
      </c>
      <c r="G232" s="149" t="s">
        <v>356</v>
      </c>
      <c r="H232" s="150">
        <v>3.5070000000000001</v>
      </c>
      <c r="I232" s="151"/>
      <c r="J232" s="152">
        <f>ROUND(I232*H232,2)</f>
        <v>0</v>
      </c>
      <c r="K232" s="153"/>
      <c r="L232" s="28"/>
      <c r="M232" s="154" t="s">
        <v>1</v>
      </c>
      <c r="N232" s="117" t="s">
        <v>41</v>
      </c>
      <c r="P232" s="155">
        <f>O232*H232</f>
        <v>0</v>
      </c>
      <c r="Q232" s="155">
        <v>0</v>
      </c>
      <c r="R232" s="155">
        <f>Q232*H232</f>
        <v>0</v>
      </c>
      <c r="S232" s="155">
        <v>0</v>
      </c>
      <c r="T232" s="156">
        <f>S232*H232</f>
        <v>0</v>
      </c>
      <c r="AR232" s="157" t="s">
        <v>234</v>
      </c>
      <c r="AT232" s="157" t="s">
        <v>200</v>
      </c>
      <c r="AU232" s="157" t="s">
        <v>115</v>
      </c>
      <c r="AY232" s="13" t="s">
        <v>199</v>
      </c>
      <c r="BE232" s="158">
        <f>IF(N232="základná",J232,0)</f>
        <v>0</v>
      </c>
      <c r="BF232" s="158">
        <f>IF(N232="znížená",J232,0)</f>
        <v>0</v>
      </c>
      <c r="BG232" s="158">
        <f>IF(N232="zákl. prenesená",J232,0)</f>
        <v>0</v>
      </c>
      <c r="BH232" s="158">
        <f>IF(N232="zníž. prenesená",J232,0)</f>
        <v>0</v>
      </c>
      <c r="BI232" s="158">
        <f>IF(N232="nulová",J232,0)</f>
        <v>0</v>
      </c>
      <c r="BJ232" s="13" t="s">
        <v>115</v>
      </c>
      <c r="BK232" s="158">
        <f>ROUND(I232*H232,2)</f>
        <v>0</v>
      </c>
      <c r="BL232" s="13" t="s">
        <v>234</v>
      </c>
      <c r="BM232" s="157" t="s">
        <v>1736</v>
      </c>
    </row>
    <row r="233" spans="2:65" s="1" customFormat="1" ht="16.5" customHeight="1">
      <c r="B233" s="118"/>
      <c r="C233" s="146" t="s">
        <v>1621</v>
      </c>
      <c r="D233" s="146" t="s">
        <v>200</v>
      </c>
      <c r="E233" s="147" t="s">
        <v>1737</v>
      </c>
      <c r="F233" s="148" t="s">
        <v>1667</v>
      </c>
      <c r="G233" s="149" t="s">
        <v>356</v>
      </c>
      <c r="H233" s="150">
        <v>17.536000000000001</v>
      </c>
      <c r="I233" s="151"/>
      <c r="J233" s="152">
        <f>ROUND(I233*H233,2)</f>
        <v>0</v>
      </c>
      <c r="K233" s="153"/>
      <c r="L233" s="28"/>
      <c r="M233" s="154" t="s">
        <v>1</v>
      </c>
      <c r="N233" s="117" t="s">
        <v>41</v>
      </c>
      <c r="P233" s="155">
        <f>O233*H233</f>
        <v>0</v>
      </c>
      <c r="Q233" s="155">
        <v>0</v>
      </c>
      <c r="R233" s="155">
        <f>Q233*H233</f>
        <v>0</v>
      </c>
      <c r="S233" s="155">
        <v>0</v>
      </c>
      <c r="T233" s="156">
        <f>S233*H233</f>
        <v>0</v>
      </c>
      <c r="AR233" s="157" t="s">
        <v>234</v>
      </c>
      <c r="AT233" s="157" t="s">
        <v>200</v>
      </c>
      <c r="AU233" s="157" t="s">
        <v>115</v>
      </c>
      <c r="AY233" s="13" t="s">
        <v>199</v>
      </c>
      <c r="BE233" s="158">
        <f>IF(N233="základná",J233,0)</f>
        <v>0</v>
      </c>
      <c r="BF233" s="158">
        <f>IF(N233="znížená",J233,0)</f>
        <v>0</v>
      </c>
      <c r="BG233" s="158">
        <f>IF(N233="zákl. prenesená",J233,0)</f>
        <v>0</v>
      </c>
      <c r="BH233" s="158">
        <f>IF(N233="zníž. prenesená",J233,0)</f>
        <v>0</v>
      </c>
      <c r="BI233" s="158">
        <f>IF(N233="nulová",J233,0)</f>
        <v>0</v>
      </c>
      <c r="BJ233" s="13" t="s">
        <v>115</v>
      </c>
      <c r="BK233" s="158">
        <f>ROUND(I233*H233,2)</f>
        <v>0</v>
      </c>
      <c r="BL233" s="13" t="s">
        <v>234</v>
      </c>
      <c r="BM233" s="157" t="s">
        <v>1738</v>
      </c>
    </row>
    <row r="234" spans="2:65" s="1" customFormat="1" ht="21.75" customHeight="1">
      <c r="B234" s="118"/>
      <c r="C234" s="146" t="s">
        <v>1739</v>
      </c>
      <c r="D234" s="146" t="s">
        <v>200</v>
      </c>
      <c r="E234" s="147" t="s">
        <v>1740</v>
      </c>
      <c r="F234" s="148" t="s">
        <v>1741</v>
      </c>
      <c r="G234" s="149" t="s">
        <v>378</v>
      </c>
      <c r="H234" s="150">
        <v>156.733</v>
      </c>
      <c r="I234" s="151"/>
      <c r="J234" s="152">
        <f>ROUND(I234*H234,2)</f>
        <v>0</v>
      </c>
      <c r="K234" s="153"/>
      <c r="L234" s="28"/>
      <c r="M234" s="159" t="s">
        <v>1</v>
      </c>
      <c r="N234" s="160" t="s">
        <v>41</v>
      </c>
      <c r="O234" s="161"/>
      <c r="P234" s="162">
        <f>O234*H234</f>
        <v>0</v>
      </c>
      <c r="Q234" s="162">
        <v>0</v>
      </c>
      <c r="R234" s="162">
        <f>Q234*H234</f>
        <v>0</v>
      </c>
      <c r="S234" s="162">
        <v>0</v>
      </c>
      <c r="T234" s="163">
        <f>S234*H234</f>
        <v>0</v>
      </c>
      <c r="AR234" s="157" t="s">
        <v>234</v>
      </c>
      <c r="AT234" s="157" t="s">
        <v>200</v>
      </c>
      <c r="AU234" s="157" t="s">
        <v>115</v>
      </c>
      <c r="AY234" s="13" t="s">
        <v>199</v>
      </c>
      <c r="BE234" s="158">
        <f>IF(N234="základná",J234,0)</f>
        <v>0</v>
      </c>
      <c r="BF234" s="158">
        <f>IF(N234="znížená",J234,0)</f>
        <v>0</v>
      </c>
      <c r="BG234" s="158">
        <f>IF(N234="zákl. prenesená",J234,0)</f>
        <v>0</v>
      </c>
      <c r="BH234" s="158">
        <f>IF(N234="zníž. prenesená",J234,0)</f>
        <v>0</v>
      </c>
      <c r="BI234" s="158">
        <f>IF(N234="nulová",J234,0)</f>
        <v>0</v>
      </c>
      <c r="BJ234" s="13" t="s">
        <v>115</v>
      </c>
      <c r="BK234" s="158">
        <f>ROUND(I234*H234,2)</f>
        <v>0</v>
      </c>
      <c r="BL234" s="13" t="s">
        <v>234</v>
      </c>
      <c r="BM234" s="157" t="s">
        <v>1742</v>
      </c>
    </row>
    <row r="235" spans="2:65" s="1" customFormat="1" ht="6.95" customHeight="1">
      <c r="B235" s="43"/>
      <c r="C235" s="44"/>
      <c r="D235" s="44"/>
      <c r="E235" s="44"/>
      <c r="F235" s="44"/>
      <c r="G235" s="44"/>
      <c r="H235" s="44"/>
      <c r="I235" s="44"/>
      <c r="J235" s="44"/>
      <c r="K235" s="44"/>
      <c r="L235" s="28"/>
    </row>
  </sheetData>
  <autoFilter ref="C137:K234" xr:uid="{00000000-0009-0000-0000-000011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75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145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1743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30" customHeight="1">
      <c r="B11" s="28"/>
      <c r="E11" s="194" t="s">
        <v>1744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J106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ROUND((SUM(BE106:BE113) + SUM(BE135:BE174)),  2)</f>
        <v>0</v>
      </c>
      <c r="G37" s="98"/>
      <c r="H37" s="98"/>
      <c r="I37" s="99">
        <v>0.23</v>
      </c>
      <c r="J37" s="97">
        <f>ROUND(((SUM(BE106:BE113) + SUM(BE135:BE174))*I37),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ROUND((SUM(BF106:BF113) + SUM(BF135:BF174)),  2)</f>
        <v>0</v>
      </c>
      <c r="I38" s="100">
        <v>0.23</v>
      </c>
      <c r="J38" s="85">
        <f>ROUND(((SUM(BF106:BF113) + SUM(BF135:BF174))*I38),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ROUND((SUM(BG106:BG113) + SUM(BG135:BG174)),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ROUND((SUM(BH106:BH113) + SUM(BH135:BH174)),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ROUND((SUM(BI106:BI113) + SUM(BI135:BI174)),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1743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30" hidden="1" customHeight="1">
      <c r="B89" s="28"/>
      <c r="E89" s="194" t="str">
        <f>E11</f>
        <v>SO405.1.1 - PRELOŽKY TRAKČNÉHO VEDENIA – TROLEJOVÉ VEDENIE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J135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1079</v>
      </c>
      <c r="E99" s="114"/>
      <c r="F99" s="114"/>
      <c r="G99" s="114"/>
      <c r="H99" s="114"/>
      <c r="I99" s="114"/>
      <c r="J99" s="115">
        <f>J136</f>
        <v>0</v>
      </c>
      <c r="L99" s="112"/>
    </row>
    <row r="100" spans="2:65" s="11" customFormat="1" ht="19.899999999999999" hidden="1" customHeight="1">
      <c r="B100" s="164"/>
      <c r="D100" s="165" t="s">
        <v>1080</v>
      </c>
      <c r="E100" s="166"/>
      <c r="F100" s="166"/>
      <c r="G100" s="166"/>
      <c r="H100" s="166"/>
      <c r="I100" s="166"/>
      <c r="J100" s="167">
        <f>J137</f>
        <v>0</v>
      </c>
      <c r="L100" s="164"/>
    </row>
    <row r="101" spans="2:65" s="11" customFormat="1" ht="19.899999999999999" hidden="1" customHeight="1">
      <c r="B101" s="164"/>
      <c r="D101" s="165" t="s">
        <v>1081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8" customFormat="1" ht="24.95" hidden="1" customHeight="1">
      <c r="B102" s="112"/>
      <c r="D102" s="113" t="s">
        <v>1745</v>
      </c>
      <c r="E102" s="114"/>
      <c r="F102" s="114"/>
      <c r="G102" s="114"/>
      <c r="H102" s="114"/>
      <c r="I102" s="114"/>
      <c r="J102" s="115">
        <f>J169</f>
        <v>0</v>
      </c>
      <c r="L102" s="112"/>
    </row>
    <row r="103" spans="2:65" s="8" customFormat="1" ht="24.95" hidden="1" customHeight="1">
      <c r="B103" s="112"/>
      <c r="D103" s="113" t="s">
        <v>1746</v>
      </c>
      <c r="E103" s="114"/>
      <c r="F103" s="114"/>
      <c r="G103" s="114"/>
      <c r="H103" s="114"/>
      <c r="I103" s="114"/>
      <c r="J103" s="115">
        <f>J172</f>
        <v>0</v>
      </c>
      <c r="L103" s="112"/>
    </row>
    <row r="104" spans="2:65" s="1" customFormat="1" ht="21.75" hidden="1" customHeight="1">
      <c r="B104" s="28"/>
      <c r="L104" s="28"/>
    </row>
    <row r="105" spans="2:65" s="1" customFormat="1" ht="6.95" hidden="1" customHeight="1">
      <c r="B105" s="28"/>
      <c r="L105" s="28"/>
    </row>
    <row r="106" spans="2:65" s="1" customFormat="1" ht="29.25" hidden="1" customHeight="1">
      <c r="B106" s="28"/>
      <c r="C106" s="111" t="s">
        <v>175</v>
      </c>
      <c r="J106" s="116">
        <f>ROUND(J107 + J108 + J109 + J110 + J111 + J112,2)</f>
        <v>0</v>
      </c>
      <c r="L106" s="28"/>
      <c r="N106" s="117" t="s">
        <v>39</v>
      </c>
    </row>
    <row r="107" spans="2:65" s="1" customFormat="1" ht="18" hidden="1" customHeight="1">
      <c r="B107" s="118"/>
      <c r="C107" s="119"/>
      <c r="D107" s="232" t="s">
        <v>176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178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179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180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181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120" t="s">
        <v>182</v>
      </c>
      <c r="E112" s="119"/>
      <c r="F112" s="119"/>
      <c r="G112" s="119"/>
      <c r="H112" s="119"/>
      <c r="I112" s="119"/>
      <c r="J112" s="121">
        <f>ROUND(J32*T112,2)</f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183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12" s="1" customFormat="1" ht="9.9499999999999993" hidden="1">
      <c r="B113" s="28"/>
      <c r="L113" s="28"/>
    </row>
    <row r="114" spans="2:12" s="1" customFormat="1" ht="29.25" hidden="1" customHeight="1">
      <c r="B114" s="28"/>
      <c r="C114" s="125" t="s">
        <v>184</v>
      </c>
      <c r="D114" s="101"/>
      <c r="E114" s="101"/>
      <c r="F114" s="101"/>
      <c r="G114" s="101"/>
      <c r="H114" s="101"/>
      <c r="I114" s="101"/>
      <c r="J114" s="126">
        <f>ROUND(J98+J106,2)</f>
        <v>0</v>
      </c>
      <c r="K114" s="101"/>
      <c r="L114" s="28"/>
    </row>
    <row r="115" spans="2:12" s="1" customFormat="1" ht="6.95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t="9.9499999999999993" hidden="1"/>
    <row r="117" spans="2:12" ht="9.9499999999999993" hidden="1"/>
    <row r="118" spans="2:12" ht="9.9499999999999993" hidden="1"/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185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34" t="str">
        <f>E7</f>
        <v>Tlačiarne – úprava dopravnej infraštruktúry - Mesto Košice</v>
      </c>
      <c r="F123" s="235"/>
      <c r="G123" s="235"/>
      <c r="H123" s="235"/>
      <c r="L123" s="28"/>
    </row>
    <row r="124" spans="2:12" ht="12" customHeight="1">
      <c r="B124" s="16"/>
      <c r="C124" s="23" t="s">
        <v>165</v>
      </c>
      <c r="L124" s="16"/>
    </row>
    <row r="125" spans="2:12" s="1" customFormat="1" ht="16.5" customHeight="1">
      <c r="B125" s="28"/>
      <c r="E125" s="234" t="s">
        <v>1743</v>
      </c>
      <c r="F125" s="236"/>
      <c r="G125" s="236"/>
      <c r="H125" s="236"/>
      <c r="L125" s="28"/>
    </row>
    <row r="126" spans="2:12" s="1" customFormat="1" ht="12" customHeight="1">
      <c r="B126" s="28"/>
      <c r="C126" s="23" t="s">
        <v>916</v>
      </c>
      <c r="L126" s="28"/>
    </row>
    <row r="127" spans="2:12" s="1" customFormat="1" ht="30" customHeight="1">
      <c r="B127" s="28"/>
      <c r="E127" s="194" t="str">
        <f>E11</f>
        <v>SO405.1.1 - PRELOŽKY TRAKČNÉHO VEDENIA – TROLEJOVÉ VEDENIE</v>
      </c>
      <c r="F127" s="236"/>
      <c r="G127" s="236"/>
      <c r="H127" s="236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ul. Letná, Košice</v>
      </c>
      <c r="I129" s="23" t="s">
        <v>21</v>
      </c>
      <c r="J129" s="51" t="str">
        <f>IF(J14="","",J14)</f>
        <v>8. 6. 2026</v>
      </c>
      <c r="L129" s="28"/>
    </row>
    <row r="130" spans="2:65" s="1" customFormat="1" ht="6.95" customHeight="1">
      <c r="B130" s="28"/>
      <c r="L130" s="28"/>
    </row>
    <row r="131" spans="2:65" s="1" customFormat="1" ht="25.7" customHeight="1">
      <c r="B131" s="28"/>
      <c r="C131" s="23" t="s">
        <v>23</v>
      </c>
      <c r="F131" s="21" t="str">
        <f>E17</f>
        <v>Mesto Košice, Trieda SNP 48/A, 04011 Košice</v>
      </c>
      <c r="I131" s="23" t="s">
        <v>29</v>
      </c>
      <c r="J131" s="26" t="str">
        <f>E23</f>
        <v>d.g.A design graphic architecture s.r.o</v>
      </c>
      <c r="L131" s="28"/>
    </row>
    <row r="132" spans="2:65" s="1" customFormat="1" ht="15.2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 xml:space="preserve"> </v>
      </c>
      <c r="L132" s="28"/>
    </row>
    <row r="133" spans="2:65" s="1" customFormat="1" ht="10.35" customHeight="1">
      <c r="B133" s="28"/>
      <c r="L133" s="28"/>
    </row>
    <row r="134" spans="2:65" s="9" customFormat="1" ht="29.25" customHeight="1">
      <c r="B134" s="127"/>
      <c r="C134" s="128" t="s">
        <v>186</v>
      </c>
      <c r="D134" s="129" t="s">
        <v>60</v>
      </c>
      <c r="E134" s="129" t="s">
        <v>56</v>
      </c>
      <c r="F134" s="129" t="s">
        <v>57</v>
      </c>
      <c r="G134" s="129" t="s">
        <v>187</v>
      </c>
      <c r="H134" s="129" t="s">
        <v>188</v>
      </c>
      <c r="I134" s="129" t="s">
        <v>189</v>
      </c>
      <c r="J134" s="130" t="s">
        <v>171</v>
      </c>
      <c r="K134" s="131" t="s">
        <v>190</v>
      </c>
      <c r="L134" s="127"/>
      <c r="M134" s="58" t="s">
        <v>1</v>
      </c>
      <c r="N134" s="59" t="s">
        <v>39</v>
      </c>
      <c r="O134" s="59" t="s">
        <v>191</v>
      </c>
      <c r="P134" s="59" t="s">
        <v>192</v>
      </c>
      <c r="Q134" s="59" t="s">
        <v>193</v>
      </c>
      <c r="R134" s="59" t="s">
        <v>194</v>
      </c>
      <c r="S134" s="59" t="s">
        <v>195</v>
      </c>
      <c r="T134" s="60" t="s">
        <v>196</v>
      </c>
    </row>
    <row r="135" spans="2:65" s="1" customFormat="1" ht="22.7" customHeight="1">
      <c r="B135" s="28"/>
      <c r="C135" s="63" t="s">
        <v>167</v>
      </c>
      <c r="J135" s="132">
        <f>BK135</f>
        <v>0</v>
      </c>
      <c r="L135" s="28"/>
      <c r="M135" s="61"/>
      <c r="N135" s="52"/>
      <c r="O135" s="52"/>
      <c r="P135" s="133">
        <f>P136+P169+P172</f>
        <v>0</v>
      </c>
      <c r="Q135" s="52"/>
      <c r="R135" s="133">
        <f>R136+R169+R172</f>
        <v>0</v>
      </c>
      <c r="S135" s="52"/>
      <c r="T135" s="134">
        <f>T136+T169+T172</f>
        <v>0</v>
      </c>
      <c r="AT135" s="13" t="s">
        <v>74</v>
      </c>
      <c r="AU135" s="13" t="s">
        <v>173</v>
      </c>
      <c r="BK135" s="135">
        <f>BK136+BK169+BK172</f>
        <v>0</v>
      </c>
    </row>
    <row r="136" spans="2:65" s="10" customFormat="1" ht="25.9" customHeight="1">
      <c r="B136" s="136"/>
      <c r="D136" s="137" t="s">
        <v>74</v>
      </c>
      <c r="E136" s="138" t="s">
        <v>229</v>
      </c>
      <c r="F136" s="138" t="s">
        <v>1082</v>
      </c>
      <c r="I136" s="139"/>
      <c r="J136" s="140">
        <f>BK136</f>
        <v>0</v>
      </c>
      <c r="L136" s="136"/>
      <c r="M136" s="141"/>
      <c r="P136" s="142">
        <f>P137+P163</f>
        <v>0</v>
      </c>
      <c r="R136" s="142">
        <f>R137+R163</f>
        <v>0</v>
      </c>
      <c r="T136" s="143">
        <f>T137+T163</f>
        <v>0</v>
      </c>
      <c r="AR136" s="137" t="s">
        <v>239</v>
      </c>
      <c r="AT136" s="144" t="s">
        <v>74</v>
      </c>
      <c r="AU136" s="144" t="s">
        <v>75</v>
      </c>
      <c r="AY136" s="137" t="s">
        <v>199</v>
      </c>
      <c r="BK136" s="145">
        <f>BK137+BK163</f>
        <v>0</v>
      </c>
    </row>
    <row r="137" spans="2:65" s="10" customFormat="1" ht="22.7" customHeight="1">
      <c r="B137" s="136"/>
      <c r="D137" s="137" t="s">
        <v>74</v>
      </c>
      <c r="E137" s="168" t="s">
        <v>923</v>
      </c>
      <c r="F137" s="168" t="s">
        <v>1083</v>
      </c>
      <c r="I137" s="139"/>
      <c r="J137" s="169">
        <f>BK137</f>
        <v>0</v>
      </c>
      <c r="L137" s="136"/>
      <c r="M137" s="141"/>
      <c r="P137" s="142">
        <f>SUM(P138:P162)</f>
        <v>0</v>
      </c>
      <c r="R137" s="142">
        <f>SUM(R138:R162)</f>
        <v>0</v>
      </c>
      <c r="T137" s="143">
        <f>SUM(T138:T162)</f>
        <v>0</v>
      </c>
      <c r="AR137" s="137" t="s">
        <v>239</v>
      </c>
      <c r="AT137" s="144" t="s">
        <v>74</v>
      </c>
      <c r="AU137" s="144" t="s">
        <v>83</v>
      </c>
      <c r="AY137" s="137" t="s">
        <v>199</v>
      </c>
      <c r="BK137" s="145">
        <f>SUM(BK138:BK162)</f>
        <v>0</v>
      </c>
    </row>
    <row r="138" spans="2:65" s="1" customFormat="1" ht="24.2" customHeight="1">
      <c r="B138" s="118"/>
      <c r="C138" s="146" t="s">
        <v>83</v>
      </c>
      <c r="D138" s="146" t="s">
        <v>200</v>
      </c>
      <c r="E138" s="147" t="s">
        <v>1747</v>
      </c>
      <c r="F138" s="148" t="s">
        <v>1748</v>
      </c>
      <c r="G138" s="149" t="s">
        <v>232</v>
      </c>
      <c r="H138" s="150">
        <v>3</v>
      </c>
      <c r="I138" s="151"/>
      <c r="J138" s="152">
        <f t="shared" ref="J138:J162" si="5">ROUND(I138*H138,2)</f>
        <v>0</v>
      </c>
      <c r="K138" s="153"/>
      <c r="L138" s="28"/>
      <c r="M138" s="154" t="s">
        <v>1</v>
      </c>
      <c r="N138" s="117" t="s">
        <v>41</v>
      </c>
      <c r="P138" s="155">
        <f t="shared" ref="P138:P162" si="6">O138*H138</f>
        <v>0</v>
      </c>
      <c r="Q138" s="155">
        <v>0</v>
      </c>
      <c r="R138" s="155">
        <f t="shared" ref="R138:R162" si="7">Q138*H138</f>
        <v>0</v>
      </c>
      <c r="S138" s="155">
        <v>0</v>
      </c>
      <c r="T138" s="156">
        <f t="shared" ref="T138:T162" si="8">S138*H138</f>
        <v>0</v>
      </c>
      <c r="AR138" s="157" t="s">
        <v>204</v>
      </c>
      <c r="AT138" s="157" t="s">
        <v>200</v>
      </c>
      <c r="AU138" s="157" t="s">
        <v>115</v>
      </c>
      <c r="AY138" s="13" t="s">
        <v>199</v>
      </c>
      <c r="BE138" s="158">
        <f t="shared" ref="BE138:BE162" si="9">IF(N138="základná",J138,0)</f>
        <v>0</v>
      </c>
      <c r="BF138" s="158">
        <f t="shared" ref="BF138:BF162" si="10">IF(N138="znížená",J138,0)</f>
        <v>0</v>
      </c>
      <c r="BG138" s="158">
        <f t="shared" ref="BG138:BG162" si="11">IF(N138="zákl. prenesená",J138,0)</f>
        <v>0</v>
      </c>
      <c r="BH138" s="158">
        <f t="shared" ref="BH138:BH162" si="12">IF(N138="zníž. prenesená",J138,0)</f>
        <v>0</v>
      </c>
      <c r="BI138" s="158">
        <f t="shared" ref="BI138:BI162" si="13">IF(N138="nulová",J138,0)</f>
        <v>0</v>
      </c>
      <c r="BJ138" s="13" t="s">
        <v>115</v>
      </c>
      <c r="BK138" s="158">
        <f t="shared" ref="BK138:BK162" si="14">ROUND(I138*H138,2)</f>
        <v>0</v>
      </c>
      <c r="BL138" s="13" t="s">
        <v>204</v>
      </c>
      <c r="BM138" s="157" t="s">
        <v>115</v>
      </c>
    </row>
    <row r="139" spans="2:65" s="1" customFormat="1" ht="24.2" customHeight="1">
      <c r="B139" s="118"/>
      <c r="C139" s="146" t="s">
        <v>115</v>
      </c>
      <c r="D139" s="146" t="s">
        <v>200</v>
      </c>
      <c r="E139" s="147" t="s">
        <v>1749</v>
      </c>
      <c r="F139" s="148" t="s">
        <v>1750</v>
      </c>
      <c r="G139" s="149" t="s">
        <v>378</v>
      </c>
      <c r="H139" s="150">
        <v>43.65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204</v>
      </c>
      <c r="AT139" s="157" t="s">
        <v>200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204</v>
      </c>
      <c r="BM139" s="157" t="s">
        <v>234</v>
      </c>
    </row>
    <row r="140" spans="2:65" s="1" customFormat="1" ht="24.2" customHeight="1">
      <c r="B140" s="118"/>
      <c r="C140" s="146" t="s">
        <v>239</v>
      </c>
      <c r="D140" s="146" t="s">
        <v>200</v>
      </c>
      <c r="E140" s="147" t="s">
        <v>1751</v>
      </c>
      <c r="F140" s="148" t="s">
        <v>1752</v>
      </c>
      <c r="G140" s="149" t="s">
        <v>232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250</v>
      </c>
    </row>
    <row r="141" spans="2:65" s="1" customFormat="1" ht="24.2" customHeight="1">
      <c r="B141" s="118"/>
      <c r="C141" s="146" t="s">
        <v>234</v>
      </c>
      <c r="D141" s="146" t="s">
        <v>200</v>
      </c>
      <c r="E141" s="147" t="s">
        <v>1753</v>
      </c>
      <c r="F141" s="148" t="s">
        <v>1754</v>
      </c>
      <c r="G141" s="149" t="s">
        <v>232</v>
      </c>
      <c r="H141" s="150">
        <v>1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204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204</v>
      </c>
      <c r="BM141" s="157" t="s">
        <v>233</v>
      </c>
    </row>
    <row r="142" spans="2:65" s="1" customFormat="1" ht="24.2" customHeight="1">
      <c r="B142" s="118"/>
      <c r="C142" s="146" t="s">
        <v>246</v>
      </c>
      <c r="D142" s="146" t="s">
        <v>200</v>
      </c>
      <c r="E142" s="147" t="s">
        <v>1755</v>
      </c>
      <c r="F142" s="148" t="s">
        <v>1756</v>
      </c>
      <c r="G142" s="149" t="s">
        <v>232</v>
      </c>
      <c r="H142" s="150">
        <v>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204</v>
      </c>
      <c r="BM142" s="157" t="s">
        <v>268</v>
      </c>
    </row>
    <row r="143" spans="2:65" s="1" customFormat="1" ht="24.2" customHeight="1">
      <c r="B143" s="118"/>
      <c r="C143" s="146" t="s">
        <v>250</v>
      </c>
      <c r="D143" s="146" t="s">
        <v>200</v>
      </c>
      <c r="E143" s="147" t="s">
        <v>1757</v>
      </c>
      <c r="F143" s="148" t="s">
        <v>1758</v>
      </c>
      <c r="G143" s="149" t="s">
        <v>232</v>
      </c>
      <c r="H143" s="150">
        <v>2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204</v>
      </c>
      <c r="BM143" s="157" t="s">
        <v>276</v>
      </c>
    </row>
    <row r="144" spans="2:65" s="1" customFormat="1" ht="24.2" customHeight="1">
      <c r="B144" s="118"/>
      <c r="C144" s="170" t="s">
        <v>256</v>
      </c>
      <c r="D144" s="170" t="s">
        <v>229</v>
      </c>
      <c r="E144" s="171" t="s">
        <v>1759</v>
      </c>
      <c r="F144" s="172" t="s">
        <v>1760</v>
      </c>
      <c r="G144" s="173" t="s">
        <v>232</v>
      </c>
      <c r="H144" s="174">
        <v>2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779</v>
      </c>
      <c r="AT144" s="157" t="s">
        <v>229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204</v>
      </c>
      <c r="BM144" s="157" t="s">
        <v>284</v>
      </c>
    </row>
    <row r="145" spans="2:65" s="1" customFormat="1" ht="24.2" customHeight="1">
      <c r="B145" s="118"/>
      <c r="C145" s="146" t="s">
        <v>233</v>
      </c>
      <c r="D145" s="146" t="s">
        <v>200</v>
      </c>
      <c r="E145" s="147" t="s">
        <v>1761</v>
      </c>
      <c r="F145" s="148" t="s">
        <v>1762</v>
      </c>
      <c r="G145" s="149" t="s">
        <v>232</v>
      </c>
      <c r="H145" s="150">
        <v>1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204</v>
      </c>
      <c r="BM145" s="157" t="s">
        <v>292</v>
      </c>
    </row>
    <row r="146" spans="2:65" s="1" customFormat="1" ht="24.2" customHeight="1">
      <c r="B146" s="118"/>
      <c r="C146" s="170" t="s">
        <v>254</v>
      </c>
      <c r="D146" s="170" t="s">
        <v>229</v>
      </c>
      <c r="E146" s="171" t="s">
        <v>1763</v>
      </c>
      <c r="F146" s="172" t="s">
        <v>1764</v>
      </c>
      <c r="G146" s="173" t="s">
        <v>232</v>
      </c>
      <c r="H146" s="174">
        <v>1</v>
      </c>
      <c r="I146" s="175"/>
      <c r="J146" s="176">
        <f t="shared" si="5"/>
        <v>0</v>
      </c>
      <c r="K146" s="177"/>
      <c r="L146" s="178"/>
      <c r="M146" s="179" t="s">
        <v>1</v>
      </c>
      <c r="N146" s="180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779</v>
      </c>
      <c r="AT146" s="157" t="s">
        <v>229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204</v>
      </c>
      <c r="BM146" s="157" t="s">
        <v>300</v>
      </c>
    </row>
    <row r="147" spans="2:65" s="1" customFormat="1" ht="16.5" customHeight="1">
      <c r="B147" s="118"/>
      <c r="C147" s="146" t="s">
        <v>268</v>
      </c>
      <c r="D147" s="146" t="s">
        <v>200</v>
      </c>
      <c r="E147" s="147" t="s">
        <v>1765</v>
      </c>
      <c r="F147" s="148" t="s">
        <v>1766</v>
      </c>
      <c r="G147" s="149" t="s">
        <v>232</v>
      </c>
      <c r="H147" s="150">
        <v>11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204</v>
      </c>
      <c r="BM147" s="157" t="s">
        <v>308</v>
      </c>
    </row>
    <row r="148" spans="2:65" s="1" customFormat="1" ht="16.5" customHeight="1">
      <c r="B148" s="118"/>
      <c r="C148" s="170" t="s">
        <v>272</v>
      </c>
      <c r="D148" s="170" t="s">
        <v>229</v>
      </c>
      <c r="E148" s="171" t="s">
        <v>1767</v>
      </c>
      <c r="F148" s="172" t="s">
        <v>1766</v>
      </c>
      <c r="G148" s="173" t="s">
        <v>232</v>
      </c>
      <c r="H148" s="174">
        <v>11</v>
      </c>
      <c r="I148" s="175"/>
      <c r="J148" s="176">
        <f t="shared" si="5"/>
        <v>0</v>
      </c>
      <c r="K148" s="177"/>
      <c r="L148" s="178"/>
      <c r="M148" s="179" t="s">
        <v>1</v>
      </c>
      <c r="N148" s="180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779</v>
      </c>
      <c r="AT148" s="157" t="s">
        <v>229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204</v>
      </c>
      <c r="BM148" s="157" t="s">
        <v>225</v>
      </c>
    </row>
    <row r="149" spans="2:65" s="1" customFormat="1" ht="16.5" customHeight="1">
      <c r="B149" s="118"/>
      <c r="C149" s="146" t="s">
        <v>276</v>
      </c>
      <c r="D149" s="146" t="s">
        <v>200</v>
      </c>
      <c r="E149" s="147" t="s">
        <v>1768</v>
      </c>
      <c r="F149" s="148" t="s">
        <v>1769</v>
      </c>
      <c r="G149" s="149" t="s">
        <v>232</v>
      </c>
      <c r="H149" s="150">
        <v>13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204</v>
      </c>
      <c r="BM149" s="157" t="s">
        <v>397</v>
      </c>
    </row>
    <row r="150" spans="2:65" s="1" customFormat="1" ht="16.5" customHeight="1">
      <c r="B150" s="118"/>
      <c r="C150" s="170" t="s">
        <v>280</v>
      </c>
      <c r="D150" s="170" t="s">
        <v>229</v>
      </c>
      <c r="E150" s="171" t="s">
        <v>1770</v>
      </c>
      <c r="F150" s="172" t="s">
        <v>1771</v>
      </c>
      <c r="G150" s="173" t="s">
        <v>232</v>
      </c>
      <c r="H150" s="174">
        <v>13</v>
      </c>
      <c r="I150" s="175"/>
      <c r="J150" s="176">
        <f t="shared" si="5"/>
        <v>0</v>
      </c>
      <c r="K150" s="177"/>
      <c r="L150" s="178"/>
      <c r="M150" s="179" t="s">
        <v>1</v>
      </c>
      <c r="N150" s="180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779</v>
      </c>
      <c r="AT150" s="157" t="s">
        <v>229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204</v>
      </c>
      <c r="BM150" s="157" t="s">
        <v>405</v>
      </c>
    </row>
    <row r="151" spans="2:65" s="1" customFormat="1" ht="16.5" customHeight="1">
      <c r="B151" s="118"/>
      <c r="C151" s="146" t="s">
        <v>284</v>
      </c>
      <c r="D151" s="146" t="s">
        <v>200</v>
      </c>
      <c r="E151" s="147" t="s">
        <v>1772</v>
      </c>
      <c r="F151" s="148" t="s">
        <v>1773</v>
      </c>
      <c r="G151" s="149" t="s">
        <v>232</v>
      </c>
      <c r="H151" s="150">
        <v>14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204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204</v>
      </c>
      <c r="BM151" s="157" t="s">
        <v>413</v>
      </c>
    </row>
    <row r="152" spans="2:65" s="1" customFormat="1" ht="16.5" customHeight="1">
      <c r="B152" s="118"/>
      <c r="C152" s="170" t="s">
        <v>288</v>
      </c>
      <c r="D152" s="170" t="s">
        <v>229</v>
      </c>
      <c r="E152" s="171" t="s">
        <v>1774</v>
      </c>
      <c r="F152" s="172" t="s">
        <v>1775</v>
      </c>
      <c r="G152" s="173" t="s">
        <v>232</v>
      </c>
      <c r="H152" s="174">
        <v>14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779</v>
      </c>
      <c r="AT152" s="157" t="s">
        <v>229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204</v>
      </c>
      <c r="BM152" s="157" t="s">
        <v>422</v>
      </c>
    </row>
    <row r="153" spans="2:65" s="1" customFormat="1" ht="16.5" customHeight="1">
      <c r="B153" s="118"/>
      <c r="C153" s="146" t="s">
        <v>292</v>
      </c>
      <c r="D153" s="146" t="s">
        <v>200</v>
      </c>
      <c r="E153" s="147" t="s">
        <v>1776</v>
      </c>
      <c r="F153" s="148" t="s">
        <v>1777</v>
      </c>
      <c r="G153" s="149" t="s">
        <v>232</v>
      </c>
      <c r="H153" s="150">
        <v>27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204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204</v>
      </c>
      <c r="BM153" s="157" t="s">
        <v>430</v>
      </c>
    </row>
    <row r="154" spans="2:65" s="1" customFormat="1" ht="16.5" customHeight="1">
      <c r="B154" s="118"/>
      <c r="C154" s="170" t="s">
        <v>296</v>
      </c>
      <c r="D154" s="170" t="s">
        <v>229</v>
      </c>
      <c r="E154" s="171" t="s">
        <v>1778</v>
      </c>
      <c r="F154" s="172" t="s">
        <v>1779</v>
      </c>
      <c r="G154" s="173" t="s">
        <v>232</v>
      </c>
      <c r="H154" s="174">
        <v>27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779</v>
      </c>
      <c r="AT154" s="157" t="s">
        <v>229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204</v>
      </c>
      <c r="BM154" s="157" t="s">
        <v>438</v>
      </c>
    </row>
    <row r="155" spans="2:65" s="1" customFormat="1" ht="24.2" customHeight="1">
      <c r="B155" s="118"/>
      <c r="C155" s="146" t="s">
        <v>300</v>
      </c>
      <c r="D155" s="146" t="s">
        <v>200</v>
      </c>
      <c r="E155" s="147" t="s">
        <v>1780</v>
      </c>
      <c r="F155" s="148" t="s">
        <v>1781</v>
      </c>
      <c r="G155" s="149" t="s">
        <v>232</v>
      </c>
      <c r="H155" s="150">
        <v>1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204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204</v>
      </c>
      <c r="BM155" s="157" t="s">
        <v>446</v>
      </c>
    </row>
    <row r="156" spans="2:65" s="1" customFormat="1" ht="21.75" customHeight="1">
      <c r="B156" s="118"/>
      <c r="C156" s="170" t="s">
        <v>304</v>
      </c>
      <c r="D156" s="170" t="s">
        <v>229</v>
      </c>
      <c r="E156" s="171" t="s">
        <v>1782</v>
      </c>
      <c r="F156" s="172" t="s">
        <v>1783</v>
      </c>
      <c r="G156" s="173" t="s">
        <v>232</v>
      </c>
      <c r="H156" s="174">
        <v>1</v>
      </c>
      <c r="I156" s="175"/>
      <c r="J156" s="176">
        <f t="shared" si="5"/>
        <v>0</v>
      </c>
      <c r="K156" s="177"/>
      <c r="L156" s="178"/>
      <c r="M156" s="179" t="s">
        <v>1</v>
      </c>
      <c r="N156" s="180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779</v>
      </c>
      <c r="AT156" s="157" t="s">
        <v>229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204</v>
      </c>
      <c r="BM156" s="157" t="s">
        <v>455</v>
      </c>
    </row>
    <row r="157" spans="2:65" s="1" customFormat="1" ht="24.2" customHeight="1">
      <c r="B157" s="118"/>
      <c r="C157" s="146" t="s">
        <v>308</v>
      </c>
      <c r="D157" s="146" t="s">
        <v>200</v>
      </c>
      <c r="E157" s="147" t="s">
        <v>1784</v>
      </c>
      <c r="F157" s="148" t="s">
        <v>1785</v>
      </c>
      <c r="G157" s="149" t="s">
        <v>232</v>
      </c>
      <c r="H157" s="150">
        <v>1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204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204</v>
      </c>
      <c r="BM157" s="157" t="s">
        <v>463</v>
      </c>
    </row>
    <row r="158" spans="2:65" s="1" customFormat="1" ht="24.2" customHeight="1">
      <c r="B158" s="118"/>
      <c r="C158" s="170" t="s">
        <v>312</v>
      </c>
      <c r="D158" s="170" t="s">
        <v>229</v>
      </c>
      <c r="E158" s="171" t="s">
        <v>1786</v>
      </c>
      <c r="F158" s="172" t="s">
        <v>1787</v>
      </c>
      <c r="G158" s="173" t="s">
        <v>232</v>
      </c>
      <c r="H158" s="174">
        <v>1</v>
      </c>
      <c r="I158" s="175"/>
      <c r="J158" s="176">
        <f t="shared" si="5"/>
        <v>0</v>
      </c>
      <c r="K158" s="177"/>
      <c r="L158" s="178"/>
      <c r="M158" s="179" t="s">
        <v>1</v>
      </c>
      <c r="N158" s="180" t="s">
        <v>41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779</v>
      </c>
      <c r="AT158" s="157" t="s">
        <v>229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204</v>
      </c>
      <c r="BM158" s="157" t="s">
        <v>471</v>
      </c>
    </row>
    <row r="159" spans="2:65" s="1" customFormat="1" ht="24.2" customHeight="1">
      <c r="B159" s="118"/>
      <c r="C159" s="146" t="s">
        <v>225</v>
      </c>
      <c r="D159" s="146" t="s">
        <v>200</v>
      </c>
      <c r="E159" s="147" t="s">
        <v>1788</v>
      </c>
      <c r="F159" s="148" t="s">
        <v>1789</v>
      </c>
      <c r="G159" s="149" t="s">
        <v>232</v>
      </c>
      <c r="H159" s="150">
        <v>1</v>
      </c>
      <c r="I159" s="151"/>
      <c r="J159" s="152">
        <f t="shared" si="5"/>
        <v>0</v>
      </c>
      <c r="K159" s="153"/>
      <c r="L159" s="28"/>
      <c r="M159" s="154" t="s">
        <v>1</v>
      </c>
      <c r="N159" s="117" t="s">
        <v>41</v>
      </c>
      <c r="P159" s="155">
        <f t="shared" si="6"/>
        <v>0</v>
      </c>
      <c r="Q159" s="155">
        <v>0</v>
      </c>
      <c r="R159" s="155">
        <f t="shared" si="7"/>
        <v>0</v>
      </c>
      <c r="S159" s="155">
        <v>0</v>
      </c>
      <c r="T159" s="156">
        <f t="shared" si="8"/>
        <v>0</v>
      </c>
      <c r="AR159" s="157" t="s">
        <v>204</v>
      </c>
      <c r="AT159" s="157" t="s">
        <v>200</v>
      </c>
      <c r="AU159" s="157" t="s">
        <v>115</v>
      </c>
      <c r="AY159" s="13" t="s">
        <v>199</v>
      </c>
      <c r="BE159" s="158">
        <f t="shared" si="9"/>
        <v>0</v>
      </c>
      <c r="BF159" s="158">
        <f t="shared" si="10"/>
        <v>0</v>
      </c>
      <c r="BG159" s="158">
        <f t="shared" si="11"/>
        <v>0</v>
      </c>
      <c r="BH159" s="158">
        <f t="shared" si="12"/>
        <v>0</v>
      </c>
      <c r="BI159" s="158">
        <f t="shared" si="13"/>
        <v>0</v>
      </c>
      <c r="BJ159" s="13" t="s">
        <v>115</v>
      </c>
      <c r="BK159" s="158">
        <f t="shared" si="14"/>
        <v>0</v>
      </c>
      <c r="BL159" s="13" t="s">
        <v>204</v>
      </c>
      <c r="BM159" s="157" t="s">
        <v>479</v>
      </c>
    </row>
    <row r="160" spans="2:65" s="1" customFormat="1" ht="24.2" customHeight="1">
      <c r="B160" s="118"/>
      <c r="C160" s="170" t="s">
        <v>7</v>
      </c>
      <c r="D160" s="170" t="s">
        <v>229</v>
      </c>
      <c r="E160" s="171" t="s">
        <v>1790</v>
      </c>
      <c r="F160" s="172" t="s">
        <v>1791</v>
      </c>
      <c r="G160" s="173" t="s">
        <v>232</v>
      </c>
      <c r="H160" s="174">
        <v>1</v>
      </c>
      <c r="I160" s="175"/>
      <c r="J160" s="176">
        <f t="shared" si="5"/>
        <v>0</v>
      </c>
      <c r="K160" s="177"/>
      <c r="L160" s="178"/>
      <c r="M160" s="179" t="s">
        <v>1</v>
      </c>
      <c r="N160" s="180" t="s">
        <v>41</v>
      </c>
      <c r="P160" s="155">
        <f t="shared" si="6"/>
        <v>0</v>
      </c>
      <c r="Q160" s="155">
        <v>0</v>
      </c>
      <c r="R160" s="155">
        <f t="shared" si="7"/>
        <v>0</v>
      </c>
      <c r="S160" s="155">
        <v>0</v>
      </c>
      <c r="T160" s="156">
        <f t="shared" si="8"/>
        <v>0</v>
      </c>
      <c r="AR160" s="157" t="s">
        <v>779</v>
      </c>
      <c r="AT160" s="157" t="s">
        <v>229</v>
      </c>
      <c r="AU160" s="157" t="s">
        <v>115</v>
      </c>
      <c r="AY160" s="13" t="s">
        <v>199</v>
      </c>
      <c r="BE160" s="158">
        <f t="shared" si="9"/>
        <v>0</v>
      </c>
      <c r="BF160" s="158">
        <f t="shared" si="10"/>
        <v>0</v>
      </c>
      <c r="BG160" s="158">
        <f t="shared" si="11"/>
        <v>0</v>
      </c>
      <c r="BH160" s="158">
        <f t="shared" si="12"/>
        <v>0</v>
      </c>
      <c r="BI160" s="158">
        <f t="shared" si="13"/>
        <v>0</v>
      </c>
      <c r="BJ160" s="13" t="s">
        <v>115</v>
      </c>
      <c r="BK160" s="158">
        <f t="shared" si="14"/>
        <v>0</v>
      </c>
      <c r="BL160" s="13" t="s">
        <v>204</v>
      </c>
      <c r="BM160" s="157" t="s">
        <v>487</v>
      </c>
    </row>
    <row r="161" spans="2:65" s="1" customFormat="1" ht="16.5" customHeight="1">
      <c r="B161" s="118"/>
      <c r="C161" s="146" t="s">
        <v>397</v>
      </c>
      <c r="D161" s="146" t="s">
        <v>200</v>
      </c>
      <c r="E161" s="147" t="s">
        <v>1792</v>
      </c>
      <c r="F161" s="148" t="s">
        <v>1793</v>
      </c>
      <c r="G161" s="149" t="s">
        <v>266</v>
      </c>
      <c r="H161" s="150">
        <v>580</v>
      </c>
      <c r="I161" s="151"/>
      <c r="J161" s="152">
        <f t="shared" si="5"/>
        <v>0</v>
      </c>
      <c r="K161" s="153"/>
      <c r="L161" s="28"/>
      <c r="M161" s="154" t="s">
        <v>1</v>
      </c>
      <c r="N161" s="117" t="s">
        <v>41</v>
      </c>
      <c r="P161" s="155">
        <f t="shared" si="6"/>
        <v>0</v>
      </c>
      <c r="Q161" s="155">
        <v>0</v>
      </c>
      <c r="R161" s="155">
        <f t="shared" si="7"/>
        <v>0</v>
      </c>
      <c r="S161" s="155">
        <v>0</v>
      </c>
      <c r="T161" s="156">
        <f t="shared" si="8"/>
        <v>0</v>
      </c>
      <c r="AR161" s="157" t="s">
        <v>204</v>
      </c>
      <c r="AT161" s="157" t="s">
        <v>200</v>
      </c>
      <c r="AU161" s="157" t="s">
        <v>115</v>
      </c>
      <c r="AY161" s="13" t="s">
        <v>199</v>
      </c>
      <c r="BE161" s="158">
        <f t="shared" si="9"/>
        <v>0</v>
      </c>
      <c r="BF161" s="158">
        <f t="shared" si="10"/>
        <v>0</v>
      </c>
      <c r="BG161" s="158">
        <f t="shared" si="11"/>
        <v>0</v>
      </c>
      <c r="BH161" s="158">
        <f t="shared" si="12"/>
        <v>0</v>
      </c>
      <c r="BI161" s="158">
        <f t="shared" si="13"/>
        <v>0</v>
      </c>
      <c r="BJ161" s="13" t="s">
        <v>115</v>
      </c>
      <c r="BK161" s="158">
        <f t="shared" si="14"/>
        <v>0</v>
      </c>
      <c r="BL161" s="13" t="s">
        <v>204</v>
      </c>
      <c r="BM161" s="157" t="s">
        <v>495</v>
      </c>
    </row>
    <row r="162" spans="2:65" s="1" customFormat="1" ht="16.5" customHeight="1">
      <c r="B162" s="118"/>
      <c r="C162" s="170" t="s">
        <v>401</v>
      </c>
      <c r="D162" s="170" t="s">
        <v>229</v>
      </c>
      <c r="E162" s="171" t="s">
        <v>1794</v>
      </c>
      <c r="F162" s="172" t="s">
        <v>1795</v>
      </c>
      <c r="G162" s="173" t="s">
        <v>266</v>
      </c>
      <c r="H162" s="174">
        <v>580</v>
      </c>
      <c r="I162" s="175"/>
      <c r="J162" s="176">
        <f t="shared" si="5"/>
        <v>0</v>
      </c>
      <c r="K162" s="177"/>
      <c r="L162" s="178"/>
      <c r="M162" s="179" t="s">
        <v>1</v>
      </c>
      <c r="N162" s="180" t="s">
        <v>41</v>
      </c>
      <c r="P162" s="155">
        <f t="shared" si="6"/>
        <v>0</v>
      </c>
      <c r="Q162" s="155">
        <v>0</v>
      </c>
      <c r="R162" s="155">
        <f t="shared" si="7"/>
        <v>0</v>
      </c>
      <c r="S162" s="155">
        <v>0</v>
      </c>
      <c r="T162" s="156">
        <f t="shared" si="8"/>
        <v>0</v>
      </c>
      <c r="AR162" s="157" t="s">
        <v>779</v>
      </c>
      <c r="AT162" s="157" t="s">
        <v>229</v>
      </c>
      <c r="AU162" s="157" t="s">
        <v>115</v>
      </c>
      <c r="AY162" s="13" t="s">
        <v>199</v>
      </c>
      <c r="BE162" s="158">
        <f t="shared" si="9"/>
        <v>0</v>
      </c>
      <c r="BF162" s="158">
        <f t="shared" si="10"/>
        <v>0</v>
      </c>
      <c r="BG162" s="158">
        <f t="shared" si="11"/>
        <v>0</v>
      </c>
      <c r="BH162" s="158">
        <f t="shared" si="12"/>
        <v>0</v>
      </c>
      <c r="BI162" s="158">
        <f t="shared" si="13"/>
        <v>0</v>
      </c>
      <c r="BJ162" s="13" t="s">
        <v>115</v>
      </c>
      <c r="BK162" s="158">
        <f t="shared" si="14"/>
        <v>0</v>
      </c>
      <c r="BL162" s="13" t="s">
        <v>204</v>
      </c>
      <c r="BM162" s="157" t="s">
        <v>503</v>
      </c>
    </row>
    <row r="163" spans="2:65" s="10" customFormat="1" ht="22.7" customHeight="1">
      <c r="B163" s="136"/>
      <c r="D163" s="137" t="s">
        <v>74</v>
      </c>
      <c r="E163" s="168" t="s">
        <v>1031</v>
      </c>
      <c r="F163" s="168" t="s">
        <v>1119</v>
      </c>
      <c r="I163" s="139"/>
      <c r="J163" s="169">
        <f>BK163</f>
        <v>0</v>
      </c>
      <c r="L163" s="136"/>
      <c r="M163" s="141"/>
      <c r="P163" s="142">
        <f>SUM(P164:P168)</f>
        <v>0</v>
      </c>
      <c r="R163" s="142">
        <f>SUM(R164:R168)</f>
        <v>0</v>
      </c>
      <c r="T163" s="143">
        <f>SUM(T164:T168)</f>
        <v>0</v>
      </c>
      <c r="AR163" s="137" t="s">
        <v>239</v>
      </c>
      <c r="AT163" s="144" t="s">
        <v>74</v>
      </c>
      <c r="AU163" s="144" t="s">
        <v>83</v>
      </c>
      <c r="AY163" s="137" t="s">
        <v>199</v>
      </c>
      <c r="BK163" s="145">
        <f>SUM(BK164:BK168)</f>
        <v>0</v>
      </c>
    </row>
    <row r="164" spans="2:65" s="1" customFormat="1" ht="24.2" customHeight="1">
      <c r="B164" s="118"/>
      <c r="C164" s="146" t="s">
        <v>405</v>
      </c>
      <c r="D164" s="146" t="s">
        <v>200</v>
      </c>
      <c r="E164" s="147" t="s">
        <v>1796</v>
      </c>
      <c r="F164" s="148" t="s">
        <v>1797</v>
      </c>
      <c r="G164" s="149" t="s">
        <v>356</v>
      </c>
      <c r="H164" s="150">
        <v>24.08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41</v>
      </c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204</v>
      </c>
      <c r="AT164" s="157" t="s">
        <v>200</v>
      </c>
      <c r="AU164" s="157" t="s">
        <v>115</v>
      </c>
      <c r="AY164" s="13" t="s">
        <v>199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115</v>
      </c>
      <c r="BK164" s="158">
        <f>ROUND(I164*H164,2)</f>
        <v>0</v>
      </c>
      <c r="BL164" s="13" t="s">
        <v>204</v>
      </c>
      <c r="BM164" s="157" t="s">
        <v>511</v>
      </c>
    </row>
    <row r="165" spans="2:65" s="1" customFormat="1" ht="24.2" customHeight="1">
      <c r="B165" s="118"/>
      <c r="C165" s="146" t="s">
        <v>409</v>
      </c>
      <c r="D165" s="146" t="s">
        <v>200</v>
      </c>
      <c r="E165" s="147" t="s">
        <v>1409</v>
      </c>
      <c r="F165" s="148" t="s">
        <v>1410</v>
      </c>
      <c r="G165" s="149" t="s">
        <v>356</v>
      </c>
      <c r="H165" s="150">
        <v>24.08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41</v>
      </c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204</v>
      </c>
      <c r="AT165" s="157" t="s">
        <v>200</v>
      </c>
      <c r="AU165" s="157" t="s">
        <v>115</v>
      </c>
      <c r="AY165" s="13" t="s">
        <v>199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115</v>
      </c>
      <c r="BK165" s="158">
        <f>ROUND(I165*H165,2)</f>
        <v>0</v>
      </c>
      <c r="BL165" s="13" t="s">
        <v>204</v>
      </c>
      <c r="BM165" s="157" t="s">
        <v>519</v>
      </c>
    </row>
    <row r="166" spans="2:65" s="1" customFormat="1" ht="24.2" customHeight="1">
      <c r="B166" s="118"/>
      <c r="C166" s="170" t="s">
        <v>413</v>
      </c>
      <c r="D166" s="170" t="s">
        <v>229</v>
      </c>
      <c r="E166" s="171" t="s">
        <v>1798</v>
      </c>
      <c r="F166" s="172" t="s">
        <v>1799</v>
      </c>
      <c r="G166" s="173" t="s">
        <v>356</v>
      </c>
      <c r="H166" s="174">
        <v>24.08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779</v>
      </c>
      <c r="AT166" s="157" t="s">
        <v>229</v>
      </c>
      <c r="AU166" s="157" t="s">
        <v>115</v>
      </c>
      <c r="AY166" s="13" t="s">
        <v>199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115</v>
      </c>
      <c r="BK166" s="158">
        <f>ROUND(I166*H166,2)</f>
        <v>0</v>
      </c>
      <c r="BL166" s="13" t="s">
        <v>204</v>
      </c>
      <c r="BM166" s="157" t="s">
        <v>527</v>
      </c>
    </row>
    <row r="167" spans="2:65" s="1" customFormat="1" ht="24.2" customHeight="1">
      <c r="B167" s="118"/>
      <c r="C167" s="146" t="s">
        <v>418</v>
      </c>
      <c r="D167" s="146" t="s">
        <v>200</v>
      </c>
      <c r="E167" s="147" t="s">
        <v>1412</v>
      </c>
      <c r="F167" s="148" t="s">
        <v>1413</v>
      </c>
      <c r="G167" s="149" t="s">
        <v>356</v>
      </c>
      <c r="H167" s="150">
        <v>24.08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41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204</v>
      </c>
      <c r="AT167" s="157" t="s">
        <v>200</v>
      </c>
      <c r="AU167" s="157" t="s">
        <v>115</v>
      </c>
      <c r="AY167" s="13" t="s">
        <v>199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115</v>
      </c>
      <c r="BK167" s="158">
        <f>ROUND(I167*H167,2)</f>
        <v>0</v>
      </c>
      <c r="BL167" s="13" t="s">
        <v>204</v>
      </c>
      <c r="BM167" s="157" t="s">
        <v>535</v>
      </c>
    </row>
    <row r="168" spans="2:65" s="1" customFormat="1" ht="16.5" customHeight="1">
      <c r="B168" s="118"/>
      <c r="C168" s="146" t="s">
        <v>422</v>
      </c>
      <c r="D168" s="146" t="s">
        <v>200</v>
      </c>
      <c r="E168" s="147" t="s">
        <v>1800</v>
      </c>
      <c r="F168" s="148" t="s">
        <v>1801</v>
      </c>
      <c r="G168" s="149" t="s">
        <v>232</v>
      </c>
      <c r="H168" s="150">
        <v>3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41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204</v>
      </c>
      <c r="AT168" s="157" t="s">
        <v>200</v>
      </c>
      <c r="AU168" s="157" t="s">
        <v>115</v>
      </c>
      <c r="AY168" s="13" t="s">
        <v>199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115</v>
      </c>
      <c r="BK168" s="158">
        <f>ROUND(I168*H168,2)</f>
        <v>0</v>
      </c>
      <c r="BL168" s="13" t="s">
        <v>204</v>
      </c>
      <c r="BM168" s="157" t="s">
        <v>545</v>
      </c>
    </row>
    <row r="169" spans="2:65" s="10" customFormat="1" ht="25.9" customHeight="1">
      <c r="B169" s="136"/>
      <c r="D169" s="137" t="s">
        <v>74</v>
      </c>
      <c r="E169" s="138" t="s">
        <v>1802</v>
      </c>
      <c r="F169" s="138" t="s">
        <v>1803</v>
      </c>
      <c r="I169" s="139"/>
      <c r="J169" s="140">
        <f>BK169</f>
        <v>0</v>
      </c>
      <c r="L169" s="136"/>
      <c r="M169" s="141"/>
      <c r="P169" s="142">
        <f>SUM(P170:P171)</f>
        <v>0</v>
      </c>
      <c r="R169" s="142">
        <f>SUM(R170:R171)</f>
        <v>0</v>
      </c>
      <c r="T169" s="143">
        <f>SUM(T170:T171)</f>
        <v>0</v>
      </c>
      <c r="AR169" s="137" t="s">
        <v>234</v>
      </c>
      <c r="AT169" s="144" t="s">
        <v>74</v>
      </c>
      <c r="AU169" s="144" t="s">
        <v>75</v>
      </c>
      <c r="AY169" s="137" t="s">
        <v>199</v>
      </c>
      <c r="BK169" s="145">
        <f>SUM(BK170:BK171)</f>
        <v>0</v>
      </c>
    </row>
    <row r="170" spans="2:65" s="1" customFormat="1" ht="24.2" customHeight="1">
      <c r="B170" s="118"/>
      <c r="C170" s="146" t="s">
        <v>426</v>
      </c>
      <c r="D170" s="146" t="s">
        <v>200</v>
      </c>
      <c r="E170" s="147" t="s">
        <v>1804</v>
      </c>
      <c r="F170" s="148" t="s">
        <v>1805</v>
      </c>
      <c r="G170" s="149" t="s">
        <v>208</v>
      </c>
      <c r="H170" s="150">
        <v>40</v>
      </c>
      <c r="I170" s="151"/>
      <c r="J170" s="152">
        <f>ROUND(I170*H170,2)</f>
        <v>0</v>
      </c>
      <c r="K170" s="153"/>
      <c r="L170" s="28"/>
      <c r="M170" s="154" t="s">
        <v>1</v>
      </c>
      <c r="N170" s="117" t="s">
        <v>41</v>
      </c>
      <c r="P170" s="155">
        <f>O170*H170</f>
        <v>0</v>
      </c>
      <c r="Q170" s="155">
        <v>0</v>
      </c>
      <c r="R170" s="155">
        <f>Q170*H170</f>
        <v>0</v>
      </c>
      <c r="S170" s="155">
        <v>0</v>
      </c>
      <c r="T170" s="156">
        <f>S170*H170</f>
        <v>0</v>
      </c>
      <c r="AR170" s="157" t="s">
        <v>1806</v>
      </c>
      <c r="AT170" s="157" t="s">
        <v>200</v>
      </c>
      <c r="AU170" s="157" t="s">
        <v>83</v>
      </c>
      <c r="AY170" s="13" t="s">
        <v>199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115</v>
      </c>
      <c r="BK170" s="158">
        <f>ROUND(I170*H170,2)</f>
        <v>0</v>
      </c>
      <c r="BL170" s="13" t="s">
        <v>1806</v>
      </c>
      <c r="BM170" s="157" t="s">
        <v>767</v>
      </c>
    </row>
    <row r="171" spans="2:65" s="1" customFormat="1" ht="21.75" customHeight="1">
      <c r="B171" s="118"/>
      <c r="C171" s="146" t="s">
        <v>430</v>
      </c>
      <c r="D171" s="146" t="s">
        <v>200</v>
      </c>
      <c r="E171" s="147" t="s">
        <v>1807</v>
      </c>
      <c r="F171" s="148" t="s">
        <v>1808</v>
      </c>
      <c r="G171" s="149" t="s">
        <v>208</v>
      </c>
      <c r="H171" s="150">
        <v>8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41</v>
      </c>
      <c r="P171" s="155">
        <f>O171*H171</f>
        <v>0</v>
      </c>
      <c r="Q171" s="155">
        <v>0</v>
      </c>
      <c r="R171" s="155">
        <f>Q171*H171</f>
        <v>0</v>
      </c>
      <c r="S171" s="155">
        <v>0</v>
      </c>
      <c r="T171" s="156">
        <f>S171*H171</f>
        <v>0</v>
      </c>
      <c r="AR171" s="157" t="s">
        <v>1806</v>
      </c>
      <c r="AT171" s="157" t="s">
        <v>200</v>
      </c>
      <c r="AU171" s="157" t="s">
        <v>83</v>
      </c>
      <c r="AY171" s="13" t="s">
        <v>199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115</v>
      </c>
      <c r="BK171" s="158">
        <f>ROUND(I171*H171,2)</f>
        <v>0</v>
      </c>
      <c r="BL171" s="13" t="s">
        <v>1806</v>
      </c>
      <c r="BM171" s="157" t="s">
        <v>204</v>
      </c>
    </row>
    <row r="172" spans="2:65" s="10" customFormat="1" ht="25.9" customHeight="1">
      <c r="B172" s="136"/>
      <c r="D172" s="137" t="s">
        <v>74</v>
      </c>
      <c r="E172" s="138" t="s">
        <v>177</v>
      </c>
      <c r="F172" s="138" t="s">
        <v>1809</v>
      </c>
      <c r="I172" s="139"/>
      <c r="J172" s="140">
        <f>BK172</f>
        <v>0</v>
      </c>
      <c r="L172" s="136"/>
      <c r="M172" s="141"/>
      <c r="P172" s="142">
        <f>SUM(P173:P174)</f>
        <v>0</v>
      </c>
      <c r="R172" s="142">
        <f>SUM(R173:R174)</f>
        <v>0</v>
      </c>
      <c r="T172" s="143">
        <f>SUM(T173:T174)</f>
        <v>0</v>
      </c>
      <c r="AR172" s="137" t="s">
        <v>246</v>
      </c>
      <c r="AT172" s="144" t="s">
        <v>74</v>
      </c>
      <c r="AU172" s="144" t="s">
        <v>75</v>
      </c>
      <c r="AY172" s="137" t="s">
        <v>199</v>
      </c>
      <c r="BK172" s="145">
        <f>SUM(BK173:BK174)</f>
        <v>0</v>
      </c>
    </row>
    <row r="173" spans="2:65" s="1" customFormat="1" ht="24.2" customHeight="1">
      <c r="B173" s="118"/>
      <c r="C173" s="146" t="s">
        <v>434</v>
      </c>
      <c r="D173" s="146" t="s">
        <v>200</v>
      </c>
      <c r="E173" s="147" t="s">
        <v>1810</v>
      </c>
      <c r="F173" s="148" t="s">
        <v>1811</v>
      </c>
      <c r="G173" s="149" t="s">
        <v>1812</v>
      </c>
      <c r="H173" s="150">
        <v>1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41</v>
      </c>
      <c r="P173" s="155">
        <f>O173*H173</f>
        <v>0</v>
      </c>
      <c r="Q173" s="155">
        <v>0</v>
      </c>
      <c r="R173" s="155">
        <f>Q173*H173</f>
        <v>0</v>
      </c>
      <c r="S173" s="155">
        <v>0</v>
      </c>
      <c r="T173" s="156">
        <f>S173*H173</f>
        <v>0</v>
      </c>
      <c r="AR173" s="157" t="s">
        <v>234</v>
      </c>
      <c r="AT173" s="157" t="s">
        <v>200</v>
      </c>
      <c r="AU173" s="157" t="s">
        <v>83</v>
      </c>
      <c r="AY173" s="13" t="s">
        <v>199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115</v>
      </c>
      <c r="BK173" s="158">
        <f>ROUND(I173*H173,2)</f>
        <v>0</v>
      </c>
      <c r="BL173" s="13" t="s">
        <v>234</v>
      </c>
      <c r="BM173" s="157" t="s">
        <v>781</v>
      </c>
    </row>
    <row r="174" spans="2:65" s="1" customFormat="1" ht="44.25" customHeight="1">
      <c r="B174" s="118"/>
      <c r="C174" s="146" t="s">
        <v>438</v>
      </c>
      <c r="D174" s="146" t="s">
        <v>200</v>
      </c>
      <c r="E174" s="147" t="s">
        <v>1432</v>
      </c>
      <c r="F174" s="148" t="s">
        <v>1433</v>
      </c>
      <c r="G174" s="149" t="s">
        <v>1812</v>
      </c>
      <c r="H174" s="150">
        <v>1</v>
      </c>
      <c r="I174" s="151"/>
      <c r="J174" s="152">
        <f>ROUND(I174*H174,2)</f>
        <v>0</v>
      </c>
      <c r="K174" s="153"/>
      <c r="L174" s="28"/>
      <c r="M174" s="159" t="s">
        <v>1</v>
      </c>
      <c r="N174" s="160" t="s">
        <v>41</v>
      </c>
      <c r="O174" s="161"/>
      <c r="P174" s="162">
        <f>O174*H174</f>
        <v>0</v>
      </c>
      <c r="Q174" s="162">
        <v>0</v>
      </c>
      <c r="R174" s="162">
        <f>Q174*H174</f>
        <v>0</v>
      </c>
      <c r="S174" s="162">
        <v>0</v>
      </c>
      <c r="T174" s="163">
        <f>S174*H174</f>
        <v>0</v>
      </c>
      <c r="AR174" s="157" t="s">
        <v>234</v>
      </c>
      <c r="AT174" s="157" t="s">
        <v>200</v>
      </c>
      <c r="AU174" s="157" t="s">
        <v>83</v>
      </c>
      <c r="AY174" s="13" t="s">
        <v>199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115</v>
      </c>
      <c r="BK174" s="158">
        <f>ROUND(I174*H174,2)</f>
        <v>0</v>
      </c>
      <c r="BL174" s="13" t="s">
        <v>234</v>
      </c>
      <c r="BM174" s="157" t="s">
        <v>1121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34:K174" xr:uid="{00000000-0009-0000-0000-000012000000}"/>
  <mergeCells count="17">
    <mergeCell ref="E20:H20"/>
    <mergeCell ref="E29:H29"/>
    <mergeCell ref="E127:H127"/>
    <mergeCell ref="L2:V2"/>
    <mergeCell ref="D109:F109"/>
    <mergeCell ref="D110:F110"/>
    <mergeCell ref="D111:F111"/>
    <mergeCell ref="E123:H123"/>
    <mergeCell ref="E125:H125"/>
    <mergeCell ref="E85:H85"/>
    <mergeCell ref="E87:H87"/>
    <mergeCell ref="E89:H89"/>
    <mergeCell ref="D107:F107"/>
    <mergeCell ref="D108:F108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33"/>
  <sheetViews>
    <sheetView showGridLines="0" workbookViewId="0">
      <selection activeCell="E141" sqref="E141"/>
    </sheetView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84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166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J100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ROUND((SUM(BE100:BE107) + SUM(BE127:BE131)),  2)</f>
        <v>0</v>
      </c>
      <c r="G35" s="98"/>
      <c r="H35" s="98"/>
      <c r="I35" s="99">
        <v>0.23</v>
      </c>
      <c r="J35" s="97">
        <f>ROUND(((SUM(BE100:BE107) + SUM(BE127:BE131))*I35),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ROUND((SUM(BF100:BF107) + SUM(BF127:BF131)),  2)</f>
        <v>0</v>
      </c>
      <c r="I36" s="100">
        <v>0.23</v>
      </c>
      <c r="J36" s="85">
        <f>ROUND(((SUM(BF100:BF107) + SUM(BF127:BF131))*I36),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ROUND((SUM(BG100:BG107) + SUM(BG127:BG131)),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ROUND((SUM(BH100:BH107) + SUM(BH127:BH131)),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ROUND((SUM(BI100:BI107) + SUM(BI127:BI131)),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SO000 - INVESTIČNÉ NÁKLADY NEOBSIAHNUTÉ V CENÁCH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J127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J128</f>
        <v>0</v>
      </c>
      <c r="L97" s="112"/>
    </row>
    <row r="98" spans="2:65" s="1" customFormat="1" ht="21.75" hidden="1" customHeight="1">
      <c r="B98" s="28"/>
      <c r="L98" s="28"/>
    </row>
    <row r="99" spans="2:65" s="1" customFormat="1" ht="6.95" hidden="1" customHeight="1">
      <c r="B99" s="28"/>
      <c r="L99" s="28"/>
    </row>
    <row r="100" spans="2:65" s="1" customFormat="1" ht="29.25" hidden="1" customHeight="1">
      <c r="B100" s="28"/>
      <c r="C100" s="111" t="s">
        <v>175</v>
      </c>
      <c r="J100" s="116">
        <f>ROUND(J101 + J102 + J103 + J104 + J105 + J106,2)</f>
        <v>0</v>
      </c>
      <c r="L100" s="28"/>
      <c r="N100" s="117" t="s">
        <v>39</v>
      </c>
    </row>
    <row r="101" spans="2:65" s="1" customFormat="1" ht="18" hidden="1" customHeight="1">
      <c r="B101" s="118"/>
      <c r="C101" s="119"/>
      <c r="D101" s="232" t="s">
        <v>176</v>
      </c>
      <c r="E101" s="233"/>
      <c r="F101" s="233"/>
      <c r="G101" s="119"/>
      <c r="H101" s="119"/>
      <c r="I101" s="119"/>
      <c r="J101" s="121">
        <v>0</v>
      </c>
      <c r="K101" s="119"/>
      <c r="L101" s="118"/>
      <c r="M101" s="119"/>
      <c r="N101" s="122" t="s">
        <v>41</v>
      </c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  <c r="AI101" s="119"/>
      <c r="AJ101" s="119"/>
      <c r="AK101" s="119"/>
      <c r="AL101" s="119"/>
      <c r="AM101" s="119"/>
      <c r="AN101" s="119"/>
      <c r="AO101" s="119"/>
      <c r="AP101" s="119"/>
      <c r="AQ101" s="119"/>
      <c r="AR101" s="119"/>
      <c r="AS101" s="119"/>
      <c r="AT101" s="119"/>
      <c r="AU101" s="119"/>
      <c r="AV101" s="119"/>
      <c r="AW101" s="119"/>
      <c r="AX101" s="119"/>
      <c r="AY101" s="123" t="s">
        <v>177</v>
      </c>
      <c r="AZ101" s="119"/>
      <c r="BA101" s="119"/>
      <c r="BB101" s="119"/>
      <c r="BC101" s="119"/>
      <c r="BD101" s="119"/>
      <c r="BE101" s="124">
        <f t="shared" ref="BE101:BE106" si="0">IF(N101="základná",J101,0)</f>
        <v>0</v>
      </c>
      <c r="BF101" s="124">
        <f t="shared" ref="BF101:BF106" si="1">IF(N101="znížená",J101,0)</f>
        <v>0</v>
      </c>
      <c r="BG101" s="124">
        <f t="shared" ref="BG101:BG106" si="2">IF(N101="zákl. prenesená",J101,0)</f>
        <v>0</v>
      </c>
      <c r="BH101" s="124">
        <f t="shared" ref="BH101:BH106" si="3">IF(N101="zníž. prenesená",J101,0)</f>
        <v>0</v>
      </c>
      <c r="BI101" s="124">
        <f t="shared" ref="BI101:BI106" si="4">IF(N101="nulová",J101,0)</f>
        <v>0</v>
      </c>
      <c r="BJ101" s="123" t="s">
        <v>115</v>
      </c>
      <c r="BK101" s="119"/>
      <c r="BL101" s="119"/>
      <c r="BM101" s="119"/>
    </row>
    <row r="102" spans="2:65" s="1" customFormat="1" ht="18" hidden="1" customHeight="1">
      <c r="B102" s="118"/>
      <c r="C102" s="119"/>
      <c r="D102" s="232" t="s">
        <v>178</v>
      </c>
      <c r="E102" s="233"/>
      <c r="F102" s="233"/>
      <c r="G102" s="119"/>
      <c r="H102" s="119"/>
      <c r="I102" s="119"/>
      <c r="J102" s="121">
        <v>0</v>
      </c>
      <c r="K102" s="119"/>
      <c r="L102" s="118"/>
      <c r="M102" s="119"/>
      <c r="N102" s="122" t="s">
        <v>41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177</v>
      </c>
      <c r="AZ102" s="119"/>
      <c r="BA102" s="119"/>
      <c r="BB102" s="119"/>
      <c r="BC102" s="119"/>
      <c r="BD102" s="119"/>
      <c r="BE102" s="124">
        <f t="shared" si="0"/>
        <v>0</v>
      </c>
      <c r="BF102" s="124">
        <f t="shared" si="1"/>
        <v>0</v>
      </c>
      <c r="BG102" s="124">
        <f t="shared" si="2"/>
        <v>0</v>
      </c>
      <c r="BH102" s="124">
        <f t="shared" si="3"/>
        <v>0</v>
      </c>
      <c r="BI102" s="124">
        <f t="shared" si="4"/>
        <v>0</v>
      </c>
      <c r="BJ102" s="123" t="s">
        <v>115</v>
      </c>
      <c r="BK102" s="119"/>
      <c r="BL102" s="119"/>
      <c r="BM102" s="119"/>
    </row>
    <row r="103" spans="2:65" s="1" customFormat="1" ht="18" hidden="1" customHeight="1">
      <c r="B103" s="118"/>
      <c r="C103" s="119"/>
      <c r="D103" s="232" t="s">
        <v>179</v>
      </c>
      <c r="E103" s="233"/>
      <c r="F103" s="233"/>
      <c r="G103" s="119"/>
      <c r="H103" s="119"/>
      <c r="I103" s="119"/>
      <c r="J103" s="121">
        <v>0</v>
      </c>
      <c r="K103" s="119"/>
      <c r="L103" s="118"/>
      <c r="M103" s="119"/>
      <c r="N103" s="122" t="s">
        <v>41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177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115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32" t="s">
        <v>180</v>
      </c>
      <c r="E104" s="233"/>
      <c r="F104" s="233"/>
      <c r="G104" s="119"/>
      <c r="H104" s="119"/>
      <c r="I104" s="119"/>
      <c r="J104" s="121">
        <v>0</v>
      </c>
      <c r="K104" s="119"/>
      <c r="L104" s="118"/>
      <c r="M104" s="119"/>
      <c r="N104" s="122" t="s">
        <v>41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177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115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32" t="s">
        <v>181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120" t="s">
        <v>182</v>
      </c>
      <c r="E106" s="119"/>
      <c r="F106" s="119"/>
      <c r="G106" s="119"/>
      <c r="H106" s="119"/>
      <c r="I106" s="119"/>
      <c r="J106" s="121">
        <f>ROUND(J30*T106,2)</f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183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9.9499999999999993" hidden="1">
      <c r="B107" s="28"/>
      <c r="L107" s="28"/>
    </row>
    <row r="108" spans="2:65" s="1" customFormat="1" ht="29.25" hidden="1" customHeight="1">
      <c r="B108" s="28"/>
      <c r="C108" s="125" t="s">
        <v>184</v>
      </c>
      <c r="D108" s="101"/>
      <c r="E108" s="101"/>
      <c r="F108" s="101"/>
      <c r="G108" s="101"/>
      <c r="H108" s="101"/>
      <c r="I108" s="101"/>
      <c r="J108" s="126">
        <f>ROUND(J96+J100,2)</f>
        <v>0</v>
      </c>
      <c r="K108" s="101"/>
      <c r="L108" s="28"/>
    </row>
    <row r="109" spans="2:65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65" ht="9.9499999999999993" hidden="1"/>
    <row r="111" spans="2:65" ht="9.9499999999999993" hidden="1"/>
    <row r="112" spans="2:65" ht="9.9499999999999993" hidden="1"/>
    <row r="113" spans="2:63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63" s="1" customFormat="1" ht="24.95" customHeight="1">
      <c r="B114" s="28"/>
      <c r="C114" s="17" t="s">
        <v>185</v>
      </c>
      <c r="L114" s="28"/>
    </row>
    <row r="115" spans="2:63" s="1" customFormat="1" ht="6.95" customHeight="1">
      <c r="B115" s="28"/>
      <c r="L115" s="28"/>
    </row>
    <row r="116" spans="2:63" s="1" customFormat="1" ht="12" customHeight="1">
      <c r="B116" s="28"/>
      <c r="C116" s="23" t="s">
        <v>15</v>
      </c>
      <c r="L116" s="28"/>
    </row>
    <row r="117" spans="2:63" s="1" customFormat="1" ht="16.5" customHeight="1">
      <c r="B117" s="28"/>
      <c r="E117" s="234" t="str">
        <f>E7</f>
        <v>Tlačiarne – úprava dopravnej infraštruktúry - Mesto Košice</v>
      </c>
      <c r="F117" s="235"/>
      <c r="G117" s="235"/>
      <c r="H117" s="235"/>
      <c r="L117" s="28"/>
    </row>
    <row r="118" spans="2:63" s="1" customFormat="1" ht="12" customHeight="1">
      <c r="B118" s="28"/>
      <c r="C118" s="23" t="s">
        <v>165</v>
      </c>
      <c r="L118" s="28"/>
    </row>
    <row r="119" spans="2:63" s="1" customFormat="1" ht="30" customHeight="1">
      <c r="B119" s="28"/>
      <c r="E119" s="194" t="str">
        <f>E9</f>
        <v>SO000 - INVESTIČNÉ NÁKLADY NEOBSIAHNUTÉ V CENÁCH</v>
      </c>
      <c r="F119" s="236"/>
      <c r="G119" s="236"/>
      <c r="H119" s="236"/>
      <c r="L119" s="28"/>
    </row>
    <row r="120" spans="2:63" s="1" customFormat="1" ht="6.95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F12</f>
        <v>ul. Letná, Košice</v>
      </c>
      <c r="I121" s="23" t="s">
        <v>21</v>
      </c>
      <c r="J121" s="51" t="str">
        <f>IF(J12="","",J12)</f>
        <v>8. 6. 2026</v>
      </c>
      <c r="L121" s="28"/>
    </row>
    <row r="122" spans="2:63" s="1" customFormat="1" ht="6.95" customHeight="1">
      <c r="B122" s="28"/>
      <c r="L122" s="28"/>
    </row>
    <row r="123" spans="2:63" s="1" customFormat="1" ht="25.7" customHeight="1">
      <c r="B123" s="28"/>
      <c r="C123" s="23" t="s">
        <v>23</v>
      </c>
      <c r="F123" s="21" t="str">
        <f>E15</f>
        <v>Mesto Košice, Trieda SNP 48/A, 04011 Košice</v>
      </c>
      <c r="I123" s="23" t="s">
        <v>29</v>
      </c>
      <c r="J123" s="26" t="str">
        <f>E21</f>
        <v>d.g.A design graphic architecture s.r.o</v>
      </c>
      <c r="L123" s="28"/>
    </row>
    <row r="124" spans="2:63" s="1" customFormat="1" ht="15.2" customHeight="1">
      <c r="B124" s="28"/>
      <c r="C124" s="23" t="s">
        <v>27</v>
      </c>
      <c r="F124" s="21" t="str">
        <f>IF(E18="","",E18)</f>
        <v>Vyplň údaj</v>
      </c>
      <c r="I124" s="23" t="s">
        <v>32</v>
      </c>
      <c r="J124" s="26" t="str">
        <f>E24</f>
        <v xml:space="preserve"> </v>
      </c>
      <c r="L124" s="28"/>
    </row>
    <row r="125" spans="2:63" s="1" customFormat="1" ht="10.35" customHeight="1">
      <c r="B125" s="28"/>
      <c r="L125" s="28"/>
    </row>
    <row r="126" spans="2:63" s="9" customFormat="1" ht="29.25" customHeight="1">
      <c r="B126" s="127"/>
      <c r="C126" s="128" t="s">
        <v>186</v>
      </c>
      <c r="D126" s="129" t="s">
        <v>60</v>
      </c>
      <c r="E126" s="129" t="s">
        <v>56</v>
      </c>
      <c r="F126" s="129" t="s">
        <v>57</v>
      </c>
      <c r="G126" s="129" t="s">
        <v>187</v>
      </c>
      <c r="H126" s="129" t="s">
        <v>188</v>
      </c>
      <c r="I126" s="129" t="s">
        <v>189</v>
      </c>
      <c r="J126" s="130" t="s">
        <v>171</v>
      </c>
      <c r="K126" s="131" t="s">
        <v>190</v>
      </c>
      <c r="L126" s="127"/>
      <c r="M126" s="58" t="s">
        <v>1</v>
      </c>
      <c r="N126" s="59" t="s">
        <v>39</v>
      </c>
      <c r="O126" s="59" t="s">
        <v>191</v>
      </c>
      <c r="P126" s="59" t="s">
        <v>192</v>
      </c>
      <c r="Q126" s="59" t="s">
        <v>193</v>
      </c>
      <c r="R126" s="59" t="s">
        <v>194</v>
      </c>
      <c r="S126" s="59" t="s">
        <v>195</v>
      </c>
      <c r="T126" s="60" t="s">
        <v>196</v>
      </c>
    </row>
    <row r="127" spans="2:63" s="1" customFormat="1" ht="22.7" customHeight="1">
      <c r="B127" s="28"/>
      <c r="C127" s="63" t="s">
        <v>167</v>
      </c>
      <c r="J127" s="132">
        <f>BK127</f>
        <v>0</v>
      </c>
      <c r="L127" s="28"/>
      <c r="M127" s="61"/>
      <c r="N127" s="52"/>
      <c r="O127" s="52"/>
      <c r="P127" s="133">
        <f>P128</f>
        <v>0</v>
      </c>
      <c r="Q127" s="52"/>
      <c r="R127" s="133">
        <f>R128</f>
        <v>0</v>
      </c>
      <c r="S127" s="52"/>
      <c r="T127" s="134">
        <f>T128</f>
        <v>0</v>
      </c>
      <c r="AT127" s="13" t="s">
        <v>74</v>
      </c>
      <c r="AU127" s="13" t="s">
        <v>173</v>
      </c>
      <c r="BK127" s="135">
        <f>BK128</f>
        <v>0</v>
      </c>
    </row>
    <row r="128" spans="2:63" s="10" customFormat="1" ht="25.9" customHeight="1">
      <c r="B128" s="136"/>
      <c r="D128" s="137" t="s">
        <v>74</v>
      </c>
      <c r="E128" s="138" t="s">
        <v>197</v>
      </c>
      <c r="F128" s="138" t="s">
        <v>198</v>
      </c>
      <c r="I128" s="139"/>
      <c r="J128" s="140">
        <f>BK128</f>
        <v>0</v>
      </c>
      <c r="L128" s="136"/>
      <c r="M128" s="141"/>
      <c r="P128" s="142">
        <f>SUM(P129:P131)</f>
        <v>0</v>
      </c>
      <c r="R128" s="142">
        <f>SUM(R129:R131)</f>
        <v>0</v>
      </c>
      <c r="T128" s="143">
        <f>SUM(T129:T131)</f>
        <v>0</v>
      </c>
      <c r="AR128" s="137" t="s">
        <v>83</v>
      </c>
      <c r="AT128" s="144" t="s">
        <v>74</v>
      </c>
      <c r="AU128" s="144" t="s">
        <v>75</v>
      </c>
      <c r="AY128" s="137" t="s">
        <v>199</v>
      </c>
      <c r="BK128" s="145">
        <f>SUM(BK129:BK131)</f>
        <v>0</v>
      </c>
    </row>
    <row r="129" spans="2:65" s="1" customFormat="1" ht="16.5" customHeight="1">
      <c r="B129" s="118"/>
      <c r="C129" s="146" t="s">
        <v>83</v>
      </c>
      <c r="D129" s="146" t="s">
        <v>200</v>
      </c>
      <c r="E129" s="147" t="s">
        <v>201</v>
      </c>
      <c r="F129" s="148" t="s">
        <v>202</v>
      </c>
      <c r="G129" s="149" t="s">
        <v>203</v>
      </c>
      <c r="H129" s="150">
        <v>1</v>
      </c>
      <c r="I129" s="151"/>
      <c r="J129" s="152">
        <f>ROUND(I129*H129,2)</f>
        <v>0</v>
      </c>
      <c r="K129" s="153"/>
      <c r="L129" s="28"/>
      <c r="M129" s="154" t="s">
        <v>1</v>
      </c>
      <c r="N129" s="117" t="s">
        <v>41</v>
      </c>
      <c r="P129" s="155">
        <f>O129*H129</f>
        <v>0</v>
      </c>
      <c r="Q129" s="155">
        <v>0</v>
      </c>
      <c r="R129" s="155">
        <f>Q129*H129</f>
        <v>0</v>
      </c>
      <c r="S129" s="155">
        <v>0</v>
      </c>
      <c r="T129" s="156">
        <f>S129*H129</f>
        <v>0</v>
      </c>
      <c r="AR129" s="157" t="s">
        <v>204</v>
      </c>
      <c r="AT129" s="157" t="s">
        <v>200</v>
      </c>
      <c r="AU129" s="157" t="s">
        <v>83</v>
      </c>
      <c r="AY129" s="13" t="s">
        <v>199</v>
      </c>
      <c r="BE129" s="158">
        <f>IF(N129="základná",J129,0)</f>
        <v>0</v>
      </c>
      <c r="BF129" s="158">
        <f>IF(N129="znížená",J129,0)</f>
        <v>0</v>
      </c>
      <c r="BG129" s="158">
        <f>IF(N129="zákl. prenesená",J129,0)</f>
        <v>0</v>
      </c>
      <c r="BH129" s="158">
        <f>IF(N129="zníž. prenesená",J129,0)</f>
        <v>0</v>
      </c>
      <c r="BI129" s="158">
        <f>IF(N129="nulová",J129,0)</f>
        <v>0</v>
      </c>
      <c r="BJ129" s="13" t="s">
        <v>115</v>
      </c>
      <c r="BK129" s="158">
        <f>ROUND(I129*H129,2)</f>
        <v>0</v>
      </c>
      <c r="BL129" s="13" t="s">
        <v>204</v>
      </c>
      <c r="BM129" s="157" t="s">
        <v>205</v>
      </c>
    </row>
    <row r="130" spans="2:65" s="1" customFormat="1" ht="16.5" customHeight="1">
      <c r="B130" s="118"/>
      <c r="C130" s="146" t="s">
        <v>115</v>
      </c>
      <c r="D130" s="146" t="s">
        <v>200</v>
      </c>
      <c r="E130" s="147" t="s">
        <v>206</v>
      </c>
      <c r="F130" s="148" t="s">
        <v>207</v>
      </c>
      <c r="G130" s="149" t="s">
        <v>208</v>
      </c>
      <c r="H130" s="150">
        <v>385</v>
      </c>
      <c r="I130" s="151"/>
      <c r="J130" s="152">
        <f>ROUND(I130*H130,2)</f>
        <v>0</v>
      </c>
      <c r="K130" s="153"/>
      <c r="L130" s="28"/>
      <c r="M130" s="154" t="s">
        <v>1</v>
      </c>
      <c r="N130" s="117" t="s">
        <v>41</v>
      </c>
      <c r="P130" s="155">
        <f>O130*H130</f>
        <v>0</v>
      </c>
      <c r="Q130" s="155">
        <v>0</v>
      </c>
      <c r="R130" s="155">
        <f>Q130*H130</f>
        <v>0</v>
      </c>
      <c r="S130" s="155">
        <v>0</v>
      </c>
      <c r="T130" s="156">
        <f>S130*H130</f>
        <v>0</v>
      </c>
      <c r="AR130" s="157" t="s">
        <v>204</v>
      </c>
      <c r="AT130" s="157" t="s">
        <v>200</v>
      </c>
      <c r="AU130" s="157" t="s">
        <v>83</v>
      </c>
      <c r="AY130" s="13" t="s">
        <v>199</v>
      </c>
      <c r="BE130" s="158">
        <f>IF(N130="základná",J130,0)</f>
        <v>0</v>
      </c>
      <c r="BF130" s="158">
        <f>IF(N130="znížená",J130,0)</f>
        <v>0</v>
      </c>
      <c r="BG130" s="158">
        <f>IF(N130="zákl. prenesená",J130,0)</f>
        <v>0</v>
      </c>
      <c r="BH130" s="158">
        <f>IF(N130="zníž. prenesená",J130,0)</f>
        <v>0</v>
      </c>
      <c r="BI130" s="158">
        <f>IF(N130="nulová",J130,0)</f>
        <v>0</v>
      </c>
      <c r="BJ130" s="13" t="s">
        <v>115</v>
      </c>
      <c r="BK130" s="158">
        <f>ROUND(I130*H130,2)</f>
        <v>0</v>
      </c>
      <c r="BL130" s="13" t="s">
        <v>204</v>
      </c>
      <c r="BM130" s="157" t="s">
        <v>209</v>
      </c>
    </row>
    <row r="131" spans="2:65" s="1" customFormat="1" ht="16.5" customHeight="1">
      <c r="B131" s="118"/>
      <c r="C131" s="146">
        <v>3</v>
      </c>
      <c r="D131" s="146" t="s">
        <v>200</v>
      </c>
      <c r="E131" s="147" t="s">
        <v>210</v>
      </c>
      <c r="F131" s="148" t="s">
        <v>211</v>
      </c>
      <c r="G131" s="149" t="s">
        <v>212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41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213</v>
      </c>
      <c r="AT131" s="157" t="s">
        <v>200</v>
      </c>
      <c r="AU131" s="157" t="s">
        <v>83</v>
      </c>
      <c r="AY131" s="13" t="s">
        <v>199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115</v>
      </c>
      <c r="BK131" s="158">
        <f>ROUND(I131*H131,2)</f>
        <v>0</v>
      </c>
      <c r="BL131" s="13" t="s">
        <v>213</v>
      </c>
      <c r="BM131" s="157" t="s">
        <v>214</v>
      </c>
    </row>
    <row r="132" spans="2:65" s="1" customFormat="1" ht="6.95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  <row r="133" spans="2:65" ht="9.9499999999999993"/>
  </sheetData>
  <autoFilter ref="C126:K131" xr:uid="{00000000-0009-0000-0000-000001000000}"/>
  <mergeCells count="14">
    <mergeCell ref="D105:F105"/>
    <mergeCell ref="E117:H117"/>
    <mergeCell ref="E119:H119"/>
    <mergeCell ref="L2:V2"/>
    <mergeCell ref="E87:H87"/>
    <mergeCell ref="D101:F101"/>
    <mergeCell ref="D102:F102"/>
    <mergeCell ref="D103:F103"/>
    <mergeCell ref="D104:F104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71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148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ht="12" customHeight="1">
      <c r="B8" s="16"/>
      <c r="D8" s="23" t="s">
        <v>165</v>
      </c>
      <c r="L8" s="16"/>
    </row>
    <row r="9" spans="2:46" s="1" customFormat="1" ht="16.5" customHeight="1">
      <c r="B9" s="28"/>
      <c r="E9" s="234" t="s">
        <v>1743</v>
      </c>
      <c r="F9" s="236"/>
      <c r="G9" s="236"/>
      <c r="H9" s="236"/>
      <c r="L9" s="28"/>
    </row>
    <row r="10" spans="2:46" s="1" customFormat="1" ht="12" customHeight="1">
      <c r="B10" s="28"/>
      <c r="D10" s="23" t="s">
        <v>916</v>
      </c>
      <c r="L10" s="28"/>
    </row>
    <row r="11" spans="2:46" s="1" customFormat="1" ht="30" customHeight="1">
      <c r="B11" s="28"/>
      <c r="E11" s="194" t="s">
        <v>1813</v>
      </c>
      <c r="F11" s="236"/>
      <c r="G11" s="236"/>
      <c r="H11" s="236"/>
      <c r="L11" s="28"/>
    </row>
    <row r="12" spans="2:46" s="1" customFormat="1" ht="9.9499999999999993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8. 6. 2026</v>
      </c>
      <c r="L14" s="28"/>
    </row>
    <row r="15" spans="2:46" s="1" customFormat="1" ht="10.7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37" t="str">
        <f>'Rekapitulácia stavby'!E14</f>
        <v>Vyplň údaj</v>
      </c>
      <c r="F20" s="221"/>
      <c r="G20" s="221"/>
      <c r="H20" s="221"/>
      <c r="I20" s="23" t="s">
        <v>26</v>
      </c>
      <c r="J20" s="24" t="str">
        <f>'Rekapitulácia stavby'!AN14</f>
        <v>Vyplň údaj</v>
      </c>
      <c r="L20" s="28"/>
    </row>
    <row r="21" spans="2:12" s="1" customFormat="1" ht="6.95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5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 xml:space="preserve"> 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5" customHeight="1">
      <c r="B27" s="28"/>
      <c r="L27" s="28"/>
    </row>
    <row r="28" spans="2:12" s="1" customFormat="1" ht="12" customHeight="1">
      <c r="B28" s="28"/>
      <c r="D28" s="23" t="s">
        <v>34</v>
      </c>
      <c r="L28" s="28"/>
    </row>
    <row r="29" spans="2:12" s="7" customFormat="1" ht="16.5" customHeight="1">
      <c r="B29" s="93"/>
      <c r="E29" s="225" t="s">
        <v>1</v>
      </c>
      <c r="F29" s="225"/>
      <c r="G29" s="225"/>
      <c r="H29" s="225"/>
      <c r="L29" s="93"/>
    </row>
    <row r="30" spans="2:12" s="1" customFormat="1" ht="6.95" customHeight="1">
      <c r="B30" s="28"/>
      <c r="L30" s="28"/>
    </row>
    <row r="31" spans="2:12" s="1" customFormat="1" ht="6.95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>
      <c r="B32" s="28"/>
      <c r="D32" s="21" t="s">
        <v>167</v>
      </c>
      <c r="J32" s="94">
        <f>J98</f>
        <v>0</v>
      </c>
      <c r="L32" s="28"/>
    </row>
    <row r="33" spans="2:12" s="1" customFormat="1" ht="14.45" customHeight="1">
      <c r="B33" s="28"/>
      <c r="D33" s="95" t="s">
        <v>168</v>
      </c>
      <c r="J33" s="94">
        <f>J104</f>
        <v>0</v>
      </c>
      <c r="L33" s="28"/>
    </row>
    <row r="34" spans="2:12" s="1" customFormat="1" ht="25.35" customHeight="1">
      <c r="B34" s="28"/>
      <c r="D34" s="96" t="s">
        <v>35</v>
      </c>
      <c r="J34" s="65">
        <f>ROUND(J32 + J33, 2)</f>
        <v>0</v>
      </c>
      <c r="L34" s="28"/>
    </row>
    <row r="35" spans="2:12" s="1" customFormat="1" ht="6.95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5" customHeight="1">
      <c r="B37" s="28"/>
      <c r="D37" s="54" t="s">
        <v>39</v>
      </c>
      <c r="E37" s="33" t="s">
        <v>40</v>
      </c>
      <c r="F37" s="97">
        <f>ROUND((SUM(BE104:BE111) + SUM(BE133:BE170)),  2)</f>
        <v>0</v>
      </c>
      <c r="G37" s="98"/>
      <c r="H37" s="98"/>
      <c r="I37" s="99">
        <v>0.23</v>
      </c>
      <c r="J37" s="97">
        <f>ROUND(((SUM(BE104:BE111) + SUM(BE133:BE170))*I37),  2)</f>
        <v>0</v>
      </c>
      <c r="L37" s="28"/>
    </row>
    <row r="38" spans="2:12" s="1" customFormat="1" ht="14.45" customHeight="1">
      <c r="B38" s="28"/>
      <c r="E38" s="33" t="s">
        <v>41</v>
      </c>
      <c r="F38" s="85">
        <f>ROUND((SUM(BF104:BF111) + SUM(BF133:BF170)),  2)</f>
        <v>0</v>
      </c>
      <c r="I38" s="100">
        <v>0.23</v>
      </c>
      <c r="J38" s="85">
        <f>ROUND(((SUM(BF104:BF111) + SUM(BF133:BF170))*I38),  2)</f>
        <v>0</v>
      </c>
      <c r="L38" s="28"/>
    </row>
    <row r="39" spans="2:12" s="1" customFormat="1" ht="14.45" hidden="1" customHeight="1">
      <c r="B39" s="28"/>
      <c r="E39" s="23" t="s">
        <v>42</v>
      </c>
      <c r="F39" s="85">
        <f>ROUND((SUM(BG104:BG111) + SUM(BG133:BG170)),  2)</f>
        <v>0</v>
      </c>
      <c r="I39" s="100">
        <v>0.23</v>
      </c>
      <c r="J39" s="85">
        <f>0</f>
        <v>0</v>
      </c>
      <c r="L39" s="28"/>
    </row>
    <row r="40" spans="2:12" s="1" customFormat="1" ht="14.45" hidden="1" customHeight="1">
      <c r="B40" s="28"/>
      <c r="E40" s="23" t="s">
        <v>43</v>
      </c>
      <c r="F40" s="85">
        <f>ROUND((SUM(BH104:BH111) + SUM(BH133:BH170)),  2)</f>
        <v>0</v>
      </c>
      <c r="I40" s="100">
        <v>0.23</v>
      </c>
      <c r="J40" s="85">
        <f>0</f>
        <v>0</v>
      </c>
      <c r="L40" s="28"/>
    </row>
    <row r="41" spans="2:12" s="1" customFormat="1" ht="14.45" hidden="1" customHeight="1">
      <c r="B41" s="28"/>
      <c r="E41" s="33" t="s">
        <v>44</v>
      </c>
      <c r="F41" s="97">
        <f>ROUND((SUM(BI104:BI111) + SUM(BI133:BI170)),  2)</f>
        <v>0</v>
      </c>
      <c r="G41" s="98"/>
      <c r="H41" s="98"/>
      <c r="I41" s="99">
        <v>0</v>
      </c>
      <c r="J41" s="97">
        <f>0</f>
        <v>0</v>
      </c>
      <c r="L41" s="28"/>
    </row>
    <row r="42" spans="2:12" s="1" customFormat="1" ht="6.95" customHeight="1">
      <c r="B42" s="28"/>
      <c r="L42" s="28"/>
    </row>
    <row r="43" spans="2:12" s="1" customFormat="1" ht="25.35" customHeight="1">
      <c r="B43" s="28"/>
      <c r="C43" s="101"/>
      <c r="D43" s="102" t="s">
        <v>45</v>
      </c>
      <c r="E43" s="56"/>
      <c r="F43" s="56"/>
      <c r="G43" s="103" t="s">
        <v>46</v>
      </c>
      <c r="H43" s="104" t="s">
        <v>47</v>
      </c>
      <c r="I43" s="56"/>
      <c r="J43" s="105">
        <f>SUM(J34:J41)</f>
        <v>0</v>
      </c>
      <c r="K43" s="106"/>
      <c r="L43" s="28"/>
    </row>
    <row r="44" spans="2:12" s="1" customFormat="1" ht="14.45" customHeight="1">
      <c r="B44" s="28"/>
      <c r="L44" s="28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169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12" ht="12" hidden="1" customHeight="1">
      <c r="B86" s="16"/>
      <c r="C86" s="23" t="s">
        <v>165</v>
      </c>
      <c r="L86" s="16"/>
    </row>
    <row r="87" spans="2:12" s="1" customFormat="1" ht="16.5" hidden="1" customHeight="1">
      <c r="B87" s="28"/>
      <c r="E87" s="234" t="s">
        <v>1743</v>
      </c>
      <c r="F87" s="236"/>
      <c r="G87" s="236"/>
      <c r="H87" s="236"/>
      <c r="L87" s="28"/>
    </row>
    <row r="88" spans="2:12" s="1" customFormat="1" ht="12" hidden="1" customHeight="1">
      <c r="B88" s="28"/>
      <c r="C88" s="23" t="s">
        <v>916</v>
      </c>
      <c r="L88" s="28"/>
    </row>
    <row r="89" spans="2:12" s="1" customFormat="1" ht="30" hidden="1" customHeight="1">
      <c r="B89" s="28"/>
      <c r="E89" s="194" t="str">
        <f>E11</f>
        <v>SO405.1.2 - PRELOŽKY TRAKČNÉHO VEDENIA – VEREJNÉ OSVETLENIE</v>
      </c>
      <c r="F89" s="236"/>
      <c r="G89" s="236"/>
      <c r="H89" s="236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ul. Letná, Košice</v>
      </c>
      <c r="I91" s="23" t="s">
        <v>21</v>
      </c>
      <c r="J91" s="51" t="str">
        <f>IF(J14="","",J14)</f>
        <v>8. 6. 2026</v>
      </c>
      <c r="L91" s="28"/>
    </row>
    <row r="92" spans="2:12" s="1" customFormat="1" ht="6.95" hidden="1" customHeight="1">
      <c r="B92" s="28"/>
      <c r="L92" s="28"/>
    </row>
    <row r="93" spans="2:12" s="1" customFormat="1" ht="25.7" hidden="1" customHeight="1">
      <c r="B93" s="28"/>
      <c r="C93" s="23" t="s">
        <v>23</v>
      </c>
      <c r="F93" s="21" t="str">
        <f>E17</f>
        <v>Mesto Košice, Trieda SNP 48/A, 04011 Košice</v>
      </c>
      <c r="I93" s="23" t="s">
        <v>29</v>
      </c>
      <c r="J93" s="26" t="str">
        <f>E23</f>
        <v>d.g.A design graphic architecture s.r.o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9" t="s">
        <v>170</v>
      </c>
      <c r="D96" s="101"/>
      <c r="E96" s="101"/>
      <c r="F96" s="101"/>
      <c r="G96" s="101"/>
      <c r="H96" s="101"/>
      <c r="I96" s="101"/>
      <c r="J96" s="110" t="s">
        <v>171</v>
      </c>
      <c r="K96" s="101"/>
      <c r="L96" s="28"/>
    </row>
    <row r="97" spans="2:65" s="1" customFormat="1" ht="10.35" hidden="1" customHeight="1">
      <c r="B97" s="28"/>
      <c r="L97" s="28"/>
    </row>
    <row r="98" spans="2:65" s="1" customFormat="1" ht="22.7" hidden="1" customHeight="1">
      <c r="B98" s="28"/>
      <c r="C98" s="111" t="s">
        <v>172</v>
      </c>
      <c r="J98" s="65">
        <f>J133</f>
        <v>0</v>
      </c>
      <c r="L98" s="28"/>
      <c r="AU98" s="13" t="s">
        <v>173</v>
      </c>
    </row>
    <row r="99" spans="2:65" s="8" customFormat="1" ht="24.95" hidden="1" customHeight="1">
      <c r="B99" s="112"/>
      <c r="D99" s="113" t="s">
        <v>1814</v>
      </c>
      <c r="E99" s="114"/>
      <c r="F99" s="114"/>
      <c r="G99" s="114"/>
      <c r="H99" s="114"/>
      <c r="I99" s="114"/>
      <c r="J99" s="115">
        <f>J156</f>
        <v>0</v>
      </c>
      <c r="L99" s="112"/>
    </row>
    <row r="100" spans="2:65" s="11" customFormat="1" ht="19.899999999999999" hidden="1" customHeight="1">
      <c r="B100" s="164"/>
      <c r="D100" s="165" t="s">
        <v>1815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19.899999999999999" hidden="1" customHeight="1">
      <c r="B101" s="164"/>
      <c r="D101" s="165" t="s">
        <v>1816</v>
      </c>
      <c r="E101" s="166"/>
      <c r="F101" s="166"/>
      <c r="G101" s="166"/>
      <c r="H101" s="166"/>
      <c r="I101" s="166"/>
      <c r="J101" s="167">
        <f>J169</f>
        <v>0</v>
      </c>
      <c r="L101" s="164"/>
    </row>
    <row r="102" spans="2:65" s="1" customFormat="1" ht="21.75" hidden="1" customHeight="1">
      <c r="B102" s="28"/>
      <c r="L102" s="28"/>
    </row>
    <row r="103" spans="2:65" s="1" customFormat="1" ht="6.95" hidden="1" customHeight="1">
      <c r="B103" s="28"/>
      <c r="L103" s="28"/>
    </row>
    <row r="104" spans="2:65" s="1" customFormat="1" ht="29.25" hidden="1" customHeight="1">
      <c r="B104" s="28"/>
      <c r="C104" s="111" t="s">
        <v>175</v>
      </c>
      <c r="J104" s="116">
        <f>ROUND(J105 + J106 + J107 + J108 + J109 + J110,2)</f>
        <v>0</v>
      </c>
      <c r="L104" s="28"/>
      <c r="N104" s="117" t="s">
        <v>39</v>
      </c>
    </row>
    <row r="105" spans="2:65" s="1" customFormat="1" ht="18" hidden="1" customHeight="1">
      <c r="B105" s="118"/>
      <c r="C105" s="119"/>
      <c r="D105" s="232" t="s">
        <v>176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ref="BE105:BE110" si="0">IF(N105="základná",J105,0)</f>
        <v>0</v>
      </c>
      <c r="BF105" s="124">
        <f t="shared" ref="BF105:BF110" si="1">IF(N105="znížená",J105,0)</f>
        <v>0</v>
      </c>
      <c r="BG105" s="124">
        <f t="shared" ref="BG105:BG110" si="2">IF(N105="zákl. prenesená",J105,0)</f>
        <v>0</v>
      </c>
      <c r="BH105" s="124">
        <f t="shared" ref="BH105:BH110" si="3">IF(N105="zníž. prenesená",J105,0)</f>
        <v>0</v>
      </c>
      <c r="BI105" s="124">
        <f t="shared" ref="BI105:BI110" si="4">IF(N105="nulová",J105,0)</f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178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179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180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181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120" t="s">
        <v>182</v>
      </c>
      <c r="E110" s="119"/>
      <c r="F110" s="119"/>
      <c r="G110" s="119"/>
      <c r="H110" s="119"/>
      <c r="I110" s="119"/>
      <c r="J110" s="121">
        <f>ROUND(J32*T110,2)</f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183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9.9499999999999993" hidden="1">
      <c r="B111" s="28"/>
      <c r="L111" s="28"/>
    </row>
    <row r="112" spans="2:65" s="1" customFormat="1" ht="29.25" hidden="1" customHeight="1">
      <c r="B112" s="28"/>
      <c r="C112" s="125" t="s">
        <v>184</v>
      </c>
      <c r="D112" s="101"/>
      <c r="E112" s="101"/>
      <c r="F112" s="101"/>
      <c r="G112" s="101"/>
      <c r="H112" s="101"/>
      <c r="I112" s="101"/>
      <c r="J112" s="126">
        <f>ROUND(J98+J104,2)</f>
        <v>0</v>
      </c>
      <c r="K112" s="101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t="9.9499999999999993" hidden="1"/>
    <row r="115" spans="2:12" ht="9.9499999999999993" hidden="1"/>
    <row r="116" spans="2:12" ht="9.9499999999999993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185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34" t="str">
        <f>E7</f>
        <v>Tlačiarne – úprava dopravnej infraštruktúry - Mesto Košice</v>
      </c>
      <c r="F121" s="235"/>
      <c r="G121" s="235"/>
      <c r="H121" s="235"/>
      <c r="L121" s="28"/>
    </row>
    <row r="122" spans="2:12" ht="12" customHeight="1">
      <c r="B122" s="16"/>
      <c r="C122" s="23" t="s">
        <v>165</v>
      </c>
      <c r="L122" s="16"/>
    </row>
    <row r="123" spans="2:12" s="1" customFormat="1" ht="16.5" customHeight="1">
      <c r="B123" s="28"/>
      <c r="E123" s="234" t="s">
        <v>1743</v>
      </c>
      <c r="F123" s="236"/>
      <c r="G123" s="236"/>
      <c r="H123" s="236"/>
      <c r="L123" s="28"/>
    </row>
    <row r="124" spans="2:12" s="1" customFormat="1" ht="12" customHeight="1">
      <c r="B124" s="28"/>
      <c r="C124" s="23" t="s">
        <v>916</v>
      </c>
      <c r="L124" s="28"/>
    </row>
    <row r="125" spans="2:12" s="1" customFormat="1" ht="30" customHeight="1">
      <c r="B125" s="28"/>
      <c r="E125" s="194" t="str">
        <f>E11</f>
        <v>SO405.1.2 - PRELOŽKY TRAKČNÉHO VEDENIA – VEREJNÉ OSVETLENIE</v>
      </c>
      <c r="F125" s="236"/>
      <c r="G125" s="236"/>
      <c r="H125" s="236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ul. Letná, Košice</v>
      </c>
      <c r="I127" s="23" t="s">
        <v>21</v>
      </c>
      <c r="J127" s="51" t="str">
        <f>IF(J14="","",J14)</f>
        <v>8. 6. 2026</v>
      </c>
      <c r="L127" s="28"/>
    </row>
    <row r="128" spans="2:12" s="1" customFormat="1" ht="6.95" customHeight="1">
      <c r="B128" s="28"/>
      <c r="L128" s="28"/>
    </row>
    <row r="129" spans="2:65" s="1" customFormat="1" ht="25.7" customHeight="1">
      <c r="B129" s="28"/>
      <c r="C129" s="23" t="s">
        <v>23</v>
      </c>
      <c r="F129" s="21" t="str">
        <f>E17</f>
        <v>Mesto Košice, Trieda SNP 48/A, 04011 Košice</v>
      </c>
      <c r="I129" s="23" t="s">
        <v>29</v>
      </c>
      <c r="J129" s="26" t="str">
        <f>E23</f>
        <v>d.g.A design graphic architecture s.r.o</v>
      </c>
      <c r="L129" s="28"/>
    </row>
    <row r="130" spans="2:65" s="1" customFormat="1" ht="15.2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 xml:space="preserve"> </v>
      </c>
      <c r="L130" s="28"/>
    </row>
    <row r="131" spans="2:65" s="1" customFormat="1" ht="10.35" customHeight="1">
      <c r="B131" s="28"/>
      <c r="L131" s="28"/>
    </row>
    <row r="132" spans="2:65" s="9" customFormat="1" ht="29.25" customHeight="1">
      <c r="B132" s="127"/>
      <c r="C132" s="128" t="s">
        <v>186</v>
      </c>
      <c r="D132" s="129" t="s">
        <v>60</v>
      </c>
      <c r="E132" s="129" t="s">
        <v>56</v>
      </c>
      <c r="F132" s="129" t="s">
        <v>57</v>
      </c>
      <c r="G132" s="129" t="s">
        <v>187</v>
      </c>
      <c r="H132" s="129" t="s">
        <v>188</v>
      </c>
      <c r="I132" s="129" t="s">
        <v>189</v>
      </c>
      <c r="J132" s="130" t="s">
        <v>171</v>
      </c>
      <c r="K132" s="131" t="s">
        <v>190</v>
      </c>
      <c r="L132" s="127"/>
      <c r="M132" s="58" t="s">
        <v>1</v>
      </c>
      <c r="N132" s="59" t="s">
        <v>39</v>
      </c>
      <c r="O132" s="59" t="s">
        <v>191</v>
      </c>
      <c r="P132" s="59" t="s">
        <v>192</v>
      </c>
      <c r="Q132" s="59" t="s">
        <v>193</v>
      </c>
      <c r="R132" s="59" t="s">
        <v>194</v>
      </c>
      <c r="S132" s="59" t="s">
        <v>195</v>
      </c>
      <c r="T132" s="60" t="s">
        <v>196</v>
      </c>
    </row>
    <row r="133" spans="2:65" s="1" customFormat="1" ht="22.7" customHeight="1">
      <c r="B133" s="28"/>
      <c r="C133" s="63" t="s">
        <v>167</v>
      </c>
      <c r="J133" s="132">
        <f>BK133</f>
        <v>0</v>
      </c>
      <c r="L133" s="28"/>
      <c r="M133" s="61"/>
      <c r="N133" s="52"/>
      <c r="O133" s="52"/>
      <c r="P133" s="133">
        <f>P134+SUM(P135:P156)</f>
        <v>0</v>
      </c>
      <c r="Q133" s="52"/>
      <c r="R133" s="133">
        <f>R134+SUM(R135:R156)</f>
        <v>0</v>
      </c>
      <c r="S133" s="52"/>
      <c r="T133" s="134">
        <f>T134+SUM(T135:T156)</f>
        <v>0</v>
      </c>
      <c r="AT133" s="13" t="s">
        <v>74</v>
      </c>
      <c r="AU133" s="13" t="s">
        <v>173</v>
      </c>
      <c r="BK133" s="135">
        <f>BK134+SUM(BK135:BK156)</f>
        <v>0</v>
      </c>
    </row>
    <row r="134" spans="2:65" s="1" customFormat="1" ht="24.2" customHeight="1">
      <c r="B134" s="118"/>
      <c r="C134" s="146" t="s">
        <v>83</v>
      </c>
      <c r="D134" s="146" t="s">
        <v>200</v>
      </c>
      <c r="E134" s="147" t="s">
        <v>983</v>
      </c>
      <c r="F134" s="148" t="s">
        <v>984</v>
      </c>
      <c r="G134" s="149" t="s">
        <v>232</v>
      </c>
      <c r="H134" s="150">
        <v>6</v>
      </c>
      <c r="I134" s="151"/>
      <c r="J134" s="152">
        <f t="shared" ref="J134:J155" si="5">ROUND(I134*H134,2)</f>
        <v>0</v>
      </c>
      <c r="K134" s="153"/>
      <c r="L134" s="28"/>
      <c r="M134" s="154" t="s">
        <v>1</v>
      </c>
      <c r="N134" s="117" t="s">
        <v>41</v>
      </c>
      <c r="P134" s="155">
        <f t="shared" ref="P134:P155" si="6">O134*H134</f>
        <v>0</v>
      </c>
      <c r="Q134" s="155">
        <v>0</v>
      </c>
      <c r="R134" s="155">
        <f t="shared" ref="R134:R155" si="7">Q134*H134</f>
        <v>0</v>
      </c>
      <c r="S134" s="155">
        <v>0</v>
      </c>
      <c r="T134" s="156">
        <f t="shared" ref="T134:T155" si="8">S134*H134</f>
        <v>0</v>
      </c>
      <c r="AR134" s="157" t="s">
        <v>234</v>
      </c>
      <c r="AT134" s="157" t="s">
        <v>200</v>
      </c>
      <c r="AU134" s="157" t="s">
        <v>75</v>
      </c>
      <c r="AY134" s="13" t="s">
        <v>199</v>
      </c>
      <c r="BE134" s="158">
        <f t="shared" ref="BE134:BE155" si="9">IF(N134="základná",J134,0)</f>
        <v>0</v>
      </c>
      <c r="BF134" s="158">
        <f t="shared" ref="BF134:BF155" si="10">IF(N134="znížená",J134,0)</f>
        <v>0</v>
      </c>
      <c r="BG134" s="158">
        <f t="shared" ref="BG134:BG155" si="11">IF(N134="zákl. prenesená",J134,0)</f>
        <v>0</v>
      </c>
      <c r="BH134" s="158">
        <f t="shared" ref="BH134:BH155" si="12">IF(N134="zníž. prenesená",J134,0)</f>
        <v>0</v>
      </c>
      <c r="BI134" s="158">
        <f t="shared" ref="BI134:BI155" si="13">IF(N134="nulová",J134,0)</f>
        <v>0</v>
      </c>
      <c r="BJ134" s="13" t="s">
        <v>115</v>
      </c>
      <c r="BK134" s="158">
        <f t="shared" ref="BK134:BK155" si="14">ROUND(I134*H134,2)</f>
        <v>0</v>
      </c>
      <c r="BL134" s="13" t="s">
        <v>234</v>
      </c>
      <c r="BM134" s="157" t="s">
        <v>115</v>
      </c>
    </row>
    <row r="135" spans="2:65" s="1" customFormat="1" ht="24.2" customHeight="1">
      <c r="B135" s="118"/>
      <c r="C135" s="170" t="s">
        <v>115</v>
      </c>
      <c r="D135" s="170" t="s">
        <v>229</v>
      </c>
      <c r="E135" s="171" t="s">
        <v>1817</v>
      </c>
      <c r="F135" s="172" t="s">
        <v>1818</v>
      </c>
      <c r="G135" s="173" t="s">
        <v>232</v>
      </c>
      <c r="H135" s="174">
        <v>3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41</v>
      </c>
      <c r="P135" s="155">
        <f t="shared" si="6"/>
        <v>0</v>
      </c>
      <c r="Q135" s="155">
        <v>0</v>
      </c>
      <c r="R135" s="155">
        <f t="shared" si="7"/>
        <v>0</v>
      </c>
      <c r="S135" s="155">
        <v>0</v>
      </c>
      <c r="T135" s="156">
        <f t="shared" si="8"/>
        <v>0</v>
      </c>
      <c r="AR135" s="157" t="s">
        <v>233</v>
      </c>
      <c r="AT135" s="157" t="s">
        <v>229</v>
      </c>
      <c r="AU135" s="157" t="s">
        <v>75</v>
      </c>
      <c r="AY135" s="13" t="s">
        <v>199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115</v>
      </c>
      <c r="BK135" s="158">
        <f t="shared" si="14"/>
        <v>0</v>
      </c>
      <c r="BL135" s="13" t="s">
        <v>234</v>
      </c>
      <c r="BM135" s="157" t="s">
        <v>234</v>
      </c>
    </row>
    <row r="136" spans="2:65" s="1" customFormat="1" ht="24.2" customHeight="1">
      <c r="B136" s="118"/>
      <c r="C136" s="170" t="s">
        <v>239</v>
      </c>
      <c r="D136" s="170" t="s">
        <v>229</v>
      </c>
      <c r="E136" s="171" t="s">
        <v>1819</v>
      </c>
      <c r="F136" s="172" t="s">
        <v>1820</v>
      </c>
      <c r="G136" s="173" t="s">
        <v>232</v>
      </c>
      <c r="H136" s="174">
        <v>3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41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233</v>
      </c>
      <c r="AT136" s="157" t="s">
        <v>229</v>
      </c>
      <c r="AU136" s="157" t="s">
        <v>75</v>
      </c>
      <c r="AY136" s="13" t="s">
        <v>199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115</v>
      </c>
      <c r="BK136" s="158">
        <f t="shared" si="14"/>
        <v>0</v>
      </c>
      <c r="BL136" s="13" t="s">
        <v>234</v>
      </c>
      <c r="BM136" s="157" t="s">
        <v>250</v>
      </c>
    </row>
    <row r="137" spans="2:65" s="1" customFormat="1" ht="21.75" customHeight="1">
      <c r="B137" s="118"/>
      <c r="C137" s="146" t="s">
        <v>234</v>
      </c>
      <c r="D137" s="146" t="s">
        <v>200</v>
      </c>
      <c r="E137" s="147" t="s">
        <v>1013</v>
      </c>
      <c r="F137" s="148" t="s">
        <v>1821</v>
      </c>
      <c r="G137" s="149" t="s">
        <v>232</v>
      </c>
      <c r="H137" s="150">
        <v>3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41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</v>
      </c>
      <c r="T137" s="156">
        <f t="shared" si="8"/>
        <v>0</v>
      </c>
      <c r="AR137" s="157" t="s">
        <v>234</v>
      </c>
      <c r="AT137" s="157" t="s">
        <v>200</v>
      </c>
      <c r="AU137" s="157" t="s">
        <v>75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234</v>
      </c>
      <c r="BM137" s="157" t="s">
        <v>233</v>
      </c>
    </row>
    <row r="138" spans="2:65" s="1" customFormat="1" ht="24.2" customHeight="1">
      <c r="B138" s="118"/>
      <c r="C138" s="170" t="s">
        <v>246</v>
      </c>
      <c r="D138" s="170" t="s">
        <v>229</v>
      </c>
      <c r="E138" s="171" t="s">
        <v>1822</v>
      </c>
      <c r="F138" s="172" t="s">
        <v>1823</v>
      </c>
      <c r="G138" s="173" t="s">
        <v>232</v>
      </c>
      <c r="H138" s="174">
        <v>3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233</v>
      </c>
      <c r="AT138" s="157" t="s">
        <v>229</v>
      </c>
      <c r="AU138" s="157" t="s">
        <v>75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234</v>
      </c>
      <c r="BM138" s="157" t="s">
        <v>268</v>
      </c>
    </row>
    <row r="139" spans="2:65" s="1" customFormat="1" ht="16.5" customHeight="1">
      <c r="B139" s="118"/>
      <c r="C139" s="146" t="s">
        <v>250</v>
      </c>
      <c r="D139" s="146" t="s">
        <v>200</v>
      </c>
      <c r="E139" s="147" t="s">
        <v>1824</v>
      </c>
      <c r="F139" s="148" t="s">
        <v>1825</v>
      </c>
      <c r="G139" s="149" t="s">
        <v>232</v>
      </c>
      <c r="H139" s="150">
        <v>3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234</v>
      </c>
      <c r="AT139" s="157" t="s">
        <v>200</v>
      </c>
      <c r="AU139" s="157" t="s">
        <v>75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234</v>
      </c>
      <c r="BM139" s="157" t="s">
        <v>276</v>
      </c>
    </row>
    <row r="140" spans="2:65" s="1" customFormat="1" ht="16.5" customHeight="1">
      <c r="B140" s="118"/>
      <c r="C140" s="170" t="s">
        <v>256</v>
      </c>
      <c r="D140" s="170" t="s">
        <v>229</v>
      </c>
      <c r="E140" s="171" t="s">
        <v>1826</v>
      </c>
      <c r="F140" s="172" t="s">
        <v>1827</v>
      </c>
      <c r="G140" s="173" t="s">
        <v>232</v>
      </c>
      <c r="H140" s="174">
        <v>3</v>
      </c>
      <c r="I140" s="175"/>
      <c r="J140" s="176">
        <f t="shared" si="5"/>
        <v>0</v>
      </c>
      <c r="K140" s="177"/>
      <c r="L140" s="178"/>
      <c r="M140" s="179" t="s">
        <v>1</v>
      </c>
      <c r="N140" s="180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233</v>
      </c>
      <c r="AT140" s="157" t="s">
        <v>229</v>
      </c>
      <c r="AU140" s="157" t="s">
        <v>75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284</v>
      </c>
    </row>
    <row r="141" spans="2:65" s="1" customFormat="1" ht="24.2" customHeight="1">
      <c r="B141" s="118"/>
      <c r="C141" s="146" t="s">
        <v>233</v>
      </c>
      <c r="D141" s="146" t="s">
        <v>200</v>
      </c>
      <c r="E141" s="147" t="s">
        <v>1828</v>
      </c>
      <c r="F141" s="148" t="s">
        <v>1829</v>
      </c>
      <c r="G141" s="149" t="s">
        <v>232</v>
      </c>
      <c r="H141" s="150">
        <v>6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</v>
      </c>
      <c r="T141" s="156">
        <f t="shared" si="8"/>
        <v>0</v>
      </c>
      <c r="AR141" s="157" t="s">
        <v>234</v>
      </c>
      <c r="AT141" s="157" t="s">
        <v>200</v>
      </c>
      <c r="AU141" s="157" t="s">
        <v>75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292</v>
      </c>
    </row>
    <row r="142" spans="2:65" s="1" customFormat="1" ht="24.2" customHeight="1">
      <c r="B142" s="118"/>
      <c r="C142" s="170" t="s">
        <v>254</v>
      </c>
      <c r="D142" s="170" t="s">
        <v>229</v>
      </c>
      <c r="E142" s="171" t="s">
        <v>1830</v>
      </c>
      <c r="F142" s="172" t="s">
        <v>1831</v>
      </c>
      <c r="G142" s="173" t="s">
        <v>232</v>
      </c>
      <c r="H142" s="174">
        <v>6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233</v>
      </c>
      <c r="AT142" s="157" t="s">
        <v>229</v>
      </c>
      <c r="AU142" s="157" t="s">
        <v>75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300</v>
      </c>
    </row>
    <row r="143" spans="2:65" s="1" customFormat="1" ht="33" customHeight="1">
      <c r="B143" s="118"/>
      <c r="C143" s="146" t="s">
        <v>268</v>
      </c>
      <c r="D143" s="146" t="s">
        <v>200</v>
      </c>
      <c r="E143" s="147" t="s">
        <v>1832</v>
      </c>
      <c r="F143" s="148" t="s">
        <v>1833</v>
      </c>
      <c r="G143" s="149" t="s">
        <v>266</v>
      </c>
      <c r="H143" s="150">
        <v>100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75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308</v>
      </c>
    </row>
    <row r="144" spans="2:65" s="1" customFormat="1" ht="16.5" customHeight="1">
      <c r="B144" s="118"/>
      <c r="C144" s="170" t="s">
        <v>272</v>
      </c>
      <c r="D144" s="170" t="s">
        <v>229</v>
      </c>
      <c r="E144" s="171" t="s">
        <v>1101</v>
      </c>
      <c r="F144" s="172" t="s">
        <v>1102</v>
      </c>
      <c r="G144" s="173" t="s">
        <v>385</v>
      </c>
      <c r="H144" s="174">
        <v>100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233</v>
      </c>
      <c r="AT144" s="157" t="s">
        <v>229</v>
      </c>
      <c r="AU144" s="157" t="s">
        <v>75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225</v>
      </c>
    </row>
    <row r="145" spans="2:65" s="1" customFormat="1" ht="16.5" customHeight="1">
      <c r="B145" s="118"/>
      <c r="C145" s="170" t="s">
        <v>276</v>
      </c>
      <c r="D145" s="170" t="s">
        <v>229</v>
      </c>
      <c r="E145" s="171" t="s">
        <v>1105</v>
      </c>
      <c r="F145" s="172" t="s">
        <v>1834</v>
      </c>
      <c r="G145" s="173" t="s">
        <v>385</v>
      </c>
      <c r="H145" s="174">
        <v>3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233</v>
      </c>
      <c r="AT145" s="157" t="s">
        <v>229</v>
      </c>
      <c r="AU145" s="157" t="s">
        <v>75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397</v>
      </c>
    </row>
    <row r="146" spans="2:65" s="1" customFormat="1" ht="21.75" customHeight="1">
      <c r="B146" s="118"/>
      <c r="C146" s="146" t="s">
        <v>280</v>
      </c>
      <c r="D146" s="146" t="s">
        <v>200</v>
      </c>
      <c r="E146" s="147" t="s">
        <v>1835</v>
      </c>
      <c r="F146" s="148" t="s">
        <v>1836</v>
      </c>
      <c r="G146" s="149" t="s">
        <v>266</v>
      </c>
      <c r="H146" s="150">
        <v>70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75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405</v>
      </c>
    </row>
    <row r="147" spans="2:65" s="1" customFormat="1" ht="16.5" customHeight="1">
      <c r="B147" s="118"/>
      <c r="C147" s="170" t="s">
        <v>284</v>
      </c>
      <c r="D147" s="170" t="s">
        <v>229</v>
      </c>
      <c r="E147" s="171" t="s">
        <v>1117</v>
      </c>
      <c r="F147" s="172" t="s">
        <v>1118</v>
      </c>
      <c r="G147" s="173" t="s">
        <v>266</v>
      </c>
      <c r="H147" s="174">
        <v>70</v>
      </c>
      <c r="I147" s="175"/>
      <c r="J147" s="176">
        <f t="shared" si="5"/>
        <v>0</v>
      </c>
      <c r="K147" s="177"/>
      <c r="L147" s="178"/>
      <c r="M147" s="179" t="s">
        <v>1</v>
      </c>
      <c r="N147" s="180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233</v>
      </c>
      <c r="AT147" s="157" t="s">
        <v>229</v>
      </c>
      <c r="AU147" s="157" t="s">
        <v>75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413</v>
      </c>
    </row>
    <row r="148" spans="2:65" s="1" customFormat="1" ht="24.2" customHeight="1">
      <c r="B148" s="118"/>
      <c r="C148" s="146" t="s">
        <v>288</v>
      </c>
      <c r="D148" s="146" t="s">
        <v>200</v>
      </c>
      <c r="E148" s="147" t="s">
        <v>1837</v>
      </c>
      <c r="F148" s="148" t="s">
        <v>1838</v>
      </c>
      <c r="G148" s="149" t="s">
        <v>266</v>
      </c>
      <c r="H148" s="150">
        <v>100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75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422</v>
      </c>
    </row>
    <row r="149" spans="2:65" s="1" customFormat="1" ht="16.5" customHeight="1">
      <c r="B149" s="118"/>
      <c r="C149" s="170" t="s">
        <v>292</v>
      </c>
      <c r="D149" s="170" t="s">
        <v>229</v>
      </c>
      <c r="E149" s="171" t="s">
        <v>1839</v>
      </c>
      <c r="F149" s="172" t="s">
        <v>1840</v>
      </c>
      <c r="G149" s="173" t="s">
        <v>266</v>
      </c>
      <c r="H149" s="174">
        <v>100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233</v>
      </c>
      <c r="AT149" s="157" t="s">
        <v>229</v>
      </c>
      <c r="AU149" s="157" t="s">
        <v>75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430</v>
      </c>
    </row>
    <row r="150" spans="2:65" s="1" customFormat="1" ht="24.2" customHeight="1">
      <c r="B150" s="118"/>
      <c r="C150" s="146" t="s">
        <v>296</v>
      </c>
      <c r="D150" s="146" t="s">
        <v>200</v>
      </c>
      <c r="E150" s="147" t="s">
        <v>1841</v>
      </c>
      <c r="F150" s="148" t="s">
        <v>1842</v>
      </c>
      <c r="G150" s="149" t="s">
        <v>266</v>
      </c>
      <c r="H150" s="150">
        <v>100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75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438</v>
      </c>
    </row>
    <row r="151" spans="2:65" s="1" customFormat="1" ht="16.5" customHeight="1">
      <c r="B151" s="118"/>
      <c r="C151" s="170" t="s">
        <v>300</v>
      </c>
      <c r="D151" s="170" t="s">
        <v>229</v>
      </c>
      <c r="E151" s="171" t="s">
        <v>1843</v>
      </c>
      <c r="F151" s="172" t="s">
        <v>1844</v>
      </c>
      <c r="G151" s="173" t="s">
        <v>266</v>
      </c>
      <c r="H151" s="174">
        <v>100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233</v>
      </c>
      <c r="AT151" s="157" t="s">
        <v>229</v>
      </c>
      <c r="AU151" s="157" t="s">
        <v>75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446</v>
      </c>
    </row>
    <row r="152" spans="2:65" s="1" customFormat="1" ht="21.75" customHeight="1">
      <c r="B152" s="118"/>
      <c r="C152" s="146" t="s">
        <v>304</v>
      </c>
      <c r="D152" s="146" t="s">
        <v>200</v>
      </c>
      <c r="E152" s="147" t="s">
        <v>1466</v>
      </c>
      <c r="F152" s="148" t="s">
        <v>1467</v>
      </c>
      <c r="G152" s="149" t="s">
        <v>266</v>
      </c>
      <c r="H152" s="150">
        <v>100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75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455</v>
      </c>
    </row>
    <row r="153" spans="2:65" s="1" customFormat="1" ht="16.5" customHeight="1">
      <c r="B153" s="118"/>
      <c r="C153" s="146" t="s">
        <v>308</v>
      </c>
      <c r="D153" s="146" t="s">
        <v>200</v>
      </c>
      <c r="E153" s="147" t="s">
        <v>1845</v>
      </c>
      <c r="F153" s="148" t="s">
        <v>1846</v>
      </c>
      <c r="G153" s="149" t="s">
        <v>232</v>
      </c>
      <c r="H153" s="150">
        <v>3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75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463</v>
      </c>
    </row>
    <row r="154" spans="2:65" s="1" customFormat="1" ht="16.5" customHeight="1">
      <c r="B154" s="118"/>
      <c r="C154" s="146" t="s">
        <v>312</v>
      </c>
      <c r="D154" s="146" t="s">
        <v>200</v>
      </c>
      <c r="E154" s="147" t="s">
        <v>1847</v>
      </c>
      <c r="F154" s="148" t="s">
        <v>1848</v>
      </c>
      <c r="G154" s="149" t="s">
        <v>232</v>
      </c>
      <c r="H154" s="150">
        <v>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75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471</v>
      </c>
    </row>
    <row r="155" spans="2:65" s="1" customFormat="1" ht="24.2" customHeight="1">
      <c r="B155" s="118"/>
      <c r="C155" s="146" t="s">
        <v>225</v>
      </c>
      <c r="D155" s="146" t="s">
        <v>200</v>
      </c>
      <c r="E155" s="147" t="s">
        <v>1849</v>
      </c>
      <c r="F155" s="148" t="s">
        <v>1850</v>
      </c>
      <c r="G155" s="149" t="s">
        <v>232</v>
      </c>
      <c r="H155" s="150">
        <v>6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234</v>
      </c>
      <c r="AT155" s="157" t="s">
        <v>200</v>
      </c>
      <c r="AU155" s="157" t="s">
        <v>75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479</v>
      </c>
    </row>
    <row r="156" spans="2:65" s="10" customFormat="1" ht="25.9" customHeight="1">
      <c r="B156" s="136"/>
      <c r="D156" s="137" t="s">
        <v>74</v>
      </c>
      <c r="E156" s="138" t="s">
        <v>1031</v>
      </c>
      <c r="F156" s="138" t="s">
        <v>1119</v>
      </c>
      <c r="I156" s="139"/>
      <c r="J156" s="140">
        <f>BK156</f>
        <v>0</v>
      </c>
      <c r="L156" s="136"/>
      <c r="M156" s="141"/>
      <c r="P156" s="142">
        <f>P157+SUM(P158:P165)+P169</f>
        <v>0</v>
      </c>
      <c r="R156" s="142">
        <f>R157+SUM(R158:R165)+R169</f>
        <v>0</v>
      </c>
      <c r="T156" s="143">
        <f>T157+SUM(T158:T165)+T169</f>
        <v>0</v>
      </c>
      <c r="AR156" s="137" t="s">
        <v>239</v>
      </c>
      <c r="AT156" s="144" t="s">
        <v>74</v>
      </c>
      <c r="AU156" s="144" t="s">
        <v>75</v>
      </c>
      <c r="AY156" s="137" t="s">
        <v>199</v>
      </c>
      <c r="BK156" s="145">
        <f>BK157+SUM(BK158:BK165)+BK169</f>
        <v>0</v>
      </c>
    </row>
    <row r="157" spans="2:65" s="1" customFormat="1" ht="16.5" customHeight="1">
      <c r="B157" s="118"/>
      <c r="C157" s="170" t="s">
        <v>7</v>
      </c>
      <c r="D157" s="170" t="s">
        <v>229</v>
      </c>
      <c r="E157" s="171" t="s">
        <v>1851</v>
      </c>
      <c r="F157" s="172" t="s">
        <v>1852</v>
      </c>
      <c r="G157" s="173" t="s">
        <v>378</v>
      </c>
      <c r="H157" s="174">
        <v>14</v>
      </c>
      <c r="I157" s="175"/>
      <c r="J157" s="176">
        <f t="shared" ref="J157:J164" si="15">ROUND(I157*H157,2)</f>
        <v>0</v>
      </c>
      <c r="K157" s="177"/>
      <c r="L157" s="178"/>
      <c r="M157" s="179" t="s">
        <v>1</v>
      </c>
      <c r="N157" s="180" t="s">
        <v>41</v>
      </c>
      <c r="P157" s="155">
        <f t="shared" ref="P157:P164" si="16">O157*H157</f>
        <v>0</v>
      </c>
      <c r="Q157" s="155">
        <v>0</v>
      </c>
      <c r="R157" s="155">
        <f t="shared" ref="R157:R164" si="17">Q157*H157</f>
        <v>0</v>
      </c>
      <c r="S157" s="155">
        <v>0</v>
      </c>
      <c r="T157" s="156">
        <f t="shared" ref="T157:T164" si="18">S157*H157</f>
        <v>0</v>
      </c>
      <c r="AR157" s="157" t="s">
        <v>779</v>
      </c>
      <c r="AT157" s="157" t="s">
        <v>229</v>
      </c>
      <c r="AU157" s="157" t="s">
        <v>83</v>
      </c>
      <c r="AY157" s="13" t="s">
        <v>199</v>
      </c>
      <c r="BE157" s="158">
        <f t="shared" ref="BE157:BE164" si="19">IF(N157="základná",J157,0)</f>
        <v>0</v>
      </c>
      <c r="BF157" s="158">
        <f t="shared" ref="BF157:BF164" si="20">IF(N157="znížená",J157,0)</f>
        <v>0</v>
      </c>
      <c r="BG157" s="158">
        <f t="shared" ref="BG157:BG164" si="21">IF(N157="zákl. prenesená",J157,0)</f>
        <v>0</v>
      </c>
      <c r="BH157" s="158">
        <f t="shared" ref="BH157:BH164" si="22">IF(N157="zníž. prenesená",J157,0)</f>
        <v>0</v>
      </c>
      <c r="BI157" s="158">
        <f t="shared" ref="BI157:BI164" si="23">IF(N157="nulová",J157,0)</f>
        <v>0</v>
      </c>
      <c r="BJ157" s="13" t="s">
        <v>115</v>
      </c>
      <c r="BK157" s="158">
        <f t="shared" ref="BK157:BK164" si="24">ROUND(I157*H157,2)</f>
        <v>0</v>
      </c>
      <c r="BL157" s="13" t="s">
        <v>204</v>
      </c>
      <c r="BM157" s="157" t="s">
        <v>487</v>
      </c>
    </row>
    <row r="158" spans="2:65" s="1" customFormat="1" ht="24.2" customHeight="1">
      <c r="B158" s="118"/>
      <c r="C158" s="146" t="s">
        <v>397</v>
      </c>
      <c r="D158" s="146" t="s">
        <v>200</v>
      </c>
      <c r="E158" s="147" t="s">
        <v>1054</v>
      </c>
      <c r="F158" s="148" t="s">
        <v>1853</v>
      </c>
      <c r="G158" s="149" t="s">
        <v>266</v>
      </c>
      <c r="H158" s="150">
        <v>90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41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204</v>
      </c>
      <c r="AT158" s="157" t="s">
        <v>200</v>
      </c>
      <c r="AU158" s="157" t="s">
        <v>83</v>
      </c>
      <c r="AY158" s="13" t="s">
        <v>199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115</v>
      </c>
      <c r="BK158" s="158">
        <f t="shared" si="24"/>
        <v>0</v>
      </c>
      <c r="BL158" s="13" t="s">
        <v>204</v>
      </c>
      <c r="BM158" s="157" t="s">
        <v>495</v>
      </c>
    </row>
    <row r="159" spans="2:65" s="1" customFormat="1" ht="24.2" customHeight="1">
      <c r="B159" s="118"/>
      <c r="C159" s="146" t="s">
        <v>401</v>
      </c>
      <c r="D159" s="146" t="s">
        <v>200</v>
      </c>
      <c r="E159" s="147" t="s">
        <v>1854</v>
      </c>
      <c r="F159" s="148" t="s">
        <v>1855</v>
      </c>
      <c r="G159" s="149" t="s">
        <v>266</v>
      </c>
      <c r="H159" s="150">
        <v>10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41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204</v>
      </c>
      <c r="AT159" s="157" t="s">
        <v>200</v>
      </c>
      <c r="AU159" s="157" t="s">
        <v>83</v>
      </c>
      <c r="AY159" s="13" t="s">
        <v>199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115</v>
      </c>
      <c r="BK159" s="158">
        <f t="shared" si="24"/>
        <v>0</v>
      </c>
      <c r="BL159" s="13" t="s">
        <v>204</v>
      </c>
      <c r="BM159" s="157" t="s">
        <v>503</v>
      </c>
    </row>
    <row r="160" spans="2:65" s="1" customFormat="1" ht="33" customHeight="1">
      <c r="B160" s="118"/>
      <c r="C160" s="146" t="s">
        <v>405</v>
      </c>
      <c r="D160" s="146" t="s">
        <v>200</v>
      </c>
      <c r="E160" s="147" t="s">
        <v>1856</v>
      </c>
      <c r="F160" s="148" t="s">
        <v>1857</v>
      </c>
      <c r="G160" s="149" t="s">
        <v>266</v>
      </c>
      <c r="H160" s="150">
        <v>100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41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204</v>
      </c>
      <c r="AT160" s="157" t="s">
        <v>200</v>
      </c>
      <c r="AU160" s="157" t="s">
        <v>83</v>
      </c>
      <c r="AY160" s="13" t="s">
        <v>199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115</v>
      </c>
      <c r="BK160" s="158">
        <f t="shared" si="24"/>
        <v>0</v>
      </c>
      <c r="BL160" s="13" t="s">
        <v>204</v>
      </c>
      <c r="BM160" s="157" t="s">
        <v>511</v>
      </c>
    </row>
    <row r="161" spans="2:65" s="1" customFormat="1" ht="24.2" customHeight="1">
      <c r="B161" s="118"/>
      <c r="C161" s="146" t="s">
        <v>409</v>
      </c>
      <c r="D161" s="146" t="s">
        <v>200</v>
      </c>
      <c r="E161" s="147" t="s">
        <v>1066</v>
      </c>
      <c r="F161" s="148" t="s">
        <v>1067</v>
      </c>
      <c r="G161" s="149" t="s">
        <v>266</v>
      </c>
      <c r="H161" s="150">
        <v>100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41</v>
      </c>
      <c r="P161" s="155">
        <f t="shared" si="16"/>
        <v>0</v>
      </c>
      <c r="Q161" s="155">
        <v>0</v>
      </c>
      <c r="R161" s="155">
        <f t="shared" si="17"/>
        <v>0</v>
      </c>
      <c r="S161" s="155">
        <v>0</v>
      </c>
      <c r="T161" s="156">
        <f t="shared" si="18"/>
        <v>0</v>
      </c>
      <c r="AR161" s="157" t="s">
        <v>204</v>
      </c>
      <c r="AT161" s="157" t="s">
        <v>200</v>
      </c>
      <c r="AU161" s="157" t="s">
        <v>83</v>
      </c>
      <c r="AY161" s="13" t="s">
        <v>199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115</v>
      </c>
      <c r="BK161" s="158">
        <f t="shared" si="24"/>
        <v>0</v>
      </c>
      <c r="BL161" s="13" t="s">
        <v>204</v>
      </c>
      <c r="BM161" s="157" t="s">
        <v>519</v>
      </c>
    </row>
    <row r="162" spans="2:65" s="1" customFormat="1" ht="16.5" customHeight="1">
      <c r="B162" s="118"/>
      <c r="C162" s="170" t="s">
        <v>413</v>
      </c>
      <c r="D162" s="170" t="s">
        <v>229</v>
      </c>
      <c r="E162" s="171" t="s">
        <v>1858</v>
      </c>
      <c r="F162" s="172" t="s">
        <v>1859</v>
      </c>
      <c r="G162" s="173" t="s">
        <v>266</v>
      </c>
      <c r="H162" s="174">
        <v>100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41</v>
      </c>
      <c r="P162" s="155">
        <f t="shared" si="16"/>
        <v>0</v>
      </c>
      <c r="Q162" s="155">
        <v>0</v>
      </c>
      <c r="R162" s="155">
        <f t="shared" si="17"/>
        <v>0</v>
      </c>
      <c r="S162" s="155">
        <v>0</v>
      </c>
      <c r="T162" s="156">
        <f t="shared" si="18"/>
        <v>0</v>
      </c>
      <c r="AR162" s="157" t="s">
        <v>779</v>
      </c>
      <c r="AT162" s="157" t="s">
        <v>229</v>
      </c>
      <c r="AU162" s="157" t="s">
        <v>83</v>
      </c>
      <c r="AY162" s="13" t="s">
        <v>199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115</v>
      </c>
      <c r="BK162" s="158">
        <f t="shared" si="24"/>
        <v>0</v>
      </c>
      <c r="BL162" s="13" t="s">
        <v>204</v>
      </c>
      <c r="BM162" s="157" t="s">
        <v>527</v>
      </c>
    </row>
    <row r="163" spans="2:65" s="1" customFormat="1" ht="33" customHeight="1">
      <c r="B163" s="118"/>
      <c r="C163" s="146" t="s">
        <v>418</v>
      </c>
      <c r="D163" s="146" t="s">
        <v>200</v>
      </c>
      <c r="E163" s="147" t="s">
        <v>1072</v>
      </c>
      <c r="F163" s="148" t="s">
        <v>1860</v>
      </c>
      <c r="G163" s="149" t="s">
        <v>266</v>
      </c>
      <c r="H163" s="150">
        <v>90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41</v>
      </c>
      <c r="P163" s="155">
        <f t="shared" si="16"/>
        <v>0</v>
      </c>
      <c r="Q163" s="155">
        <v>0</v>
      </c>
      <c r="R163" s="155">
        <f t="shared" si="17"/>
        <v>0</v>
      </c>
      <c r="S163" s="155">
        <v>0</v>
      </c>
      <c r="T163" s="156">
        <f t="shared" si="18"/>
        <v>0</v>
      </c>
      <c r="AR163" s="157" t="s">
        <v>204</v>
      </c>
      <c r="AT163" s="157" t="s">
        <v>200</v>
      </c>
      <c r="AU163" s="157" t="s">
        <v>83</v>
      </c>
      <c r="AY163" s="13" t="s">
        <v>199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115</v>
      </c>
      <c r="BK163" s="158">
        <f t="shared" si="24"/>
        <v>0</v>
      </c>
      <c r="BL163" s="13" t="s">
        <v>204</v>
      </c>
      <c r="BM163" s="157" t="s">
        <v>535</v>
      </c>
    </row>
    <row r="164" spans="2:65" s="1" customFormat="1" ht="33" customHeight="1">
      <c r="B164" s="118"/>
      <c r="C164" s="146" t="s">
        <v>422</v>
      </c>
      <c r="D164" s="146" t="s">
        <v>200</v>
      </c>
      <c r="E164" s="147" t="s">
        <v>1861</v>
      </c>
      <c r="F164" s="148" t="s">
        <v>1862</v>
      </c>
      <c r="G164" s="149" t="s">
        <v>266</v>
      </c>
      <c r="H164" s="150">
        <v>10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41</v>
      </c>
      <c r="P164" s="155">
        <f t="shared" si="16"/>
        <v>0</v>
      </c>
      <c r="Q164" s="155">
        <v>0</v>
      </c>
      <c r="R164" s="155">
        <f t="shared" si="17"/>
        <v>0</v>
      </c>
      <c r="S164" s="155">
        <v>0</v>
      </c>
      <c r="T164" s="156">
        <f t="shared" si="18"/>
        <v>0</v>
      </c>
      <c r="AR164" s="157" t="s">
        <v>204</v>
      </c>
      <c r="AT164" s="157" t="s">
        <v>200</v>
      </c>
      <c r="AU164" s="157" t="s">
        <v>83</v>
      </c>
      <c r="AY164" s="13" t="s">
        <v>199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115</v>
      </c>
      <c r="BK164" s="158">
        <f t="shared" si="24"/>
        <v>0</v>
      </c>
      <c r="BL164" s="13" t="s">
        <v>204</v>
      </c>
      <c r="BM164" s="157" t="s">
        <v>545</v>
      </c>
    </row>
    <row r="165" spans="2:65" s="10" customFormat="1" ht="22.7" customHeight="1">
      <c r="B165" s="136"/>
      <c r="D165" s="137" t="s">
        <v>74</v>
      </c>
      <c r="E165" s="168" t="s">
        <v>1802</v>
      </c>
      <c r="F165" s="168" t="s">
        <v>1803</v>
      </c>
      <c r="I165" s="139"/>
      <c r="J165" s="169">
        <f>BK165</f>
        <v>0</v>
      </c>
      <c r="L165" s="136"/>
      <c r="M165" s="141"/>
      <c r="P165" s="142">
        <f>SUM(P166:P168)</f>
        <v>0</v>
      </c>
      <c r="R165" s="142">
        <f>SUM(R166:R168)</f>
        <v>0</v>
      </c>
      <c r="T165" s="143">
        <f>SUM(T166:T168)</f>
        <v>0</v>
      </c>
      <c r="AR165" s="137" t="s">
        <v>234</v>
      </c>
      <c r="AT165" s="144" t="s">
        <v>74</v>
      </c>
      <c r="AU165" s="144" t="s">
        <v>83</v>
      </c>
      <c r="AY165" s="137" t="s">
        <v>199</v>
      </c>
      <c r="BK165" s="145">
        <f>SUM(BK166:BK168)</f>
        <v>0</v>
      </c>
    </row>
    <row r="166" spans="2:65" s="1" customFormat="1" ht="24.2" customHeight="1">
      <c r="B166" s="118"/>
      <c r="C166" s="146" t="s">
        <v>426</v>
      </c>
      <c r="D166" s="146" t="s">
        <v>200</v>
      </c>
      <c r="E166" s="147" t="s">
        <v>1804</v>
      </c>
      <c r="F166" s="148" t="s">
        <v>1805</v>
      </c>
      <c r="G166" s="149" t="s">
        <v>208</v>
      </c>
      <c r="H166" s="150">
        <v>32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1806</v>
      </c>
      <c r="AT166" s="157" t="s">
        <v>200</v>
      </c>
      <c r="AU166" s="157" t="s">
        <v>115</v>
      </c>
      <c r="AY166" s="13" t="s">
        <v>199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115</v>
      </c>
      <c r="BK166" s="158">
        <f>ROUND(I166*H166,2)</f>
        <v>0</v>
      </c>
      <c r="BL166" s="13" t="s">
        <v>1806</v>
      </c>
      <c r="BM166" s="157" t="s">
        <v>767</v>
      </c>
    </row>
    <row r="167" spans="2:65" s="1" customFormat="1" ht="37.700000000000003" customHeight="1">
      <c r="B167" s="118"/>
      <c r="C167" s="146" t="s">
        <v>430</v>
      </c>
      <c r="D167" s="146" t="s">
        <v>200</v>
      </c>
      <c r="E167" s="147" t="s">
        <v>1863</v>
      </c>
      <c r="F167" s="148" t="s">
        <v>1864</v>
      </c>
      <c r="G167" s="149" t="s">
        <v>208</v>
      </c>
      <c r="H167" s="150">
        <v>16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41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1806</v>
      </c>
      <c r="AT167" s="157" t="s">
        <v>200</v>
      </c>
      <c r="AU167" s="157" t="s">
        <v>115</v>
      </c>
      <c r="AY167" s="13" t="s">
        <v>199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115</v>
      </c>
      <c r="BK167" s="158">
        <f>ROUND(I167*H167,2)</f>
        <v>0</v>
      </c>
      <c r="BL167" s="13" t="s">
        <v>1806</v>
      </c>
      <c r="BM167" s="157" t="s">
        <v>204</v>
      </c>
    </row>
    <row r="168" spans="2:65" s="1" customFormat="1" ht="24.2" customHeight="1">
      <c r="B168" s="118"/>
      <c r="C168" s="146" t="s">
        <v>434</v>
      </c>
      <c r="D168" s="146" t="s">
        <v>200</v>
      </c>
      <c r="E168" s="147" t="s">
        <v>1865</v>
      </c>
      <c r="F168" s="148" t="s">
        <v>1866</v>
      </c>
      <c r="G168" s="149" t="s">
        <v>208</v>
      </c>
      <c r="H168" s="150">
        <v>16</v>
      </c>
      <c r="I168" s="151"/>
      <c r="J168" s="152">
        <f>ROUND(I168*H168,2)</f>
        <v>0</v>
      </c>
      <c r="K168" s="153"/>
      <c r="L168" s="28"/>
      <c r="M168" s="154" t="s">
        <v>1</v>
      </c>
      <c r="N168" s="117" t="s">
        <v>41</v>
      </c>
      <c r="P168" s="155">
        <f>O168*H168</f>
        <v>0</v>
      </c>
      <c r="Q168" s="155">
        <v>0</v>
      </c>
      <c r="R168" s="155">
        <f>Q168*H168</f>
        <v>0</v>
      </c>
      <c r="S168" s="155">
        <v>0</v>
      </c>
      <c r="T168" s="156">
        <f>S168*H168</f>
        <v>0</v>
      </c>
      <c r="AR168" s="157" t="s">
        <v>1806</v>
      </c>
      <c r="AT168" s="157" t="s">
        <v>200</v>
      </c>
      <c r="AU168" s="157" t="s">
        <v>115</v>
      </c>
      <c r="AY168" s="13" t="s">
        <v>199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115</v>
      </c>
      <c r="BK168" s="158">
        <f>ROUND(I168*H168,2)</f>
        <v>0</v>
      </c>
      <c r="BL168" s="13" t="s">
        <v>1806</v>
      </c>
      <c r="BM168" s="157" t="s">
        <v>781</v>
      </c>
    </row>
    <row r="169" spans="2:65" s="10" customFormat="1" ht="22.7" customHeight="1">
      <c r="B169" s="136"/>
      <c r="D169" s="137" t="s">
        <v>74</v>
      </c>
      <c r="E169" s="168" t="s">
        <v>177</v>
      </c>
      <c r="F169" s="168" t="s">
        <v>1809</v>
      </c>
      <c r="I169" s="139"/>
      <c r="J169" s="169">
        <f>BK169</f>
        <v>0</v>
      </c>
      <c r="L169" s="136"/>
      <c r="M169" s="141"/>
      <c r="P169" s="142">
        <f>P170</f>
        <v>0</v>
      </c>
      <c r="R169" s="142">
        <f>R170</f>
        <v>0</v>
      </c>
      <c r="T169" s="143">
        <f>T170</f>
        <v>0</v>
      </c>
      <c r="AR169" s="137" t="s">
        <v>246</v>
      </c>
      <c r="AT169" s="144" t="s">
        <v>74</v>
      </c>
      <c r="AU169" s="144" t="s">
        <v>83</v>
      </c>
      <c r="AY169" s="137" t="s">
        <v>199</v>
      </c>
      <c r="BK169" s="145">
        <f>BK170</f>
        <v>0</v>
      </c>
    </row>
    <row r="170" spans="2:65" s="1" customFormat="1" ht="44.25" customHeight="1">
      <c r="B170" s="118"/>
      <c r="C170" s="146" t="s">
        <v>438</v>
      </c>
      <c r="D170" s="146" t="s">
        <v>200</v>
      </c>
      <c r="E170" s="147" t="s">
        <v>1432</v>
      </c>
      <c r="F170" s="148" t="s">
        <v>1433</v>
      </c>
      <c r="G170" s="149" t="s">
        <v>1812</v>
      </c>
      <c r="H170" s="150">
        <v>1</v>
      </c>
      <c r="I170" s="151"/>
      <c r="J170" s="152">
        <f>ROUND(I170*H170,2)</f>
        <v>0</v>
      </c>
      <c r="K170" s="153"/>
      <c r="L170" s="28"/>
      <c r="M170" s="159" t="s">
        <v>1</v>
      </c>
      <c r="N170" s="160" t="s">
        <v>41</v>
      </c>
      <c r="O170" s="161"/>
      <c r="P170" s="162">
        <f>O170*H170</f>
        <v>0</v>
      </c>
      <c r="Q170" s="162">
        <v>0</v>
      </c>
      <c r="R170" s="162">
        <f>Q170*H170</f>
        <v>0</v>
      </c>
      <c r="S170" s="162">
        <v>0</v>
      </c>
      <c r="T170" s="163">
        <f>S170*H170</f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>IF(N170="základná",J170,0)</f>
        <v>0</v>
      </c>
      <c r="BF170" s="158">
        <f>IF(N170="znížená",J170,0)</f>
        <v>0</v>
      </c>
      <c r="BG170" s="158">
        <f>IF(N170="zákl. prenesená",J170,0)</f>
        <v>0</v>
      </c>
      <c r="BH170" s="158">
        <f>IF(N170="zníž. prenesená",J170,0)</f>
        <v>0</v>
      </c>
      <c r="BI170" s="158">
        <f>IF(N170="nulová",J170,0)</f>
        <v>0</v>
      </c>
      <c r="BJ170" s="13" t="s">
        <v>115</v>
      </c>
      <c r="BK170" s="158">
        <f>ROUND(I170*H170,2)</f>
        <v>0</v>
      </c>
      <c r="BL170" s="13" t="s">
        <v>234</v>
      </c>
      <c r="BM170" s="157" t="s">
        <v>1121</v>
      </c>
    </row>
    <row r="171" spans="2:65" s="1" customFormat="1" ht="6.95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2:K170" xr:uid="{00000000-0009-0000-0000-000013000000}"/>
  <mergeCells count="17">
    <mergeCell ref="E20:H20"/>
    <mergeCell ref="E29:H29"/>
    <mergeCell ref="E125:H125"/>
    <mergeCell ref="L2:V2"/>
    <mergeCell ref="D107:F107"/>
    <mergeCell ref="D108:F108"/>
    <mergeCell ref="D109:F109"/>
    <mergeCell ref="E121:H121"/>
    <mergeCell ref="E123:H123"/>
    <mergeCell ref="E85:H85"/>
    <mergeCell ref="E87:H87"/>
    <mergeCell ref="E89:H89"/>
    <mergeCell ref="D105:F105"/>
    <mergeCell ref="D106:F106"/>
    <mergeCell ref="E7:H7"/>
    <mergeCell ref="E9:H9"/>
    <mergeCell ref="E11:H11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298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151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1867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216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J113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ROUND((SUM(BE113:BE120) + SUM(BE140:BE297)),  2)</f>
        <v>0</v>
      </c>
      <c r="G35" s="98"/>
      <c r="H35" s="98"/>
      <c r="I35" s="99">
        <v>0.23</v>
      </c>
      <c r="J35" s="97">
        <f>ROUND(((SUM(BE113:BE120) + SUM(BE140:BE297))*I35),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ROUND((SUM(BF113:BF120) + SUM(BF140:BF297)),  2)</f>
        <v>0</v>
      </c>
      <c r="I36" s="100">
        <v>0.23</v>
      </c>
      <c r="J36" s="85">
        <f>ROUND(((SUM(BF113:BF120) + SUM(BF140:BF297))*I36),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ROUND((SUM(BG113:BG120) + SUM(BG140:BG297)),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ROUND((SUM(BH113:BH120) + SUM(BH140:BH297)),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ROUND((SUM(BI113:BI120) + SUM(BI140:BI297)),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SO406.1 - CESTNÁ SVETELNÁ SIGNALIZÁCIA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J140</f>
        <v>0</v>
      </c>
      <c r="L96" s="28"/>
      <c r="AU96" s="13" t="s">
        <v>173</v>
      </c>
    </row>
    <row r="97" spans="2:12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J141</f>
        <v>0</v>
      </c>
      <c r="L97" s="112"/>
    </row>
    <row r="98" spans="2:12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J142</f>
        <v>0</v>
      </c>
      <c r="L98" s="164"/>
    </row>
    <row r="99" spans="2:12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12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J151</f>
        <v>0</v>
      </c>
      <c r="L100" s="164"/>
    </row>
    <row r="101" spans="2:12" s="11" customFormat="1" ht="19.899999999999999" hidden="1" customHeight="1">
      <c r="B101" s="164"/>
      <c r="D101" s="165" t="s">
        <v>319</v>
      </c>
      <c r="E101" s="166"/>
      <c r="F101" s="166"/>
      <c r="G101" s="166"/>
      <c r="H101" s="166"/>
      <c r="I101" s="166"/>
      <c r="J101" s="167">
        <f>J155</f>
        <v>0</v>
      </c>
      <c r="L101" s="164"/>
    </row>
    <row r="102" spans="2:12" s="11" customFormat="1" ht="19.899999999999999" hidden="1" customHeight="1">
      <c r="B102" s="164"/>
      <c r="D102" s="165" t="s">
        <v>219</v>
      </c>
      <c r="E102" s="166"/>
      <c r="F102" s="166"/>
      <c r="G102" s="166"/>
      <c r="H102" s="166"/>
      <c r="I102" s="166"/>
      <c r="J102" s="167">
        <f>J164</f>
        <v>0</v>
      </c>
      <c r="L102" s="164"/>
    </row>
    <row r="103" spans="2:12" s="11" customFormat="1" ht="19.899999999999999" hidden="1" customHeight="1">
      <c r="B103" s="164"/>
      <c r="D103" s="165" t="s">
        <v>321</v>
      </c>
      <c r="E103" s="166"/>
      <c r="F103" s="166"/>
      <c r="G103" s="166"/>
      <c r="H103" s="166"/>
      <c r="I103" s="166"/>
      <c r="J103" s="167">
        <f>J165</f>
        <v>0</v>
      </c>
      <c r="L103" s="164"/>
    </row>
    <row r="104" spans="2:12" s="8" customFormat="1" ht="24.95" hidden="1" customHeight="1">
      <c r="B104" s="112"/>
      <c r="D104" s="113" t="s">
        <v>918</v>
      </c>
      <c r="E104" s="114"/>
      <c r="F104" s="114"/>
      <c r="G104" s="114"/>
      <c r="H104" s="114"/>
      <c r="I104" s="114"/>
      <c r="J104" s="115">
        <f>J168</f>
        <v>0</v>
      </c>
      <c r="L104" s="112"/>
    </row>
    <row r="105" spans="2:12" s="11" customFormat="1" ht="19.899999999999999" hidden="1" customHeight="1">
      <c r="B105" s="164"/>
      <c r="D105" s="165" t="s">
        <v>919</v>
      </c>
      <c r="E105" s="166"/>
      <c r="F105" s="166"/>
      <c r="G105" s="166"/>
      <c r="H105" s="166"/>
      <c r="I105" s="166"/>
      <c r="J105" s="167">
        <f>J169</f>
        <v>0</v>
      </c>
      <c r="L105" s="164"/>
    </row>
    <row r="106" spans="2:12" s="11" customFormat="1" ht="19.899999999999999" hidden="1" customHeight="1">
      <c r="B106" s="164"/>
      <c r="D106" s="165" t="s">
        <v>1868</v>
      </c>
      <c r="E106" s="166"/>
      <c r="F106" s="166"/>
      <c r="G106" s="166"/>
      <c r="H106" s="166"/>
      <c r="I106" s="166"/>
      <c r="J106" s="167">
        <f>J186</f>
        <v>0</v>
      </c>
      <c r="L106" s="164"/>
    </row>
    <row r="107" spans="2:12" s="8" customFormat="1" ht="24.95" hidden="1" customHeight="1">
      <c r="B107" s="112"/>
      <c r="D107" s="113" t="s">
        <v>1869</v>
      </c>
      <c r="E107" s="114"/>
      <c r="F107" s="114"/>
      <c r="G107" s="114"/>
      <c r="H107" s="114"/>
      <c r="I107" s="114"/>
      <c r="J107" s="115">
        <f>J209</f>
        <v>0</v>
      </c>
      <c r="L107" s="112"/>
    </row>
    <row r="108" spans="2:12" s="8" customFormat="1" ht="24.95" hidden="1" customHeight="1">
      <c r="B108" s="112"/>
      <c r="D108" s="113" t="s">
        <v>688</v>
      </c>
      <c r="E108" s="114"/>
      <c r="F108" s="114"/>
      <c r="G108" s="114"/>
      <c r="H108" s="114"/>
      <c r="I108" s="114"/>
      <c r="J108" s="115">
        <f>J259</f>
        <v>0</v>
      </c>
      <c r="L108" s="112"/>
    </row>
    <row r="109" spans="2:12" s="11" customFormat="1" ht="19.899999999999999" hidden="1" customHeight="1">
      <c r="B109" s="164"/>
      <c r="D109" s="165" t="s">
        <v>1870</v>
      </c>
      <c r="E109" s="166"/>
      <c r="F109" s="166"/>
      <c r="G109" s="166"/>
      <c r="H109" s="166"/>
      <c r="I109" s="166"/>
      <c r="J109" s="167">
        <f>J260</f>
        <v>0</v>
      </c>
      <c r="L109" s="164"/>
    </row>
    <row r="110" spans="2:12" s="11" customFormat="1" ht="19.899999999999999" hidden="1" customHeight="1">
      <c r="B110" s="164"/>
      <c r="D110" s="165" t="s">
        <v>553</v>
      </c>
      <c r="E110" s="166"/>
      <c r="F110" s="166"/>
      <c r="G110" s="166"/>
      <c r="H110" s="166"/>
      <c r="I110" s="166"/>
      <c r="J110" s="167">
        <f>J294</f>
        <v>0</v>
      </c>
      <c r="L110" s="164"/>
    </row>
    <row r="111" spans="2:12" s="1" customFormat="1" ht="21.75" hidden="1" customHeight="1">
      <c r="B111" s="28"/>
      <c r="L111" s="28"/>
    </row>
    <row r="112" spans="2:12" s="1" customFormat="1" ht="6.95" hidden="1" customHeight="1">
      <c r="B112" s="28"/>
      <c r="L112" s="28"/>
    </row>
    <row r="113" spans="2:65" s="1" customFormat="1" ht="29.25" hidden="1" customHeight="1">
      <c r="B113" s="28"/>
      <c r="C113" s="111" t="s">
        <v>175</v>
      </c>
      <c r="J113" s="116">
        <f>ROUND(J114 + J115 + J116 + J117 + J118 + J119,2)</f>
        <v>0</v>
      </c>
      <c r="L113" s="28"/>
      <c r="N113" s="117" t="s">
        <v>39</v>
      </c>
    </row>
    <row r="114" spans="2:65" s="1" customFormat="1" ht="18" hidden="1" customHeight="1">
      <c r="B114" s="118"/>
      <c r="C114" s="119"/>
      <c r="D114" s="232" t="s">
        <v>220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ref="BE114:BE119" si="0">IF(N114="základná",J114,0)</f>
        <v>0</v>
      </c>
      <c r="BF114" s="124">
        <f t="shared" ref="BF114:BF119" si="1">IF(N114="znížená",J114,0)</f>
        <v>0</v>
      </c>
      <c r="BG114" s="124">
        <f t="shared" ref="BG114:BG119" si="2">IF(N114="zákl. prenesená",J114,0)</f>
        <v>0</v>
      </c>
      <c r="BH114" s="124">
        <f t="shared" ref="BH114:BH119" si="3">IF(N114="zníž. prenesená",J114,0)</f>
        <v>0</v>
      </c>
      <c r="BI114" s="124">
        <f t="shared" ref="BI114:BI119" si="4">IF(N114="nulová",J114,0)</f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32" t="s">
        <v>222</v>
      </c>
      <c r="E115" s="233"/>
      <c r="F115" s="233"/>
      <c r="G115" s="119"/>
      <c r="H115" s="119"/>
      <c r="I115" s="119"/>
      <c r="J115" s="121"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177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32" t="s">
        <v>221</v>
      </c>
      <c r="E116" s="233"/>
      <c r="F116" s="233"/>
      <c r="G116" s="119"/>
      <c r="H116" s="119"/>
      <c r="I116" s="119"/>
      <c r="J116" s="121">
        <v>0</v>
      </c>
      <c r="K116" s="119"/>
      <c r="L116" s="118"/>
      <c r="M116" s="119"/>
      <c r="N116" s="122" t="s">
        <v>41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177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115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232" t="s">
        <v>1871</v>
      </c>
      <c r="E117" s="233"/>
      <c r="F117" s="233"/>
      <c r="G117" s="119"/>
      <c r="H117" s="119"/>
      <c r="I117" s="119"/>
      <c r="J117" s="121">
        <v>0</v>
      </c>
      <c r="K117" s="119"/>
      <c r="L117" s="118"/>
      <c r="M117" s="119"/>
      <c r="N117" s="122" t="s">
        <v>41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177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115</v>
      </c>
      <c r="BK117" s="119"/>
      <c r="BL117" s="119"/>
      <c r="BM117" s="119"/>
    </row>
    <row r="118" spans="2:65" s="1" customFormat="1" ht="18" hidden="1" customHeight="1">
      <c r="B118" s="118"/>
      <c r="C118" s="119"/>
      <c r="D118" s="232" t="s">
        <v>224</v>
      </c>
      <c r="E118" s="233"/>
      <c r="F118" s="233"/>
      <c r="G118" s="119"/>
      <c r="H118" s="119"/>
      <c r="I118" s="119"/>
      <c r="J118" s="121">
        <v>0</v>
      </c>
      <c r="K118" s="119"/>
      <c r="L118" s="118"/>
      <c r="M118" s="119"/>
      <c r="N118" s="122" t="s">
        <v>41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177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115</v>
      </c>
      <c r="BK118" s="119"/>
      <c r="BL118" s="119"/>
      <c r="BM118" s="119"/>
    </row>
    <row r="119" spans="2:65" s="1" customFormat="1" ht="18" hidden="1" customHeight="1">
      <c r="B119" s="118"/>
      <c r="C119" s="119"/>
      <c r="D119" s="120" t="s">
        <v>182</v>
      </c>
      <c r="E119" s="119"/>
      <c r="F119" s="119"/>
      <c r="G119" s="119"/>
      <c r="H119" s="119"/>
      <c r="I119" s="119"/>
      <c r="J119" s="121">
        <f>ROUND(J30*T119,2)</f>
        <v>0</v>
      </c>
      <c r="K119" s="119"/>
      <c r="L119" s="118"/>
      <c r="M119" s="119"/>
      <c r="N119" s="122" t="s">
        <v>41</v>
      </c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  <c r="AI119" s="119"/>
      <c r="AJ119" s="119"/>
      <c r="AK119" s="119"/>
      <c r="AL119" s="119"/>
      <c r="AM119" s="119"/>
      <c r="AN119" s="119"/>
      <c r="AO119" s="119"/>
      <c r="AP119" s="119"/>
      <c r="AQ119" s="119"/>
      <c r="AR119" s="119"/>
      <c r="AS119" s="119"/>
      <c r="AT119" s="119"/>
      <c r="AU119" s="119"/>
      <c r="AV119" s="119"/>
      <c r="AW119" s="119"/>
      <c r="AX119" s="119"/>
      <c r="AY119" s="123" t="s">
        <v>183</v>
      </c>
      <c r="AZ119" s="119"/>
      <c r="BA119" s="119"/>
      <c r="BB119" s="119"/>
      <c r="BC119" s="119"/>
      <c r="BD119" s="119"/>
      <c r="BE119" s="124">
        <f t="shared" si="0"/>
        <v>0</v>
      </c>
      <c r="BF119" s="124">
        <f t="shared" si="1"/>
        <v>0</v>
      </c>
      <c r="BG119" s="124">
        <f t="shared" si="2"/>
        <v>0</v>
      </c>
      <c r="BH119" s="124">
        <f t="shared" si="3"/>
        <v>0</v>
      </c>
      <c r="BI119" s="124">
        <f t="shared" si="4"/>
        <v>0</v>
      </c>
      <c r="BJ119" s="123" t="s">
        <v>115</v>
      </c>
      <c r="BK119" s="119"/>
      <c r="BL119" s="119"/>
      <c r="BM119" s="119"/>
    </row>
    <row r="120" spans="2:65" s="1" customFormat="1" ht="9.9499999999999993" hidden="1">
      <c r="B120" s="28"/>
      <c r="L120" s="28"/>
    </row>
    <row r="121" spans="2:65" s="1" customFormat="1" ht="29.25" hidden="1" customHeight="1">
      <c r="B121" s="28"/>
      <c r="C121" s="125" t="s">
        <v>184</v>
      </c>
      <c r="D121" s="101"/>
      <c r="E121" s="101"/>
      <c r="F121" s="101"/>
      <c r="G121" s="101"/>
      <c r="H121" s="101"/>
      <c r="I121" s="101"/>
      <c r="J121" s="126">
        <f>ROUND(J96+J113,2)</f>
        <v>0</v>
      </c>
      <c r="K121" s="101"/>
      <c r="L121" s="28"/>
    </row>
    <row r="122" spans="2:65" s="1" customFormat="1" ht="6.95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65" ht="9.9499999999999993" hidden="1"/>
    <row r="124" spans="2:65" ht="9.9499999999999993" hidden="1"/>
    <row r="125" spans="2:65" ht="9.9499999999999993" hidden="1"/>
    <row r="126" spans="2:65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65" s="1" customFormat="1" ht="24.95" customHeight="1">
      <c r="B127" s="28"/>
      <c r="C127" s="17" t="s">
        <v>185</v>
      </c>
      <c r="L127" s="28"/>
    </row>
    <row r="128" spans="2:65" s="1" customFormat="1" ht="6.95" customHeight="1">
      <c r="B128" s="28"/>
      <c r="L128" s="28"/>
    </row>
    <row r="129" spans="2:65" s="1" customFormat="1" ht="12" customHeight="1">
      <c r="B129" s="28"/>
      <c r="C129" s="23" t="s">
        <v>15</v>
      </c>
      <c r="L129" s="28"/>
    </row>
    <row r="130" spans="2:65" s="1" customFormat="1" ht="16.5" customHeight="1">
      <c r="B130" s="28"/>
      <c r="E130" s="234" t="str">
        <f>E7</f>
        <v>Tlačiarne – úprava dopravnej infraštruktúry - Mesto Košice</v>
      </c>
      <c r="F130" s="235"/>
      <c r="G130" s="235"/>
      <c r="H130" s="235"/>
      <c r="L130" s="28"/>
    </row>
    <row r="131" spans="2:65" s="1" customFormat="1" ht="12" customHeight="1">
      <c r="B131" s="28"/>
      <c r="C131" s="23" t="s">
        <v>165</v>
      </c>
      <c r="L131" s="28"/>
    </row>
    <row r="132" spans="2:65" s="1" customFormat="1" ht="16.5" customHeight="1">
      <c r="B132" s="28"/>
      <c r="E132" s="194" t="str">
        <f>E9</f>
        <v>SO406.1 - CESTNÁ SVETELNÁ SIGNALIZÁCIA</v>
      </c>
      <c r="F132" s="236"/>
      <c r="G132" s="236"/>
      <c r="H132" s="236"/>
      <c r="L132" s="28"/>
    </row>
    <row r="133" spans="2:65" s="1" customFormat="1" ht="6.95" customHeight="1">
      <c r="B133" s="28"/>
      <c r="L133" s="28"/>
    </row>
    <row r="134" spans="2:65" s="1" customFormat="1" ht="12" customHeight="1">
      <c r="B134" s="28"/>
      <c r="C134" s="23" t="s">
        <v>19</v>
      </c>
      <c r="F134" s="21" t="str">
        <f>F12</f>
        <v>ul. Letná, Košice</v>
      </c>
      <c r="I134" s="23" t="s">
        <v>21</v>
      </c>
      <c r="J134" s="51" t="str">
        <f>IF(J12="","",J12)</f>
        <v>8. 6. 2026</v>
      </c>
      <c r="L134" s="28"/>
    </row>
    <row r="135" spans="2:65" s="1" customFormat="1" ht="6.95" customHeight="1">
      <c r="B135" s="28"/>
      <c r="L135" s="28"/>
    </row>
    <row r="136" spans="2:65" s="1" customFormat="1" ht="25.7" customHeight="1">
      <c r="B136" s="28"/>
      <c r="C136" s="23" t="s">
        <v>23</v>
      </c>
      <c r="F136" s="21" t="str">
        <f>E15</f>
        <v>Mesto Košice, Trieda SNP 48/A, 04011 Košice</v>
      </c>
      <c r="I136" s="23" t="s">
        <v>29</v>
      </c>
      <c r="J136" s="26" t="str">
        <f>E21</f>
        <v>d.g.A design graphic architecture s.r.o</v>
      </c>
      <c r="L136" s="28"/>
    </row>
    <row r="137" spans="2:65" s="1" customFormat="1" ht="15.2" customHeight="1">
      <c r="B137" s="28"/>
      <c r="C137" s="23" t="s">
        <v>27</v>
      </c>
      <c r="F137" s="21" t="str">
        <f>IF(E18="","",E18)</f>
        <v>Vyplň údaj</v>
      </c>
      <c r="I137" s="23" t="s">
        <v>32</v>
      </c>
      <c r="J137" s="26" t="str">
        <f>E24</f>
        <v xml:space="preserve"> </v>
      </c>
      <c r="L137" s="28"/>
    </row>
    <row r="138" spans="2:65" s="1" customFormat="1" ht="10.35" customHeight="1">
      <c r="B138" s="28"/>
      <c r="L138" s="28"/>
    </row>
    <row r="139" spans="2:65" s="9" customFormat="1" ht="29.25" customHeight="1">
      <c r="B139" s="127"/>
      <c r="C139" s="128" t="s">
        <v>186</v>
      </c>
      <c r="D139" s="129" t="s">
        <v>60</v>
      </c>
      <c r="E139" s="129" t="s">
        <v>56</v>
      </c>
      <c r="F139" s="129" t="s">
        <v>57</v>
      </c>
      <c r="G139" s="129" t="s">
        <v>187</v>
      </c>
      <c r="H139" s="129" t="s">
        <v>188</v>
      </c>
      <c r="I139" s="129" t="s">
        <v>189</v>
      </c>
      <c r="J139" s="130" t="s">
        <v>171</v>
      </c>
      <c r="K139" s="131" t="s">
        <v>190</v>
      </c>
      <c r="L139" s="127"/>
      <c r="M139" s="58" t="s">
        <v>1</v>
      </c>
      <c r="N139" s="59" t="s">
        <v>39</v>
      </c>
      <c r="O139" s="59" t="s">
        <v>191</v>
      </c>
      <c r="P139" s="59" t="s">
        <v>192</v>
      </c>
      <c r="Q139" s="59" t="s">
        <v>193</v>
      </c>
      <c r="R139" s="59" t="s">
        <v>194</v>
      </c>
      <c r="S139" s="59" t="s">
        <v>195</v>
      </c>
      <c r="T139" s="60" t="s">
        <v>196</v>
      </c>
    </row>
    <row r="140" spans="2:65" s="1" customFormat="1" ht="22.7" customHeight="1">
      <c r="B140" s="28"/>
      <c r="C140" s="63" t="s">
        <v>167</v>
      </c>
      <c r="J140" s="132">
        <f>BK140</f>
        <v>0</v>
      </c>
      <c r="L140" s="28"/>
      <c r="M140" s="61"/>
      <c r="N140" s="52"/>
      <c r="O140" s="52"/>
      <c r="P140" s="133">
        <f>P141+P168+P209+P259</f>
        <v>0</v>
      </c>
      <c r="Q140" s="52"/>
      <c r="R140" s="133">
        <f>R141+R168+R209+R259</f>
        <v>98.799208000000007</v>
      </c>
      <c r="S140" s="52"/>
      <c r="T140" s="134">
        <f>T141+T168+T209+T259</f>
        <v>58.217500000000001</v>
      </c>
      <c r="AT140" s="13" t="s">
        <v>74</v>
      </c>
      <c r="AU140" s="13" t="s">
        <v>173</v>
      </c>
      <c r="BK140" s="135">
        <f>BK141+BK168+BK209+BK259</f>
        <v>0</v>
      </c>
    </row>
    <row r="141" spans="2:65" s="10" customFormat="1" ht="25.9" customHeight="1">
      <c r="B141" s="136"/>
      <c r="D141" s="137" t="s">
        <v>74</v>
      </c>
      <c r="E141" s="138" t="s">
        <v>197</v>
      </c>
      <c r="F141" s="138" t="s">
        <v>198</v>
      </c>
      <c r="I141" s="139"/>
      <c r="J141" s="140">
        <f>BK141</f>
        <v>0</v>
      </c>
      <c r="L141" s="136"/>
      <c r="M141" s="141"/>
      <c r="P141" s="142">
        <f>P142+P150+P151+P155+P164+P165</f>
        <v>0</v>
      </c>
      <c r="R141" s="142">
        <f>R142+R150+R151+R155+R164+R165</f>
        <v>36.626115999999996</v>
      </c>
      <c r="T141" s="143">
        <f>T142+T150+T151+T155+T164+T165</f>
        <v>57.761499999999998</v>
      </c>
      <c r="AR141" s="137" t="s">
        <v>83</v>
      </c>
      <c r="AT141" s="144" t="s">
        <v>74</v>
      </c>
      <c r="AU141" s="144" t="s">
        <v>75</v>
      </c>
      <c r="AY141" s="137" t="s">
        <v>199</v>
      </c>
      <c r="BK141" s="145">
        <f>BK142+BK150+BK151+BK155+BK164+BK165</f>
        <v>0</v>
      </c>
    </row>
    <row r="142" spans="2:65" s="10" customFormat="1" ht="22.7" customHeight="1">
      <c r="B142" s="136"/>
      <c r="D142" s="137" t="s">
        <v>74</v>
      </c>
      <c r="E142" s="168" t="s">
        <v>83</v>
      </c>
      <c r="F142" s="168" t="s">
        <v>323</v>
      </c>
      <c r="I142" s="139"/>
      <c r="J142" s="169">
        <f>BK142</f>
        <v>0</v>
      </c>
      <c r="L142" s="136"/>
      <c r="M142" s="141"/>
      <c r="P142" s="142">
        <f>SUM(P143:P149)</f>
        <v>0</v>
      </c>
      <c r="R142" s="142">
        <f>SUM(R143:R149)</f>
        <v>0</v>
      </c>
      <c r="T142" s="143">
        <f>SUM(T143:T149)</f>
        <v>57.761499999999998</v>
      </c>
      <c r="AR142" s="137" t="s">
        <v>83</v>
      </c>
      <c r="AT142" s="144" t="s">
        <v>74</v>
      </c>
      <c r="AU142" s="144" t="s">
        <v>83</v>
      </c>
      <c r="AY142" s="137" t="s">
        <v>199</v>
      </c>
      <c r="BK142" s="145">
        <f>SUM(BK143:BK149)</f>
        <v>0</v>
      </c>
    </row>
    <row r="143" spans="2:65" s="1" customFormat="1" ht="33" customHeight="1">
      <c r="B143" s="118"/>
      <c r="C143" s="146" t="s">
        <v>83</v>
      </c>
      <c r="D143" s="146" t="s">
        <v>200</v>
      </c>
      <c r="E143" s="147" t="s">
        <v>1872</v>
      </c>
      <c r="F143" s="148" t="s">
        <v>1873</v>
      </c>
      <c r="G143" s="149" t="s">
        <v>262</v>
      </c>
      <c r="H143" s="150">
        <v>50.7</v>
      </c>
      <c r="I143" s="151"/>
      <c r="J143" s="152">
        <f t="shared" ref="J143:J149" si="5">ROUND(I143*H143,2)</f>
        <v>0</v>
      </c>
      <c r="K143" s="153"/>
      <c r="L143" s="28"/>
      <c r="M143" s="154" t="s">
        <v>1</v>
      </c>
      <c r="N143" s="117" t="s">
        <v>41</v>
      </c>
      <c r="P143" s="155">
        <f t="shared" ref="P143:P149" si="6">O143*H143</f>
        <v>0</v>
      </c>
      <c r="Q143" s="155">
        <v>0</v>
      </c>
      <c r="R143" s="155">
        <f t="shared" ref="R143:R149" si="7">Q143*H143</f>
        <v>0</v>
      </c>
      <c r="S143" s="155">
        <v>0.5</v>
      </c>
      <c r="T143" s="156">
        <f t="shared" ref="T143:T149" si="8">S143*H143</f>
        <v>25.35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ref="BE143:BE149" si="9">IF(N143="základná",J143,0)</f>
        <v>0</v>
      </c>
      <c r="BF143" s="158">
        <f t="shared" ref="BF143:BF149" si="10">IF(N143="znížená",J143,0)</f>
        <v>0</v>
      </c>
      <c r="BG143" s="158">
        <f t="shared" ref="BG143:BG149" si="11">IF(N143="zákl. prenesená",J143,0)</f>
        <v>0</v>
      </c>
      <c r="BH143" s="158">
        <f t="shared" ref="BH143:BH149" si="12">IF(N143="zníž. prenesená",J143,0)</f>
        <v>0</v>
      </c>
      <c r="BI143" s="158">
        <f t="shared" ref="BI143:BI149" si="13">IF(N143="nulová",J143,0)</f>
        <v>0</v>
      </c>
      <c r="BJ143" s="13" t="s">
        <v>115</v>
      </c>
      <c r="BK143" s="158">
        <f t="shared" ref="BK143:BK149" si="14">ROUND(I143*H143,2)</f>
        <v>0</v>
      </c>
      <c r="BL143" s="13" t="s">
        <v>234</v>
      </c>
      <c r="BM143" s="157" t="s">
        <v>1874</v>
      </c>
    </row>
    <row r="144" spans="2:65" s="1" customFormat="1" ht="33" customHeight="1">
      <c r="B144" s="118"/>
      <c r="C144" s="146" t="s">
        <v>115</v>
      </c>
      <c r="D144" s="146" t="s">
        <v>200</v>
      </c>
      <c r="E144" s="147" t="s">
        <v>1875</v>
      </c>
      <c r="F144" s="148" t="s">
        <v>1876</v>
      </c>
      <c r="G144" s="149" t="s">
        <v>262</v>
      </c>
      <c r="H144" s="150">
        <v>50.7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0.4</v>
      </c>
      <c r="T144" s="156">
        <f t="shared" si="8"/>
        <v>20.28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1877</v>
      </c>
    </row>
    <row r="145" spans="2:65" s="1" customFormat="1" ht="33" customHeight="1">
      <c r="B145" s="118"/>
      <c r="C145" s="146" t="s">
        <v>239</v>
      </c>
      <c r="D145" s="146" t="s">
        <v>200</v>
      </c>
      <c r="E145" s="147" t="s">
        <v>1878</v>
      </c>
      <c r="F145" s="148" t="s">
        <v>1879</v>
      </c>
      <c r="G145" s="149" t="s">
        <v>262</v>
      </c>
      <c r="H145" s="150">
        <v>50.7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0.22500000000000001</v>
      </c>
      <c r="T145" s="156">
        <f t="shared" si="8"/>
        <v>11.407500000000001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1880</v>
      </c>
    </row>
    <row r="146" spans="2:65" s="1" customFormat="1" ht="24.2" customHeight="1">
      <c r="B146" s="118"/>
      <c r="C146" s="146" t="s">
        <v>234</v>
      </c>
      <c r="D146" s="146" t="s">
        <v>200</v>
      </c>
      <c r="E146" s="147" t="s">
        <v>1881</v>
      </c>
      <c r="F146" s="148" t="s">
        <v>1882</v>
      </c>
      <c r="G146" s="149" t="s">
        <v>262</v>
      </c>
      <c r="H146" s="150">
        <v>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0.18099999999999999</v>
      </c>
      <c r="T146" s="156">
        <f t="shared" si="8"/>
        <v>0.72399999999999998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1883</v>
      </c>
    </row>
    <row r="147" spans="2:65" s="1" customFormat="1" ht="33" customHeight="1">
      <c r="B147" s="118"/>
      <c r="C147" s="146" t="s">
        <v>246</v>
      </c>
      <c r="D147" s="146" t="s">
        <v>200</v>
      </c>
      <c r="E147" s="147" t="s">
        <v>694</v>
      </c>
      <c r="F147" s="148" t="s">
        <v>695</v>
      </c>
      <c r="G147" s="149" t="s">
        <v>356</v>
      </c>
      <c r="H147" s="150">
        <v>11.02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1884</v>
      </c>
    </row>
    <row r="148" spans="2:65" s="1" customFormat="1" ht="24.2" customHeight="1">
      <c r="B148" s="118"/>
      <c r="C148" s="146" t="s">
        <v>250</v>
      </c>
      <c r="D148" s="146" t="s">
        <v>200</v>
      </c>
      <c r="E148" s="147" t="s">
        <v>586</v>
      </c>
      <c r="F148" s="148" t="s">
        <v>587</v>
      </c>
      <c r="G148" s="149" t="s">
        <v>262</v>
      </c>
      <c r="H148" s="150">
        <v>45.5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1885</v>
      </c>
    </row>
    <row r="149" spans="2:65" s="1" customFormat="1" ht="33" customHeight="1">
      <c r="B149" s="118"/>
      <c r="C149" s="146" t="s">
        <v>256</v>
      </c>
      <c r="D149" s="146" t="s">
        <v>200</v>
      </c>
      <c r="E149" s="147" t="s">
        <v>595</v>
      </c>
      <c r="F149" s="148" t="s">
        <v>596</v>
      </c>
      <c r="G149" s="149" t="s">
        <v>262</v>
      </c>
      <c r="H149" s="150">
        <v>55.1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1886</v>
      </c>
    </row>
    <row r="150" spans="2:65" s="10" customFormat="1" ht="22.7" customHeight="1">
      <c r="B150" s="136"/>
      <c r="D150" s="137" t="s">
        <v>74</v>
      </c>
      <c r="E150" s="168" t="s">
        <v>115</v>
      </c>
      <c r="F150" s="168" t="s">
        <v>396</v>
      </c>
      <c r="I150" s="139"/>
      <c r="J150" s="169">
        <f>BK150</f>
        <v>0</v>
      </c>
      <c r="L150" s="136"/>
      <c r="M150" s="141"/>
      <c r="P150" s="142">
        <v>0</v>
      </c>
      <c r="R150" s="142">
        <v>0</v>
      </c>
      <c r="T150" s="143">
        <v>0</v>
      </c>
      <c r="AR150" s="137" t="s">
        <v>83</v>
      </c>
      <c r="AT150" s="144" t="s">
        <v>74</v>
      </c>
      <c r="AU150" s="144" t="s">
        <v>83</v>
      </c>
      <c r="AY150" s="137" t="s">
        <v>199</v>
      </c>
      <c r="BK150" s="145">
        <v>0</v>
      </c>
    </row>
    <row r="151" spans="2:65" s="10" customFormat="1" ht="22.7" customHeight="1">
      <c r="B151" s="136"/>
      <c r="D151" s="137" t="s">
        <v>74</v>
      </c>
      <c r="E151" s="168" t="s">
        <v>234</v>
      </c>
      <c r="F151" s="168" t="s">
        <v>607</v>
      </c>
      <c r="I151" s="139"/>
      <c r="J151" s="169">
        <f>BK151</f>
        <v>0</v>
      </c>
      <c r="L151" s="136"/>
      <c r="M151" s="141"/>
      <c r="P151" s="142">
        <f>SUM(P152:P154)</f>
        <v>0</v>
      </c>
      <c r="R151" s="142">
        <f>SUM(R152:R154)</f>
        <v>11.15601</v>
      </c>
      <c r="T151" s="143">
        <f>SUM(T152:T154)</f>
        <v>0</v>
      </c>
      <c r="AR151" s="137" t="s">
        <v>83</v>
      </c>
      <c r="AT151" s="144" t="s">
        <v>74</v>
      </c>
      <c r="AU151" s="144" t="s">
        <v>83</v>
      </c>
      <c r="AY151" s="137" t="s">
        <v>199</v>
      </c>
      <c r="BK151" s="145">
        <f>SUM(BK152:BK154)</f>
        <v>0</v>
      </c>
    </row>
    <row r="152" spans="2:65" s="1" customFormat="1" ht="33" customHeight="1">
      <c r="B152" s="118"/>
      <c r="C152" s="146" t="s">
        <v>233</v>
      </c>
      <c r="D152" s="146" t="s">
        <v>200</v>
      </c>
      <c r="E152" s="147" t="s">
        <v>608</v>
      </c>
      <c r="F152" s="148" t="s">
        <v>609</v>
      </c>
      <c r="G152" s="149" t="s">
        <v>262</v>
      </c>
      <c r="H152" s="150">
        <v>43.5</v>
      </c>
      <c r="I152" s="151"/>
      <c r="J152" s="152">
        <f>ROUND(I152*H152,2)</f>
        <v>0</v>
      </c>
      <c r="K152" s="153"/>
      <c r="L152" s="28"/>
      <c r="M152" s="154" t="s">
        <v>1</v>
      </c>
      <c r="N152" s="117" t="s">
        <v>41</v>
      </c>
      <c r="P152" s="155">
        <f>O152*H152</f>
        <v>0</v>
      </c>
      <c r="Q152" s="155">
        <v>9.4539999999999999E-2</v>
      </c>
      <c r="R152" s="155">
        <f>Q152*H152</f>
        <v>4.1124900000000002</v>
      </c>
      <c r="S152" s="155">
        <v>0</v>
      </c>
      <c r="T152" s="156">
        <f>S152*H152</f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>IF(N152="základná",J152,0)</f>
        <v>0</v>
      </c>
      <c r="BF152" s="158">
        <f>IF(N152="znížená",J152,0)</f>
        <v>0</v>
      </c>
      <c r="BG152" s="158">
        <f>IF(N152="zákl. prenesená",J152,0)</f>
        <v>0</v>
      </c>
      <c r="BH152" s="158">
        <f>IF(N152="zníž. prenesená",J152,0)</f>
        <v>0</v>
      </c>
      <c r="BI152" s="158">
        <f>IF(N152="nulová",J152,0)</f>
        <v>0</v>
      </c>
      <c r="BJ152" s="13" t="s">
        <v>115</v>
      </c>
      <c r="BK152" s="158">
        <f>ROUND(I152*H152,2)</f>
        <v>0</v>
      </c>
      <c r="BL152" s="13" t="s">
        <v>234</v>
      </c>
      <c r="BM152" s="157" t="s">
        <v>1887</v>
      </c>
    </row>
    <row r="153" spans="2:65" s="1" customFormat="1" ht="33" customHeight="1">
      <c r="B153" s="118"/>
      <c r="C153" s="146" t="s">
        <v>254</v>
      </c>
      <c r="D153" s="146" t="s">
        <v>200</v>
      </c>
      <c r="E153" s="147" t="s">
        <v>1888</v>
      </c>
      <c r="F153" s="148" t="s">
        <v>1889</v>
      </c>
      <c r="G153" s="149" t="s">
        <v>1890</v>
      </c>
      <c r="H153" s="150">
        <v>43.5</v>
      </c>
      <c r="I153" s="151"/>
      <c r="J153" s="152">
        <f>ROUND(I153*H153,2)</f>
        <v>0</v>
      </c>
      <c r="K153" s="153"/>
      <c r="L153" s="28"/>
      <c r="M153" s="154" t="s">
        <v>1</v>
      </c>
      <c r="N153" s="117" t="s">
        <v>41</v>
      </c>
      <c r="P153" s="155">
        <f>O153*H153</f>
        <v>0</v>
      </c>
      <c r="Q153" s="155">
        <v>0.16192000000000001</v>
      </c>
      <c r="R153" s="155">
        <f>Q153*H153</f>
        <v>7.04352</v>
      </c>
      <c r="S153" s="155">
        <v>0</v>
      </c>
      <c r="T153" s="156">
        <f>S153*H153</f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>IF(N153="základná",J153,0)</f>
        <v>0</v>
      </c>
      <c r="BF153" s="158">
        <f>IF(N153="znížená",J153,0)</f>
        <v>0</v>
      </c>
      <c r="BG153" s="158">
        <f>IF(N153="zákl. prenesená",J153,0)</f>
        <v>0</v>
      </c>
      <c r="BH153" s="158">
        <f>IF(N153="zníž. prenesená",J153,0)</f>
        <v>0</v>
      </c>
      <c r="BI153" s="158">
        <f>IF(N153="nulová",J153,0)</f>
        <v>0</v>
      </c>
      <c r="BJ153" s="13" t="s">
        <v>115</v>
      </c>
      <c r="BK153" s="158">
        <f>ROUND(I153*H153,2)</f>
        <v>0</v>
      </c>
      <c r="BL153" s="13" t="s">
        <v>234</v>
      </c>
      <c r="BM153" s="157" t="s">
        <v>1891</v>
      </c>
    </row>
    <row r="154" spans="2:65" s="1" customFormat="1" ht="33" customHeight="1">
      <c r="B154" s="118"/>
      <c r="C154" s="146" t="s">
        <v>268</v>
      </c>
      <c r="D154" s="146" t="s">
        <v>200</v>
      </c>
      <c r="E154" s="147" t="s">
        <v>1892</v>
      </c>
      <c r="F154" s="148" t="s">
        <v>1893</v>
      </c>
      <c r="G154" s="149" t="s">
        <v>262</v>
      </c>
      <c r="H154" s="150">
        <v>43.5</v>
      </c>
      <c r="I154" s="151"/>
      <c r="J154" s="152">
        <f>ROUND(I154*H154,2)</f>
        <v>0</v>
      </c>
      <c r="K154" s="153"/>
      <c r="L154" s="28"/>
      <c r="M154" s="154" t="s">
        <v>1</v>
      </c>
      <c r="N154" s="117" t="s">
        <v>41</v>
      </c>
      <c r="P154" s="155">
        <f>O154*H154</f>
        <v>0</v>
      </c>
      <c r="Q154" s="155">
        <v>0</v>
      </c>
      <c r="R154" s="155">
        <f>Q154*H154</f>
        <v>0</v>
      </c>
      <c r="S154" s="155">
        <v>0</v>
      </c>
      <c r="T154" s="156">
        <f>S154*H154</f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>IF(N154="základná",J154,0)</f>
        <v>0</v>
      </c>
      <c r="BF154" s="158">
        <f>IF(N154="znížená",J154,0)</f>
        <v>0</v>
      </c>
      <c r="BG154" s="158">
        <f>IF(N154="zákl. prenesená",J154,0)</f>
        <v>0</v>
      </c>
      <c r="BH154" s="158">
        <f>IF(N154="zníž. prenesená",J154,0)</f>
        <v>0</v>
      </c>
      <c r="BI154" s="158">
        <f>IF(N154="nulová",J154,0)</f>
        <v>0</v>
      </c>
      <c r="BJ154" s="13" t="s">
        <v>115</v>
      </c>
      <c r="BK154" s="158">
        <f>ROUND(I154*H154,2)</f>
        <v>0</v>
      </c>
      <c r="BL154" s="13" t="s">
        <v>234</v>
      </c>
      <c r="BM154" s="157" t="s">
        <v>1894</v>
      </c>
    </row>
    <row r="155" spans="2:65" s="10" customFormat="1" ht="22.7" customHeight="1">
      <c r="B155" s="136"/>
      <c r="D155" s="137" t="s">
        <v>74</v>
      </c>
      <c r="E155" s="168" t="s">
        <v>246</v>
      </c>
      <c r="F155" s="168" t="s">
        <v>417</v>
      </c>
      <c r="I155" s="139"/>
      <c r="J155" s="169">
        <f>BK155</f>
        <v>0</v>
      </c>
      <c r="L155" s="136"/>
      <c r="M155" s="141"/>
      <c r="P155" s="142">
        <f>SUM(P156:P163)</f>
        <v>0</v>
      </c>
      <c r="R155" s="142">
        <f>SUM(R156:R163)</f>
        <v>25.470105999999998</v>
      </c>
      <c r="T155" s="143">
        <f>SUM(T156:T163)</f>
        <v>0</v>
      </c>
      <c r="AR155" s="137" t="s">
        <v>83</v>
      </c>
      <c r="AT155" s="144" t="s">
        <v>74</v>
      </c>
      <c r="AU155" s="144" t="s">
        <v>83</v>
      </c>
      <c r="AY155" s="137" t="s">
        <v>199</v>
      </c>
      <c r="BK155" s="145">
        <f>SUM(BK156:BK163)</f>
        <v>0</v>
      </c>
    </row>
    <row r="156" spans="2:65" s="1" customFormat="1" ht="24.2" customHeight="1">
      <c r="B156" s="118"/>
      <c r="C156" s="146" t="s">
        <v>272</v>
      </c>
      <c r="D156" s="146" t="s">
        <v>200</v>
      </c>
      <c r="E156" s="147" t="s">
        <v>1895</v>
      </c>
      <c r="F156" s="148" t="s">
        <v>1896</v>
      </c>
      <c r="G156" s="149" t="s">
        <v>1890</v>
      </c>
      <c r="H156" s="150">
        <v>55.1</v>
      </c>
      <c r="I156" s="151"/>
      <c r="J156" s="152">
        <f t="shared" ref="J156:J163" si="15">ROUND(I156*H156,2)</f>
        <v>0</v>
      </c>
      <c r="K156" s="153"/>
      <c r="L156" s="28"/>
      <c r="M156" s="154" t="s">
        <v>1</v>
      </c>
      <c r="N156" s="117" t="s">
        <v>41</v>
      </c>
      <c r="P156" s="155">
        <f t="shared" ref="P156:P163" si="16">O156*H156</f>
        <v>0</v>
      </c>
      <c r="Q156" s="155">
        <v>0</v>
      </c>
      <c r="R156" s="155">
        <f t="shared" ref="R156:R163" si="17">Q156*H156</f>
        <v>0</v>
      </c>
      <c r="S156" s="155">
        <v>0</v>
      </c>
      <c r="T156" s="156">
        <f t="shared" ref="T156:T163" si="18">S156*H156</f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ref="BE156:BE163" si="19">IF(N156="základná",J156,0)</f>
        <v>0</v>
      </c>
      <c r="BF156" s="158">
        <f t="shared" ref="BF156:BF163" si="20">IF(N156="znížená",J156,0)</f>
        <v>0</v>
      </c>
      <c r="BG156" s="158">
        <f t="shared" ref="BG156:BG163" si="21">IF(N156="zákl. prenesená",J156,0)</f>
        <v>0</v>
      </c>
      <c r="BH156" s="158">
        <f t="shared" ref="BH156:BH163" si="22">IF(N156="zníž. prenesená",J156,0)</f>
        <v>0</v>
      </c>
      <c r="BI156" s="158">
        <f t="shared" ref="BI156:BI163" si="23">IF(N156="nulová",J156,0)</f>
        <v>0</v>
      </c>
      <c r="BJ156" s="13" t="s">
        <v>115</v>
      </c>
      <c r="BK156" s="158">
        <f t="shared" ref="BK156:BK163" si="24">ROUND(I156*H156,2)</f>
        <v>0</v>
      </c>
      <c r="BL156" s="13" t="s">
        <v>234</v>
      </c>
      <c r="BM156" s="157" t="s">
        <v>1897</v>
      </c>
    </row>
    <row r="157" spans="2:65" s="1" customFormat="1" ht="24.2" customHeight="1">
      <c r="B157" s="118"/>
      <c r="C157" s="146" t="s">
        <v>276</v>
      </c>
      <c r="D157" s="146" t="s">
        <v>200</v>
      </c>
      <c r="E157" s="147" t="s">
        <v>1898</v>
      </c>
      <c r="F157" s="148" t="s">
        <v>1899</v>
      </c>
      <c r="G157" s="149" t="s">
        <v>262</v>
      </c>
      <c r="H157" s="150">
        <v>43.5</v>
      </c>
      <c r="I157" s="151"/>
      <c r="J157" s="152">
        <f t="shared" si="15"/>
        <v>0</v>
      </c>
      <c r="K157" s="153"/>
      <c r="L157" s="28"/>
      <c r="M157" s="154" t="s">
        <v>1</v>
      </c>
      <c r="N157" s="117" t="s">
        <v>41</v>
      </c>
      <c r="P157" s="155">
        <f t="shared" si="16"/>
        <v>0</v>
      </c>
      <c r="Q157" s="155">
        <v>0.21318000000000001</v>
      </c>
      <c r="R157" s="155">
        <f t="shared" si="17"/>
        <v>9.2733299999999996</v>
      </c>
      <c r="S157" s="155">
        <v>0</v>
      </c>
      <c r="T157" s="156">
        <f t="shared" si="1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115</v>
      </c>
      <c r="BK157" s="158">
        <f t="shared" si="24"/>
        <v>0</v>
      </c>
      <c r="BL157" s="13" t="s">
        <v>234</v>
      </c>
      <c r="BM157" s="157" t="s">
        <v>1900</v>
      </c>
    </row>
    <row r="158" spans="2:65" s="1" customFormat="1" ht="24.2" customHeight="1">
      <c r="B158" s="118"/>
      <c r="C158" s="146" t="s">
        <v>280</v>
      </c>
      <c r="D158" s="146" t="s">
        <v>200</v>
      </c>
      <c r="E158" s="147" t="s">
        <v>1901</v>
      </c>
      <c r="F158" s="148" t="s">
        <v>517</v>
      </c>
      <c r="G158" s="149" t="s">
        <v>1902</v>
      </c>
      <c r="H158" s="150">
        <v>57.762</v>
      </c>
      <c r="I158" s="151"/>
      <c r="J158" s="152">
        <f t="shared" si="15"/>
        <v>0</v>
      </c>
      <c r="K158" s="153"/>
      <c r="L158" s="28"/>
      <c r="M158" s="154" t="s">
        <v>1</v>
      </c>
      <c r="N158" s="117" t="s">
        <v>41</v>
      </c>
      <c r="P158" s="155">
        <f t="shared" si="16"/>
        <v>0</v>
      </c>
      <c r="Q158" s="155">
        <v>0</v>
      </c>
      <c r="R158" s="155">
        <f t="shared" si="17"/>
        <v>0</v>
      </c>
      <c r="S158" s="155">
        <v>0</v>
      </c>
      <c r="T158" s="156">
        <f t="shared" si="18"/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si="19"/>
        <v>0</v>
      </c>
      <c r="BF158" s="158">
        <f t="shared" si="20"/>
        <v>0</v>
      </c>
      <c r="BG158" s="158">
        <f t="shared" si="21"/>
        <v>0</v>
      </c>
      <c r="BH158" s="158">
        <f t="shared" si="22"/>
        <v>0</v>
      </c>
      <c r="BI158" s="158">
        <f t="shared" si="23"/>
        <v>0</v>
      </c>
      <c r="BJ158" s="13" t="s">
        <v>115</v>
      </c>
      <c r="BK158" s="158">
        <f t="shared" si="24"/>
        <v>0</v>
      </c>
      <c r="BL158" s="13" t="s">
        <v>234</v>
      </c>
      <c r="BM158" s="157" t="s">
        <v>1903</v>
      </c>
    </row>
    <row r="159" spans="2:65" s="1" customFormat="1" ht="24.2" customHeight="1">
      <c r="B159" s="118"/>
      <c r="C159" s="146" t="s">
        <v>284</v>
      </c>
      <c r="D159" s="146" t="s">
        <v>200</v>
      </c>
      <c r="E159" s="147" t="s">
        <v>1904</v>
      </c>
      <c r="F159" s="148" t="s">
        <v>1905</v>
      </c>
      <c r="G159" s="149" t="s">
        <v>1902</v>
      </c>
      <c r="H159" s="150">
        <v>173.286</v>
      </c>
      <c r="I159" s="151"/>
      <c r="J159" s="152">
        <f t="shared" si="15"/>
        <v>0</v>
      </c>
      <c r="K159" s="153"/>
      <c r="L159" s="28"/>
      <c r="M159" s="154" t="s">
        <v>1</v>
      </c>
      <c r="N159" s="117" t="s">
        <v>41</v>
      </c>
      <c r="P159" s="155">
        <f t="shared" si="16"/>
        <v>0</v>
      </c>
      <c r="Q159" s="155">
        <v>0</v>
      </c>
      <c r="R159" s="155">
        <f t="shared" si="17"/>
        <v>0</v>
      </c>
      <c r="S159" s="155">
        <v>0</v>
      </c>
      <c r="T159" s="156">
        <f t="shared" si="18"/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 t="shared" si="19"/>
        <v>0</v>
      </c>
      <c r="BF159" s="158">
        <f t="shared" si="20"/>
        <v>0</v>
      </c>
      <c r="BG159" s="158">
        <f t="shared" si="21"/>
        <v>0</v>
      </c>
      <c r="BH159" s="158">
        <f t="shared" si="22"/>
        <v>0</v>
      </c>
      <c r="BI159" s="158">
        <f t="shared" si="23"/>
        <v>0</v>
      </c>
      <c r="BJ159" s="13" t="s">
        <v>115</v>
      </c>
      <c r="BK159" s="158">
        <f t="shared" si="24"/>
        <v>0</v>
      </c>
      <c r="BL159" s="13" t="s">
        <v>234</v>
      </c>
      <c r="BM159" s="157" t="s">
        <v>1906</v>
      </c>
    </row>
    <row r="160" spans="2:65" s="1" customFormat="1" ht="24.2" customHeight="1">
      <c r="B160" s="118"/>
      <c r="C160" s="146" t="s">
        <v>288</v>
      </c>
      <c r="D160" s="146" t="s">
        <v>200</v>
      </c>
      <c r="E160" s="147" t="s">
        <v>1907</v>
      </c>
      <c r="F160" s="148" t="s">
        <v>1908</v>
      </c>
      <c r="G160" s="149" t="s">
        <v>1902</v>
      </c>
      <c r="H160" s="150">
        <v>57.762</v>
      </c>
      <c r="I160" s="151"/>
      <c r="J160" s="152">
        <f t="shared" si="15"/>
        <v>0</v>
      </c>
      <c r="K160" s="153"/>
      <c r="L160" s="28"/>
      <c r="M160" s="154" t="s">
        <v>1</v>
      </c>
      <c r="N160" s="117" t="s">
        <v>41</v>
      </c>
      <c r="P160" s="155">
        <f t="shared" si="16"/>
        <v>0</v>
      </c>
      <c r="Q160" s="155">
        <v>0</v>
      </c>
      <c r="R160" s="155">
        <f t="shared" si="17"/>
        <v>0</v>
      </c>
      <c r="S160" s="155">
        <v>0</v>
      </c>
      <c r="T160" s="156">
        <f t="shared" si="18"/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 t="shared" si="19"/>
        <v>0</v>
      </c>
      <c r="BF160" s="158">
        <f t="shared" si="20"/>
        <v>0</v>
      </c>
      <c r="BG160" s="158">
        <f t="shared" si="21"/>
        <v>0</v>
      </c>
      <c r="BH160" s="158">
        <f t="shared" si="22"/>
        <v>0</v>
      </c>
      <c r="BI160" s="158">
        <f t="shared" si="23"/>
        <v>0</v>
      </c>
      <c r="BJ160" s="13" t="s">
        <v>115</v>
      </c>
      <c r="BK160" s="158">
        <f t="shared" si="24"/>
        <v>0</v>
      </c>
      <c r="BL160" s="13" t="s">
        <v>234</v>
      </c>
      <c r="BM160" s="157" t="s">
        <v>1909</v>
      </c>
    </row>
    <row r="161" spans="2:65" s="1" customFormat="1" ht="16.5" customHeight="1">
      <c r="B161" s="118"/>
      <c r="C161" s="170" t="s">
        <v>292</v>
      </c>
      <c r="D161" s="170" t="s">
        <v>229</v>
      </c>
      <c r="E161" s="171" t="s">
        <v>1910</v>
      </c>
      <c r="F161" s="172" t="s">
        <v>1911</v>
      </c>
      <c r="G161" s="173" t="s">
        <v>262</v>
      </c>
      <c r="H161" s="174">
        <v>44.37</v>
      </c>
      <c r="I161" s="175"/>
      <c r="J161" s="176">
        <f t="shared" si="15"/>
        <v>0</v>
      </c>
      <c r="K161" s="177"/>
      <c r="L161" s="178"/>
      <c r="M161" s="179" t="s">
        <v>1</v>
      </c>
      <c r="N161" s="180" t="s">
        <v>41</v>
      </c>
      <c r="P161" s="155">
        <f t="shared" si="16"/>
        <v>0</v>
      </c>
      <c r="Q161" s="155">
        <v>1.4800000000000001E-2</v>
      </c>
      <c r="R161" s="155">
        <f t="shared" si="17"/>
        <v>0.65667600000000004</v>
      </c>
      <c r="S161" s="155">
        <v>0</v>
      </c>
      <c r="T161" s="156">
        <f t="shared" si="18"/>
        <v>0</v>
      </c>
      <c r="AR161" s="157" t="s">
        <v>233</v>
      </c>
      <c r="AT161" s="157" t="s">
        <v>229</v>
      </c>
      <c r="AU161" s="157" t="s">
        <v>115</v>
      </c>
      <c r="AY161" s="13" t="s">
        <v>199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115</v>
      </c>
      <c r="BK161" s="158">
        <f t="shared" si="24"/>
        <v>0</v>
      </c>
      <c r="BL161" s="13" t="s">
        <v>234</v>
      </c>
      <c r="BM161" s="157" t="s">
        <v>1912</v>
      </c>
    </row>
    <row r="162" spans="2:65" s="1" customFormat="1" ht="16.5" customHeight="1">
      <c r="B162" s="118"/>
      <c r="C162" s="170" t="s">
        <v>296</v>
      </c>
      <c r="D162" s="170" t="s">
        <v>229</v>
      </c>
      <c r="E162" s="171" t="s">
        <v>1913</v>
      </c>
      <c r="F162" s="172" t="s">
        <v>1914</v>
      </c>
      <c r="G162" s="173" t="s">
        <v>356</v>
      </c>
      <c r="H162" s="174">
        <v>9.3000000000000007</v>
      </c>
      <c r="I162" s="175"/>
      <c r="J162" s="176">
        <f t="shared" si="15"/>
        <v>0</v>
      </c>
      <c r="K162" s="177"/>
      <c r="L162" s="178"/>
      <c r="M162" s="179" t="s">
        <v>1</v>
      </c>
      <c r="N162" s="180" t="s">
        <v>41</v>
      </c>
      <c r="P162" s="155">
        <f t="shared" si="16"/>
        <v>0</v>
      </c>
      <c r="Q162" s="155">
        <v>1.67</v>
      </c>
      <c r="R162" s="155">
        <f t="shared" si="17"/>
        <v>15.531000000000001</v>
      </c>
      <c r="S162" s="155">
        <v>0</v>
      </c>
      <c r="T162" s="156">
        <f t="shared" si="18"/>
        <v>0</v>
      </c>
      <c r="AR162" s="157" t="s">
        <v>233</v>
      </c>
      <c r="AT162" s="157" t="s">
        <v>229</v>
      </c>
      <c r="AU162" s="157" t="s">
        <v>115</v>
      </c>
      <c r="AY162" s="13" t="s">
        <v>199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115</v>
      </c>
      <c r="BK162" s="158">
        <f t="shared" si="24"/>
        <v>0</v>
      </c>
      <c r="BL162" s="13" t="s">
        <v>234</v>
      </c>
      <c r="BM162" s="157" t="s">
        <v>1915</v>
      </c>
    </row>
    <row r="163" spans="2:65" s="1" customFormat="1" ht="16.5" customHeight="1">
      <c r="B163" s="118"/>
      <c r="C163" s="170" t="s">
        <v>300</v>
      </c>
      <c r="D163" s="170" t="s">
        <v>229</v>
      </c>
      <c r="E163" s="171" t="s">
        <v>589</v>
      </c>
      <c r="F163" s="172" t="s">
        <v>590</v>
      </c>
      <c r="G163" s="173" t="s">
        <v>385</v>
      </c>
      <c r="H163" s="174">
        <v>9.1</v>
      </c>
      <c r="I163" s="175"/>
      <c r="J163" s="176">
        <f t="shared" si="15"/>
        <v>0</v>
      </c>
      <c r="K163" s="177"/>
      <c r="L163" s="178"/>
      <c r="M163" s="179" t="s">
        <v>1</v>
      </c>
      <c r="N163" s="180" t="s">
        <v>41</v>
      </c>
      <c r="P163" s="155">
        <f t="shared" si="16"/>
        <v>0</v>
      </c>
      <c r="Q163" s="155">
        <v>1E-3</v>
      </c>
      <c r="R163" s="155">
        <f t="shared" si="17"/>
        <v>9.1000000000000004E-3</v>
      </c>
      <c r="S163" s="155">
        <v>0</v>
      </c>
      <c r="T163" s="156">
        <f t="shared" si="18"/>
        <v>0</v>
      </c>
      <c r="AR163" s="157" t="s">
        <v>233</v>
      </c>
      <c r="AT163" s="157" t="s">
        <v>229</v>
      </c>
      <c r="AU163" s="157" t="s">
        <v>115</v>
      </c>
      <c r="AY163" s="13" t="s">
        <v>199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115</v>
      </c>
      <c r="BK163" s="158">
        <f t="shared" si="24"/>
        <v>0</v>
      </c>
      <c r="BL163" s="13" t="s">
        <v>234</v>
      </c>
      <c r="BM163" s="157" t="s">
        <v>1916</v>
      </c>
    </row>
    <row r="164" spans="2:65" s="10" customFormat="1" ht="22.7" customHeight="1">
      <c r="B164" s="136"/>
      <c r="D164" s="137" t="s">
        <v>74</v>
      </c>
      <c r="E164" s="168" t="s">
        <v>254</v>
      </c>
      <c r="F164" s="168" t="s">
        <v>255</v>
      </c>
      <c r="I164" s="139"/>
      <c r="J164" s="169">
        <f>BK164</f>
        <v>0</v>
      </c>
      <c r="L164" s="136"/>
      <c r="M164" s="141"/>
      <c r="P164" s="142">
        <v>0</v>
      </c>
      <c r="R164" s="142">
        <v>0</v>
      </c>
      <c r="T164" s="143">
        <v>0</v>
      </c>
      <c r="AR164" s="137" t="s">
        <v>83</v>
      </c>
      <c r="AT164" s="144" t="s">
        <v>74</v>
      </c>
      <c r="AU164" s="144" t="s">
        <v>83</v>
      </c>
      <c r="AY164" s="137" t="s">
        <v>199</v>
      </c>
      <c r="BK164" s="145">
        <v>0</v>
      </c>
    </row>
    <row r="165" spans="2:65" s="10" customFormat="1" ht="22.7" customHeight="1">
      <c r="B165" s="136"/>
      <c r="D165" s="137" t="s">
        <v>74</v>
      </c>
      <c r="E165" s="168" t="s">
        <v>539</v>
      </c>
      <c r="F165" s="168" t="s">
        <v>540</v>
      </c>
      <c r="I165" s="139"/>
      <c r="J165" s="169">
        <f>BK165</f>
        <v>0</v>
      </c>
      <c r="L165" s="136"/>
      <c r="M165" s="141"/>
      <c r="P165" s="142">
        <f>SUM(P166:P167)</f>
        <v>0</v>
      </c>
      <c r="R165" s="142">
        <f>SUM(R166:R167)</f>
        <v>0</v>
      </c>
      <c r="T165" s="143">
        <f>SUM(T166:T167)</f>
        <v>0</v>
      </c>
      <c r="AR165" s="137" t="s">
        <v>83</v>
      </c>
      <c r="AT165" s="144" t="s">
        <v>74</v>
      </c>
      <c r="AU165" s="144" t="s">
        <v>83</v>
      </c>
      <c r="AY165" s="137" t="s">
        <v>199</v>
      </c>
      <c r="BK165" s="145">
        <f>SUM(BK166:BK167)</f>
        <v>0</v>
      </c>
    </row>
    <row r="166" spans="2:65" s="1" customFormat="1" ht="33" customHeight="1">
      <c r="B166" s="118"/>
      <c r="C166" s="146" t="s">
        <v>304</v>
      </c>
      <c r="D166" s="146" t="s">
        <v>200</v>
      </c>
      <c r="E166" s="147" t="s">
        <v>677</v>
      </c>
      <c r="F166" s="148" t="s">
        <v>543</v>
      </c>
      <c r="G166" s="149" t="s">
        <v>1902</v>
      </c>
      <c r="H166" s="150">
        <v>60.039000000000001</v>
      </c>
      <c r="I166" s="151"/>
      <c r="J166" s="152">
        <f>ROUND(I166*H166,2)</f>
        <v>0</v>
      </c>
      <c r="K166" s="153"/>
      <c r="L166" s="28"/>
      <c r="M166" s="154" t="s">
        <v>1</v>
      </c>
      <c r="N166" s="117" t="s">
        <v>41</v>
      </c>
      <c r="P166" s="155">
        <f>O166*H166</f>
        <v>0</v>
      </c>
      <c r="Q166" s="155">
        <v>0</v>
      </c>
      <c r="R166" s="155">
        <f>Q166*H166</f>
        <v>0</v>
      </c>
      <c r="S166" s="155">
        <v>0</v>
      </c>
      <c r="T166" s="156">
        <f>S166*H166</f>
        <v>0</v>
      </c>
      <c r="AR166" s="157" t="s">
        <v>234</v>
      </c>
      <c r="AT166" s="157" t="s">
        <v>200</v>
      </c>
      <c r="AU166" s="157" t="s">
        <v>115</v>
      </c>
      <c r="AY166" s="13" t="s">
        <v>199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115</v>
      </c>
      <c r="BK166" s="158">
        <f>ROUND(I166*H166,2)</f>
        <v>0</v>
      </c>
      <c r="BL166" s="13" t="s">
        <v>234</v>
      </c>
      <c r="BM166" s="157" t="s">
        <v>1917</v>
      </c>
    </row>
    <row r="167" spans="2:65" s="1" customFormat="1" ht="33" customHeight="1">
      <c r="B167" s="118"/>
      <c r="C167" s="146" t="s">
        <v>308</v>
      </c>
      <c r="D167" s="146" t="s">
        <v>200</v>
      </c>
      <c r="E167" s="147" t="s">
        <v>1918</v>
      </c>
      <c r="F167" s="148" t="s">
        <v>1919</v>
      </c>
      <c r="G167" s="149" t="s">
        <v>378</v>
      </c>
      <c r="H167" s="150">
        <v>60.039000000000001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41</v>
      </c>
      <c r="P167" s="155">
        <f>O167*H167</f>
        <v>0</v>
      </c>
      <c r="Q167" s="155">
        <v>0</v>
      </c>
      <c r="R167" s="155">
        <f>Q167*H167</f>
        <v>0</v>
      </c>
      <c r="S167" s="155">
        <v>0</v>
      </c>
      <c r="T167" s="156">
        <f>S167*H167</f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115</v>
      </c>
      <c r="BK167" s="158">
        <f>ROUND(I167*H167,2)</f>
        <v>0</v>
      </c>
      <c r="BL167" s="13" t="s">
        <v>234</v>
      </c>
      <c r="BM167" s="157" t="s">
        <v>1920</v>
      </c>
    </row>
    <row r="168" spans="2:65" s="10" customFormat="1" ht="25.9" customHeight="1">
      <c r="B168" s="136"/>
      <c r="D168" s="137" t="s">
        <v>74</v>
      </c>
      <c r="E168" s="138" t="s">
        <v>229</v>
      </c>
      <c r="F168" s="138" t="s">
        <v>922</v>
      </c>
      <c r="I168" s="139"/>
      <c r="J168" s="140">
        <f>BK168</f>
        <v>0</v>
      </c>
      <c r="L168" s="136"/>
      <c r="M168" s="141"/>
      <c r="P168" s="142">
        <f>P169+P186</f>
        <v>0</v>
      </c>
      <c r="R168" s="142">
        <f>R169+R186</f>
        <v>46.265260000000005</v>
      </c>
      <c r="T168" s="143">
        <f>T169+T186</f>
        <v>0</v>
      </c>
      <c r="AR168" s="137" t="s">
        <v>239</v>
      </c>
      <c r="AT168" s="144" t="s">
        <v>74</v>
      </c>
      <c r="AU168" s="144" t="s">
        <v>75</v>
      </c>
      <c r="AY168" s="137" t="s">
        <v>199</v>
      </c>
      <c r="BK168" s="145">
        <f>BK169+BK186</f>
        <v>0</v>
      </c>
    </row>
    <row r="169" spans="2:65" s="10" customFormat="1" ht="22.7" customHeight="1">
      <c r="B169" s="136"/>
      <c r="D169" s="137" t="s">
        <v>74</v>
      </c>
      <c r="E169" s="168" t="s">
        <v>923</v>
      </c>
      <c r="F169" s="168" t="s">
        <v>924</v>
      </c>
      <c r="I169" s="139"/>
      <c r="J169" s="169">
        <f>BK169</f>
        <v>0</v>
      </c>
      <c r="L169" s="136"/>
      <c r="M169" s="141"/>
      <c r="P169" s="142">
        <f>SUM(P170:P185)</f>
        <v>0</v>
      </c>
      <c r="R169" s="142">
        <f>SUM(R170:R185)</f>
        <v>0</v>
      </c>
      <c r="T169" s="143">
        <f>SUM(T170:T185)</f>
        <v>0</v>
      </c>
      <c r="AR169" s="137" t="s">
        <v>239</v>
      </c>
      <c r="AT169" s="144" t="s">
        <v>74</v>
      </c>
      <c r="AU169" s="144" t="s">
        <v>83</v>
      </c>
      <c r="AY169" s="137" t="s">
        <v>199</v>
      </c>
      <c r="BK169" s="145">
        <f>SUM(BK170:BK185)</f>
        <v>0</v>
      </c>
    </row>
    <row r="170" spans="2:65" s="1" customFormat="1" ht="24.2" customHeight="1">
      <c r="B170" s="118"/>
      <c r="C170" s="146" t="s">
        <v>312</v>
      </c>
      <c r="D170" s="146" t="s">
        <v>200</v>
      </c>
      <c r="E170" s="147" t="s">
        <v>1921</v>
      </c>
      <c r="F170" s="148" t="s">
        <v>1922</v>
      </c>
      <c r="G170" s="149" t="s">
        <v>266</v>
      </c>
      <c r="H170" s="150">
        <v>10</v>
      </c>
      <c r="I170" s="151"/>
      <c r="J170" s="152">
        <f t="shared" ref="J170:J185" si="25">ROUND(I170*H170,2)</f>
        <v>0</v>
      </c>
      <c r="K170" s="153"/>
      <c r="L170" s="28"/>
      <c r="M170" s="154" t="s">
        <v>1</v>
      </c>
      <c r="N170" s="117" t="s">
        <v>41</v>
      </c>
      <c r="P170" s="155">
        <f t="shared" ref="P170:P185" si="26">O170*H170</f>
        <v>0</v>
      </c>
      <c r="Q170" s="155">
        <v>0</v>
      </c>
      <c r="R170" s="155">
        <f t="shared" ref="R170:R185" si="27">Q170*H170</f>
        <v>0</v>
      </c>
      <c r="S170" s="155">
        <v>0</v>
      </c>
      <c r="T170" s="156">
        <f t="shared" ref="T170:T185" si="28">S170*H170</f>
        <v>0</v>
      </c>
      <c r="AR170" s="157" t="s">
        <v>204</v>
      </c>
      <c r="AT170" s="157" t="s">
        <v>200</v>
      </c>
      <c r="AU170" s="157" t="s">
        <v>115</v>
      </c>
      <c r="AY170" s="13" t="s">
        <v>199</v>
      </c>
      <c r="BE170" s="158">
        <f t="shared" ref="BE170:BE185" si="29">IF(N170="základná",J170,0)</f>
        <v>0</v>
      </c>
      <c r="BF170" s="158">
        <f t="shared" ref="BF170:BF185" si="30">IF(N170="znížená",J170,0)</f>
        <v>0</v>
      </c>
      <c r="BG170" s="158">
        <f t="shared" ref="BG170:BG185" si="31">IF(N170="zákl. prenesená",J170,0)</f>
        <v>0</v>
      </c>
      <c r="BH170" s="158">
        <f t="shared" ref="BH170:BH185" si="32">IF(N170="zníž. prenesená",J170,0)</f>
        <v>0</v>
      </c>
      <c r="BI170" s="158">
        <f t="shared" ref="BI170:BI185" si="33">IF(N170="nulová",J170,0)</f>
        <v>0</v>
      </c>
      <c r="BJ170" s="13" t="s">
        <v>115</v>
      </c>
      <c r="BK170" s="158">
        <f t="shared" ref="BK170:BK185" si="34">ROUND(I170*H170,2)</f>
        <v>0</v>
      </c>
      <c r="BL170" s="13" t="s">
        <v>204</v>
      </c>
      <c r="BM170" s="157" t="s">
        <v>1923</v>
      </c>
    </row>
    <row r="171" spans="2:65" s="1" customFormat="1" ht="21.75" customHeight="1">
      <c r="B171" s="118"/>
      <c r="C171" s="170" t="s">
        <v>225</v>
      </c>
      <c r="D171" s="170" t="s">
        <v>229</v>
      </c>
      <c r="E171" s="171" t="s">
        <v>1924</v>
      </c>
      <c r="F171" s="172" t="s">
        <v>1925</v>
      </c>
      <c r="G171" s="173" t="s">
        <v>266</v>
      </c>
      <c r="H171" s="174">
        <v>10</v>
      </c>
      <c r="I171" s="175"/>
      <c r="J171" s="176">
        <f t="shared" si="25"/>
        <v>0</v>
      </c>
      <c r="K171" s="177"/>
      <c r="L171" s="178"/>
      <c r="M171" s="179" t="s">
        <v>1</v>
      </c>
      <c r="N171" s="180" t="s">
        <v>41</v>
      </c>
      <c r="P171" s="155">
        <f t="shared" si="26"/>
        <v>0</v>
      </c>
      <c r="Q171" s="155">
        <v>0</v>
      </c>
      <c r="R171" s="155">
        <f t="shared" si="27"/>
        <v>0</v>
      </c>
      <c r="S171" s="155">
        <v>0</v>
      </c>
      <c r="T171" s="156">
        <f t="shared" si="28"/>
        <v>0</v>
      </c>
      <c r="AR171" s="157" t="s">
        <v>779</v>
      </c>
      <c r="AT171" s="157" t="s">
        <v>229</v>
      </c>
      <c r="AU171" s="157" t="s">
        <v>115</v>
      </c>
      <c r="AY171" s="13" t="s">
        <v>199</v>
      </c>
      <c r="BE171" s="158">
        <f t="shared" si="29"/>
        <v>0</v>
      </c>
      <c r="BF171" s="158">
        <f t="shared" si="30"/>
        <v>0</v>
      </c>
      <c r="BG171" s="158">
        <f t="shared" si="31"/>
        <v>0</v>
      </c>
      <c r="BH171" s="158">
        <f t="shared" si="32"/>
        <v>0</v>
      </c>
      <c r="BI171" s="158">
        <f t="shared" si="33"/>
        <v>0</v>
      </c>
      <c r="BJ171" s="13" t="s">
        <v>115</v>
      </c>
      <c r="BK171" s="158">
        <f t="shared" si="34"/>
        <v>0</v>
      </c>
      <c r="BL171" s="13" t="s">
        <v>204</v>
      </c>
      <c r="BM171" s="157" t="s">
        <v>1926</v>
      </c>
    </row>
    <row r="172" spans="2:65" s="1" customFormat="1" ht="24.2" customHeight="1">
      <c r="B172" s="118"/>
      <c r="C172" s="146" t="s">
        <v>7</v>
      </c>
      <c r="D172" s="146" t="s">
        <v>200</v>
      </c>
      <c r="E172" s="147" t="s">
        <v>1927</v>
      </c>
      <c r="F172" s="148" t="s">
        <v>1928</v>
      </c>
      <c r="G172" s="149" t="s">
        <v>1929</v>
      </c>
      <c r="H172" s="150">
        <v>104</v>
      </c>
      <c r="I172" s="151"/>
      <c r="J172" s="152">
        <f t="shared" si="25"/>
        <v>0</v>
      </c>
      <c r="K172" s="153"/>
      <c r="L172" s="28"/>
      <c r="M172" s="154" t="s">
        <v>1</v>
      </c>
      <c r="N172" s="117" t="s">
        <v>41</v>
      </c>
      <c r="P172" s="155">
        <f t="shared" si="26"/>
        <v>0</v>
      </c>
      <c r="Q172" s="155">
        <v>0</v>
      </c>
      <c r="R172" s="155">
        <f t="shared" si="27"/>
        <v>0</v>
      </c>
      <c r="S172" s="155">
        <v>0</v>
      </c>
      <c r="T172" s="156">
        <f t="shared" si="28"/>
        <v>0</v>
      </c>
      <c r="AR172" s="157" t="s">
        <v>204</v>
      </c>
      <c r="AT172" s="157" t="s">
        <v>200</v>
      </c>
      <c r="AU172" s="157" t="s">
        <v>115</v>
      </c>
      <c r="AY172" s="13" t="s">
        <v>199</v>
      </c>
      <c r="BE172" s="158">
        <f t="shared" si="29"/>
        <v>0</v>
      </c>
      <c r="BF172" s="158">
        <f t="shared" si="30"/>
        <v>0</v>
      </c>
      <c r="BG172" s="158">
        <f t="shared" si="31"/>
        <v>0</v>
      </c>
      <c r="BH172" s="158">
        <f t="shared" si="32"/>
        <v>0</v>
      </c>
      <c r="BI172" s="158">
        <f t="shared" si="33"/>
        <v>0</v>
      </c>
      <c r="BJ172" s="13" t="s">
        <v>115</v>
      </c>
      <c r="BK172" s="158">
        <f t="shared" si="34"/>
        <v>0</v>
      </c>
      <c r="BL172" s="13" t="s">
        <v>204</v>
      </c>
      <c r="BM172" s="157" t="s">
        <v>1930</v>
      </c>
    </row>
    <row r="173" spans="2:65" s="1" customFormat="1" ht="33" customHeight="1">
      <c r="B173" s="118"/>
      <c r="C173" s="146" t="s">
        <v>397</v>
      </c>
      <c r="D173" s="146" t="s">
        <v>200</v>
      </c>
      <c r="E173" s="147" t="s">
        <v>1931</v>
      </c>
      <c r="F173" s="148" t="s">
        <v>1932</v>
      </c>
      <c r="G173" s="149" t="s">
        <v>1929</v>
      </c>
      <c r="H173" s="150">
        <v>208</v>
      </c>
      <c r="I173" s="151"/>
      <c r="J173" s="152">
        <f t="shared" si="25"/>
        <v>0</v>
      </c>
      <c r="K173" s="153"/>
      <c r="L173" s="28"/>
      <c r="M173" s="154" t="s">
        <v>1</v>
      </c>
      <c r="N173" s="117" t="s">
        <v>41</v>
      </c>
      <c r="P173" s="155">
        <f t="shared" si="26"/>
        <v>0</v>
      </c>
      <c r="Q173" s="155">
        <v>0</v>
      </c>
      <c r="R173" s="155">
        <f t="shared" si="27"/>
        <v>0</v>
      </c>
      <c r="S173" s="155">
        <v>0</v>
      </c>
      <c r="T173" s="156">
        <f t="shared" si="28"/>
        <v>0</v>
      </c>
      <c r="AR173" s="157" t="s">
        <v>204</v>
      </c>
      <c r="AT173" s="157" t="s">
        <v>200</v>
      </c>
      <c r="AU173" s="157" t="s">
        <v>115</v>
      </c>
      <c r="AY173" s="13" t="s">
        <v>199</v>
      </c>
      <c r="BE173" s="158">
        <f t="shared" si="29"/>
        <v>0</v>
      </c>
      <c r="BF173" s="158">
        <f t="shared" si="30"/>
        <v>0</v>
      </c>
      <c r="BG173" s="158">
        <f t="shared" si="31"/>
        <v>0</v>
      </c>
      <c r="BH173" s="158">
        <f t="shared" si="32"/>
        <v>0</v>
      </c>
      <c r="BI173" s="158">
        <f t="shared" si="33"/>
        <v>0</v>
      </c>
      <c r="BJ173" s="13" t="s">
        <v>115</v>
      </c>
      <c r="BK173" s="158">
        <f t="shared" si="34"/>
        <v>0</v>
      </c>
      <c r="BL173" s="13" t="s">
        <v>204</v>
      </c>
      <c r="BM173" s="157" t="s">
        <v>1933</v>
      </c>
    </row>
    <row r="174" spans="2:65" s="1" customFormat="1" ht="24.2" customHeight="1">
      <c r="B174" s="118"/>
      <c r="C174" s="146" t="s">
        <v>401</v>
      </c>
      <c r="D174" s="146" t="s">
        <v>200</v>
      </c>
      <c r="E174" s="147" t="s">
        <v>1934</v>
      </c>
      <c r="F174" s="148" t="s">
        <v>1935</v>
      </c>
      <c r="G174" s="149" t="s">
        <v>1929</v>
      </c>
      <c r="H174" s="150">
        <v>3</v>
      </c>
      <c r="I174" s="151"/>
      <c r="J174" s="152">
        <f t="shared" si="25"/>
        <v>0</v>
      </c>
      <c r="K174" s="153"/>
      <c r="L174" s="28"/>
      <c r="M174" s="154" t="s">
        <v>1</v>
      </c>
      <c r="N174" s="117" t="s">
        <v>41</v>
      </c>
      <c r="P174" s="155">
        <f t="shared" si="26"/>
        <v>0</v>
      </c>
      <c r="Q174" s="155">
        <v>0</v>
      </c>
      <c r="R174" s="155">
        <f t="shared" si="27"/>
        <v>0</v>
      </c>
      <c r="S174" s="155">
        <v>0</v>
      </c>
      <c r="T174" s="156">
        <f t="shared" si="28"/>
        <v>0</v>
      </c>
      <c r="AR174" s="157" t="s">
        <v>204</v>
      </c>
      <c r="AT174" s="157" t="s">
        <v>200</v>
      </c>
      <c r="AU174" s="157" t="s">
        <v>115</v>
      </c>
      <c r="AY174" s="13" t="s">
        <v>199</v>
      </c>
      <c r="BE174" s="158">
        <f t="shared" si="29"/>
        <v>0</v>
      </c>
      <c r="BF174" s="158">
        <f t="shared" si="30"/>
        <v>0</v>
      </c>
      <c r="BG174" s="158">
        <f t="shared" si="31"/>
        <v>0</v>
      </c>
      <c r="BH174" s="158">
        <f t="shared" si="32"/>
        <v>0</v>
      </c>
      <c r="BI174" s="158">
        <f t="shared" si="33"/>
        <v>0</v>
      </c>
      <c r="BJ174" s="13" t="s">
        <v>115</v>
      </c>
      <c r="BK174" s="158">
        <f t="shared" si="34"/>
        <v>0</v>
      </c>
      <c r="BL174" s="13" t="s">
        <v>204</v>
      </c>
      <c r="BM174" s="157" t="s">
        <v>1936</v>
      </c>
    </row>
    <row r="175" spans="2:65" s="1" customFormat="1" ht="24.2" customHeight="1">
      <c r="B175" s="118"/>
      <c r="C175" s="146" t="s">
        <v>405</v>
      </c>
      <c r="D175" s="146" t="s">
        <v>200</v>
      </c>
      <c r="E175" s="147" t="s">
        <v>1937</v>
      </c>
      <c r="F175" s="148" t="s">
        <v>1938</v>
      </c>
      <c r="G175" s="149" t="s">
        <v>1929</v>
      </c>
      <c r="H175" s="150">
        <v>10</v>
      </c>
      <c r="I175" s="151"/>
      <c r="J175" s="152">
        <f t="shared" si="25"/>
        <v>0</v>
      </c>
      <c r="K175" s="153"/>
      <c r="L175" s="28"/>
      <c r="M175" s="154" t="s">
        <v>1</v>
      </c>
      <c r="N175" s="117" t="s">
        <v>41</v>
      </c>
      <c r="P175" s="155">
        <f t="shared" si="26"/>
        <v>0</v>
      </c>
      <c r="Q175" s="155">
        <v>0</v>
      </c>
      <c r="R175" s="155">
        <f t="shared" si="27"/>
        <v>0</v>
      </c>
      <c r="S175" s="155">
        <v>0</v>
      </c>
      <c r="T175" s="156">
        <f t="shared" si="28"/>
        <v>0</v>
      </c>
      <c r="AR175" s="157" t="s">
        <v>204</v>
      </c>
      <c r="AT175" s="157" t="s">
        <v>200</v>
      </c>
      <c r="AU175" s="157" t="s">
        <v>115</v>
      </c>
      <c r="AY175" s="13" t="s">
        <v>199</v>
      </c>
      <c r="BE175" s="158">
        <f t="shared" si="29"/>
        <v>0</v>
      </c>
      <c r="BF175" s="158">
        <f t="shared" si="30"/>
        <v>0</v>
      </c>
      <c r="BG175" s="158">
        <f t="shared" si="31"/>
        <v>0</v>
      </c>
      <c r="BH175" s="158">
        <f t="shared" si="32"/>
        <v>0</v>
      </c>
      <c r="BI175" s="158">
        <f t="shared" si="33"/>
        <v>0</v>
      </c>
      <c r="BJ175" s="13" t="s">
        <v>115</v>
      </c>
      <c r="BK175" s="158">
        <f t="shared" si="34"/>
        <v>0</v>
      </c>
      <c r="BL175" s="13" t="s">
        <v>204</v>
      </c>
      <c r="BM175" s="157" t="s">
        <v>1939</v>
      </c>
    </row>
    <row r="176" spans="2:65" s="1" customFormat="1" ht="16.5" customHeight="1">
      <c r="B176" s="118"/>
      <c r="C176" s="146" t="s">
        <v>409</v>
      </c>
      <c r="D176" s="146" t="s">
        <v>200</v>
      </c>
      <c r="E176" s="147" t="s">
        <v>1940</v>
      </c>
      <c r="F176" s="148" t="s">
        <v>1941</v>
      </c>
      <c r="G176" s="149" t="s">
        <v>232</v>
      </c>
      <c r="H176" s="150">
        <v>5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41</v>
      </c>
      <c r="P176" s="155">
        <f t="shared" si="26"/>
        <v>0</v>
      </c>
      <c r="Q176" s="155">
        <v>0</v>
      </c>
      <c r="R176" s="155">
        <f t="shared" si="27"/>
        <v>0</v>
      </c>
      <c r="S176" s="155">
        <v>0</v>
      </c>
      <c r="T176" s="156">
        <f t="shared" si="28"/>
        <v>0</v>
      </c>
      <c r="AR176" s="157" t="s">
        <v>204</v>
      </c>
      <c r="AT176" s="157" t="s">
        <v>200</v>
      </c>
      <c r="AU176" s="157" t="s">
        <v>115</v>
      </c>
      <c r="AY176" s="13" t="s">
        <v>199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115</v>
      </c>
      <c r="BK176" s="158">
        <f t="shared" si="34"/>
        <v>0</v>
      </c>
      <c r="BL176" s="13" t="s">
        <v>204</v>
      </c>
      <c r="BM176" s="157" t="s">
        <v>1942</v>
      </c>
    </row>
    <row r="177" spans="2:65" s="1" customFormat="1" ht="24.2" customHeight="1">
      <c r="B177" s="118"/>
      <c r="C177" s="146" t="s">
        <v>413</v>
      </c>
      <c r="D177" s="146" t="s">
        <v>200</v>
      </c>
      <c r="E177" s="147" t="s">
        <v>1943</v>
      </c>
      <c r="F177" s="148" t="s">
        <v>1944</v>
      </c>
      <c r="G177" s="149" t="s">
        <v>229</v>
      </c>
      <c r="H177" s="150">
        <v>70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41</v>
      </c>
      <c r="P177" s="155">
        <f t="shared" si="26"/>
        <v>0</v>
      </c>
      <c r="Q177" s="155">
        <v>0</v>
      </c>
      <c r="R177" s="155">
        <f t="shared" si="27"/>
        <v>0</v>
      </c>
      <c r="S177" s="155">
        <v>0</v>
      </c>
      <c r="T177" s="156">
        <f t="shared" si="28"/>
        <v>0</v>
      </c>
      <c r="AR177" s="157" t="s">
        <v>204</v>
      </c>
      <c r="AT177" s="157" t="s">
        <v>200</v>
      </c>
      <c r="AU177" s="157" t="s">
        <v>115</v>
      </c>
      <c r="AY177" s="13" t="s">
        <v>199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115</v>
      </c>
      <c r="BK177" s="158">
        <f t="shared" si="34"/>
        <v>0</v>
      </c>
      <c r="BL177" s="13" t="s">
        <v>204</v>
      </c>
      <c r="BM177" s="157" t="s">
        <v>1945</v>
      </c>
    </row>
    <row r="178" spans="2:65" s="1" customFormat="1" ht="24.2" customHeight="1">
      <c r="B178" s="118"/>
      <c r="C178" s="146" t="s">
        <v>418</v>
      </c>
      <c r="D178" s="146" t="s">
        <v>200</v>
      </c>
      <c r="E178" s="147" t="s">
        <v>1946</v>
      </c>
      <c r="F178" s="148" t="s">
        <v>1947</v>
      </c>
      <c r="G178" s="149" t="s">
        <v>232</v>
      </c>
      <c r="H178" s="150">
        <v>1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41</v>
      </c>
      <c r="P178" s="155">
        <f t="shared" si="26"/>
        <v>0</v>
      </c>
      <c r="Q178" s="155">
        <v>0</v>
      </c>
      <c r="R178" s="155">
        <f t="shared" si="27"/>
        <v>0</v>
      </c>
      <c r="S178" s="155">
        <v>0</v>
      </c>
      <c r="T178" s="156">
        <f t="shared" si="28"/>
        <v>0</v>
      </c>
      <c r="AR178" s="157" t="s">
        <v>204</v>
      </c>
      <c r="AT178" s="157" t="s">
        <v>200</v>
      </c>
      <c r="AU178" s="157" t="s">
        <v>115</v>
      </c>
      <c r="AY178" s="13" t="s">
        <v>199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115</v>
      </c>
      <c r="BK178" s="158">
        <f t="shared" si="34"/>
        <v>0</v>
      </c>
      <c r="BL178" s="13" t="s">
        <v>204</v>
      </c>
      <c r="BM178" s="157" t="s">
        <v>1948</v>
      </c>
    </row>
    <row r="179" spans="2:65" s="1" customFormat="1" ht="16.5" customHeight="1">
      <c r="B179" s="118"/>
      <c r="C179" s="146" t="s">
        <v>422</v>
      </c>
      <c r="D179" s="146" t="s">
        <v>200</v>
      </c>
      <c r="E179" s="147" t="s">
        <v>1949</v>
      </c>
      <c r="F179" s="148" t="s">
        <v>1950</v>
      </c>
      <c r="G179" s="149" t="s">
        <v>232</v>
      </c>
      <c r="H179" s="150">
        <v>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41</v>
      </c>
      <c r="P179" s="155">
        <f t="shared" si="26"/>
        <v>0</v>
      </c>
      <c r="Q179" s="155">
        <v>0</v>
      </c>
      <c r="R179" s="155">
        <f t="shared" si="27"/>
        <v>0</v>
      </c>
      <c r="S179" s="155">
        <v>0</v>
      </c>
      <c r="T179" s="156">
        <f t="shared" si="28"/>
        <v>0</v>
      </c>
      <c r="AR179" s="157" t="s">
        <v>204</v>
      </c>
      <c r="AT179" s="157" t="s">
        <v>200</v>
      </c>
      <c r="AU179" s="157" t="s">
        <v>115</v>
      </c>
      <c r="AY179" s="13" t="s">
        <v>199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115</v>
      </c>
      <c r="BK179" s="158">
        <f t="shared" si="34"/>
        <v>0</v>
      </c>
      <c r="BL179" s="13" t="s">
        <v>204</v>
      </c>
      <c r="BM179" s="157" t="s">
        <v>1951</v>
      </c>
    </row>
    <row r="180" spans="2:65" s="1" customFormat="1" ht="16.5" customHeight="1">
      <c r="B180" s="118"/>
      <c r="C180" s="146" t="s">
        <v>426</v>
      </c>
      <c r="D180" s="146" t="s">
        <v>200</v>
      </c>
      <c r="E180" s="147" t="s">
        <v>1952</v>
      </c>
      <c r="F180" s="148" t="s">
        <v>1953</v>
      </c>
      <c r="G180" s="149" t="s">
        <v>232</v>
      </c>
      <c r="H180" s="150">
        <v>1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41</v>
      </c>
      <c r="P180" s="155">
        <f t="shared" si="26"/>
        <v>0</v>
      </c>
      <c r="Q180" s="155">
        <v>0</v>
      </c>
      <c r="R180" s="155">
        <f t="shared" si="27"/>
        <v>0</v>
      </c>
      <c r="S180" s="155">
        <v>0</v>
      </c>
      <c r="T180" s="156">
        <f t="shared" si="28"/>
        <v>0</v>
      </c>
      <c r="AR180" s="157" t="s">
        <v>204</v>
      </c>
      <c r="AT180" s="157" t="s">
        <v>200</v>
      </c>
      <c r="AU180" s="157" t="s">
        <v>115</v>
      </c>
      <c r="AY180" s="13" t="s">
        <v>199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115</v>
      </c>
      <c r="BK180" s="158">
        <f t="shared" si="34"/>
        <v>0</v>
      </c>
      <c r="BL180" s="13" t="s">
        <v>204</v>
      </c>
      <c r="BM180" s="157" t="s">
        <v>1954</v>
      </c>
    </row>
    <row r="181" spans="2:65" s="1" customFormat="1" ht="16.5" customHeight="1">
      <c r="B181" s="118"/>
      <c r="C181" s="146" t="s">
        <v>430</v>
      </c>
      <c r="D181" s="146" t="s">
        <v>200</v>
      </c>
      <c r="E181" s="147" t="s">
        <v>1955</v>
      </c>
      <c r="F181" s="148" t="s">
        <v>1956</v>
      </c>
      <c r="G181" s="149" t="s">
        <v>208</v>
      </c>
      <c r="H181" s="150">
        <v>30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41</v>
      </c>
      <c r="P181" s="155">
        <f t="shared" si="26"/>
        <v>0</v>
      </c>
      <c r="Q181" s="155">
        <v>0</v>
      </c>
      <c r="R181" s="155">
        <f t="shared" si="27"/>
        <v>0</v>
      </c>
      <c r="S181" s="155">
        <v>0</v>
      </c>
      <c r="T181" s="156">
        <f t="shared" si="28"/>
        <v>0</v>
      </c>
      <c r="AR181" s="157" t="s">
        <v>204</v>
      </c>
      <c r="AT181" s="157" t="s">
        <v>200</v>
      </c>
      <c r="AU181" s="157" t="s">
        <v>115</v>
      </c>
      <c r="AY181" s="13" t="s">
        <v>199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115</v>
      </c>
      <c r="BK181" s="158">
        <f t="shared" si="34"/>
        <v>0</v>
      </c>
      <c r="BL181" s="13" t="s">
        <v>204</v>
      </c>
      <c r="BM181" s="157" t="s">
        <v>1957</v>
      </c>
    </row>
    <row r="182" spans="2:65" s="1" customFormat="1" ht="16.5" customHeight="1">
      <c r="B182" s="118"/>
      <c r="C182" s="146" t="s">
        <v>434</v>
      </c>
      <c r="D182" s="146" t="s">
        <v>200</v>
      </c>
      <c r="E182" s="147" t="s">
        <v>1958</v>
      </c>
      <c r="F182" s="148" t="s">
        <v>1959</v>
      </c>
      <c r="G182" s="149" t="s">
        <v>208</v>
      </c>
      <c r="H182" s="150">
        <v>50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41</v>
      </c>
      <c r="P182" s="155">
        <f t="shared" si="26"/>
        <v>0</v>
      </c>
      <c r="Q182" s="155">
        <v>0</v>
      </c>
      <c r="R182" s="155">
        <f t="shared" si="27"/>
        <v>0</v>
      </c>
      <c r="S182" s="155">
        <v>0</v>
      </c>
      <c r="T182" s="156">
        <f t="shared" si="28"/>
        <v>0</v>
      </c>
      <c r="AR182" s="157" t="s">
        <v>213</v>
      </c>
      <c r="AT182" s="157" t="s">
        <v>200</v>
      </c>
      <c r="AU182" s="157" t="s">
        <v>115</v>
      </c>
      <c r="AY182" s="13" t="s">
        <v>199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115</v>
      </c>
      <c r="BK182" s="158">
        <f t="shared" si="34"/>
        <v>0</v>
      </c>
      <c r="BL182" s="13" t="s">
        <v>213</v>
      </c>
      <c r="BM182" s="157" t="s">
        <v>1960</v>
      </c>
    </row>
    <row r="183" spans="2:65" s="1" customFormat="1" ht="16.5" customHeight="1">
      <c r="B183" s="118"/>
      <c r="C183" s="146" t="s">
        <v>438</v>
      </c>
      <c r="D183" s="146" t="s">
        <v>200</v>
      </c>
      <c r="E183" s="147" t="s">
        <v>1961</v>
      </c>
      <c r="F183" s="148" t="s">
        <v>1962</v>
      </c>
      <c r="G183" s="149" t="s">
        <v>208</v>
      </c>
      <c r="H183" s="150">
        <v>50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41</v>
      </c>
      <c r="P183" s="155">
        <f t="shared" si="26"/>
        <v>0</v>
      </c>
      <c r="Q183" s="155">
        <v>0</v>
      </c>
      <c r="R183" s="155">
        <f t="shared" si="27"/>
        <v>0</v>
      </c>
      <c r="S183" s="155">
        <v>0</v>
      </c>
      <c r="T183" s="156">
        <f t="shared" si="28"/>
        <v>0</v>
      </c>
      <c r="AR183" s="157" t="s">
        <v>204</v>
      </c>
      <c r="AT183" s="157" t="s">
        <v>200</v>
      </c>
      <c r="AU183" s="157" t="s">
        <v>115</v>
      </c>
      <c r="AY183" s="13" t="s">
        <v>199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115</v>
      </c>
      <c r="BK183" s="158">
        <f t="shared" si="34"/>
        <v>0</v>
      </c>
      <c r="BL183" s="13" t="s">
        <v>204</v>
      </c>
      <c r="BM183" s="157" t="s">
        <v>1963</v>
      </c>
    </row>
    <row r="184" spans="2:65" s="1" customFormat="1" ht="16.5" customHeight="1">
      <c r="B184" s="118"/>
      <c r="C184" s="146" t="s">
        <v>442</v>
      </c>
      <c r="D184" s="146" t="s">
        <v>200</v>
      </c>
      <c r="E184" s="147" t="s">
        <v>1964</v>
      </c>
      <c r="F184" s="148" t="s">
        <v>1965</v>
      </c>
      <c r="G184" s="149" t="s">
        <v>208</v>
      </c>
      <c r="H184" s="150">
        <v>40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41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204</v>
      </c>
      <c r="AT184" s="157" t="s">
        <v>200</v>
      </c>
      <c r="AU184" s="157" t="s">
        <v>115</v>
      </c>
      <c r="AY184" s="13" t="s">
        <v>199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115</v>
      </c>
      <c r="BK184" s="158">
        <f t="shared" si="34"/>
        <v>0</v>
      </c>
      <c r="BL184" s="13" t="s">
        <v>204</v>
      </c>
      <c r="BM184" s="157" t="s">
        <v>1966</v>
      </c>
    </row>
    <row r="185" spans="2:65" s="1" customFormat="1" ht="16.5" customHeight="1">
      <c r="B185" s="118"/>
      <c r="C185" s="146" t="s">
        <v>446</v>
      </c>
      <c r="D185" s="146" t="s">
        <v>200</v>
      </c>
      <c r="E185" s="147" t="s">
        <v>1967</v>
      </c>
      <c r="F185" s="148" t="s">
        <v>1968</v>
      </c>
      <c r="G185" s="149" t="s">
        <v>208</v>
      </c>
      <c r="H185" s="150">
        <v>50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41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213</v>
      </c>
      <c r="AT185" s="157" t="s">
        <v>200</v>
      </c>
      <c r="AU185" s="157" t="s">
        <v>115</v>
      </c>
      <c r="AY185" s="13" t="s">
        <v>199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115</v>
      </c>
      <c r="BK185" s="158">
        <f t="shared" si="34"/>
        <v>0</v>
      </c>
      <c r="BL185" s="13" t="s">
        <v>213</v>
      </c>
      <c r="BM185" s="157" t="s">
        <v>1969</v>
      </c>
    </row>
    <row r="186" spans="2:65" s="10" customFormat="1" ht="22.7" customHeight="1">
      <c r="B186" s="136"/>
      <c r="D186" s="137" t="s">
        <v>74</v>
      </c>
      <c r="E186" s="168" t="s">
        <v>1031</v>
      </c>
      <c r="F186" s="168" t="s">
        <v>1970</v>
      </c>
      <c r="I186" s="139"/>
      <c r="J186" s="169">
        <f>BK186</f>
        <v>0</v>
      </c>
      <c r="L186" s="136"/>
      <c r="M186" s="141"/>
      <c r="P186" s="142">
        <f>SUM(P187:P208)</f>
        <v>0</v>
      </c>
      <c r="R186" s="142">
        <f>SUM(R187:R208)</f>
        <v>46.265260000000005</v>
      </c>
      <c r="T186" s="143">
        <f>SUM(T187:T208)</f>
        <v>0</v>
      </c>
      <c r="AR186" s="137" t="s">
        <v>239</v>
      </c>
      <c r="AT186" s="144" t="s">
        <v>74</v>
      </c>
      <c r="AU186" s="144" t="s">
        <v>83</v>
      </c>
      <c r="AY186" s="137" t="s">
        <v>199</v>
      </c>
      <c r="BK186" s="145">
        <f>SUM(BK187:BK208)</f>
        <v>0</v>
      </c>
    </row>
    <row r="187" spans="2:65" s="1" customFormat="1" ht="21.75" customHeight="1">
      <c r="B187" s="118"/>
      <c r="C187" s="146" t="s">
        <v>451</v>
      </c>
      <c r="D187" s="146" t="s">
        <v>200</v>
      </c>
      <c r="E187" s="147" t="s">
        <v>1971</v>
      </c>
      <c r="F187" s="148" t="s">
        <v>1972</v>
      </c>
      <c r="G187" s="149" t="s">
        <v>356</v>
      </c>
      <c r="H187" s="150">
        <v>10.14</v>
      </c>
      <c r="I187" s="151"/>
      <c r="J187" s="152">
        <f t="shared" ref="J187:J208" si="35">ROUND(I187*H187,2)</f>
        <v>0</v>
      </c>
      <c r="K187" s="153"/>
      <c r="L187" s="28"/>
      <c r="M187" s="154" t="s">
        <v>1</v>
      </c>
      <c r="N187" s="117" t="s">
        <v>41</v>
      </c>
      <c r="P187" s="155">
        <f t="shared" ref="P187:P208" si="36">O187*H187</f>
        <v>0</v>
      </c>
      <c r="Q187" s="155">
        <v>0</v>
      </c>
      <c r="R187" s="155">
        <f t="shared" ref="R187:R208" si="37">Q187*H187</f>
        <v>0</v>
      </c>
      <c r="S187" s="155">
        <v>0</v>
      </c>
      <c r="T187" s="156">
        <f t="shared" ref="T187:T208" si="38">S187*H187</f>
        <v>0</v>
      </c>
      <c r="AR187" s="157" t="s">
        <v>204</v>
      </c>
      <c r="AT187" s="157" t="s">
        <v>200</v>
      </c>
      <c r="AU187" s="157" t="s">
        <v>115</v>
      </c>
      <c r="AY187" s="13" t="s">
        <v>199</v>
      </c>
      <c r="BE187" s="158">
        <f t="shared" ref="BE187:BE208" si="39">IF(N187="základná",J187,0)</f>
        <v>0</v>
      </c>
      <c r="BF187" s="158">
        <f t="shared" ref="BF187:BF208" si="40">IF(N187="znížená",J187,0)</f>
        <v>0</v>
      </c>
      <c r="BG187" s="158">
        <f t="shared" ref="BG187:BG208" si="41">IF(N187="zákl. prenesená",J187,0)</f>
        <v>0</v>
      </c>
      <c r="BH187" s="158">
        <f t="shared" ref="BH187:BH208" si="42">IF(N187="zníž. prenesená",J187,0)</f>
        <v>0</v>
      </c>
      <c r="BI187" s="158">
        <f t="shared" ref="BI187:BI208" si="43">IF(N187="nulová",J187,0)</f>
        <v>0</v>
      </c>
      <c r="BJ187" s="13" t="s">
        <v>115</v>
      </c>
      <c r="BK187" s="158">
        <f t="shared" ref="BK187:BK208" si="44">ROUND(I187*H187,2)</f>
        <v>0</v>
      </c>
      <c r="BL187" s="13" t="s">
        <v>204</v>
      </c>
      <c r="BM187" s="157" t="s">
        <v>1973</v>
      </c>
    </row>
    <row r="188" spans="2:65" s="1" customFormat="1" ht="16.5" customHeight="1">
      <c r="B188" s="118"/>
      <c r="C188" s="146" t="s">
        <v>455</v>
      </c>
      <c r="D188" s="146" t="s">
        <v>200</v>
      </c>
      <c r="E188" s="147" t="s">
        <v>1974</v>
      </c>
      <c r="F188" s="148" t="s">
        <v>1975</v>
      </c>
      <c r="G188" s="149" t="s">
        <v>1976</v>
      </c>
      <c r="H188" s="150">
        <v>0.33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41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204</v>
      </c>
      <c r="AT188" s="157" t="s">
        <v>200</v>
      </c>
      <c r="AU188" s="157" t="s">
        <v>115</v>
      </c>
      <c r="AY188" s="13" t="s">
        <v>199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115</v>
      </c>
      <c r="BK188" s="158">
        <f t="shared" si="44"/>
        <v>0</v>
      </c>
      <c r="BL188" s="13" t="s">
        <v>204</v>
      </c>
      <c r="BM188" s="157" t="s">
        <v>1977</v>
      </c>
    </row>
    <row r="189" spans="2:65" s="1" customFormat="1" ht="33" customHeight="1">
      <c r="B189" s="118"/>
      <c r="C189" s="146" t="s">
        <v>459</v>
      </c>
      <c r="D189" s="146" t="s">
        <v>200</v>
      </c>
      <c r="E189" s="147" t="s">
        <v>1978</v>
      </c>
      <c r="F189" s="148" t="s">
        <v>1979</v>
      </c>
      <c r="G189" s="149" t="s">
        <v>577</v>
      </c>
      <c r="H189" s="150">
        <v>8.2650000000000006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41</v>
      </c>
      <c r="P189" s="155">
        <f t="shared" si="36"/>
        <v>0</v>
      </c>
      <c r="Q189" s="155">
        <v>1.8</v>
      </c>
      <c r="R189" s="155">
        <f t="shared" si="37"/>
        <v>14.877000000000001</v>
      </c>
      <c r="S189" s="155">
        <v>0</v>
      </c>
      <c r="T189" s="156">
        <f t="shared" si="38"/>
        <v>0</v>
      </c>
      <c r="AR189" s="157" t="s">
        <v>204</v>
      </c>
      <c r="AT189" s="157" t="s">
        <v>200</v>
      </c>
      <c r="AU189" s="157" t="s">
        <v>115</v>
      </c>
      <c r="AY189" s="13" t="s">
        <v>199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115</v>
      </c>
      <c r="BK189" s="158">
        <f t="shared" si="44"/>
        <v>0</v>
      </c>
      <c r="BL189" s="13" t="s">
        <v>204</v>
      </c>
      <c r="BM189" s="157" t="s">
        <v>1980</v>
      </c>
    </row>
    <row r="190" spans="2:65" s="1" customFormat="1" ht="24.2" customHeight="1">
      <c r="B190" s="118"/>
      <c r="C190" s="146" t="s">
        <v>463</v>
      </c>
      <c r="D190" s="146" t="s">
        <v>200</v>
      </c>
      <c r="E190" s="147" t="s">
        <v>1981</v>
      </c>
      <c r="F190" s="148" t="s">
        <v>1797</v>
      </c>
      <c r="G190" s="149" t="s">
        <v>577</v>
      </c>
      <c r="H190" s="150">
        <v>3.625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41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0</v>
      </c>
      <c r="T190" s="156">
        <f t="shared" si="38"/>
        <v>0</v>
      </c>
      <c r="AR190" s="157" t="s">
        <v>204</v>
      </c>
      <c r="AT190" s="157" t="s">
        <v>200</v>
      </c>
      <c r="AU190" s="157" t="s">
        <v>115</v>
      </c>
      <c r="AY190" s="13" t="s">
        <v>199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115</v>
      </c>
      <c r="BK190" s="158">
        <f t="shared" si="44"/>
        <v>0</v>
      </c>
      <c r="BL190" s="13" t="s">
        <v>204</v>
      </c>
      <c r="BM190" s="157" t="s">
        <v>1982</v>
      </c>
    </row>
    <row r="191" spans="2:65" s="1" customFormat="1" ht="33" customHeight="1">
      <c r="B191" s="118"/>
      <c r="C191" s="146" t="s">
        <v>467</v>
      </c>
      <c r="D191" s="146" t="s">
        <v>200</v>
      </c>
      <c r="E191" s="147" t="s">
        <v>1983</v>
      </c>
      <c r="F191" s="148" t="s">
        <v>1984</v>
      </c>
      <c r="G191" s="149" t="s">
        <v>1929</v>
      </c>
      <c r="H191" s="150">
        <v>3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41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204</v>
      </c>
      <c r="AT191" s="157" t="s">
        <v>200</v>
      </c>
      <c r="AU191" s="157" t="s">
        <v>115</v>
      </c>
      <c r="AY191" s="13" t="s">
        <v>199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115</v>
      </c>
      <c r="BK191" s="158">
        <f t="shared" si="44"/>
        <v>0</v>
      </c>
      <c r="BL191" s="13" t="s">
        <v>204</v>
      </c>
      <c r="BM191" s="157" t="s">
        <v>1985</v>
      </c>
    </row>
    <row r="192" spans="2:65" s="1" customFormat="1" ht="24.2" customHeight="1">
      <c r="B192" s="118"/>
      <c r="C192" s="146" t="s">
        <v>471</v>
      </c>
      <c r="D192" s="146" t="s">
        <v>200</v>
      </c>
      <c r="E192" s="147" t="s">
        <v>1986</v>
      </c>
      <c r="F192" s="148" t="s">
        <v>1987</v>
      </c>
      <c r="G192" s="149" t="s">
        <v>577</v>
      </c>
      <c r="H192" s="150">
        <v>3.625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41</v>
      </c>
      <c r="P192" s="155">
        <f t="shared" si="36"/>
        <v>0</v>
      </c>
      <c r="Q192" s="155">
        <v>2.2000000000000002</v>
      </c>
      <c r="R192" s="155">
        <f t="shared" si="37"/>
        <v>7.9750000000000005</v>
      </c>
      <c r="S192" s="155">
        <v>0</v>
      </c>
      <c r="T192" s="156">
        <f t="shared" si="38"/>
        <v>0</v>
      </c>
      <c r="AR192" s="157" t="s">
        <v>204</v>
      </c>
      <c r="AT192" s="157" t="s">
        <v>200</v>
      </c>
      <c r="AU192" s="157" t="s">
        <v>115</v>
      </c>
      <c r="AY192" s="13" t="s">
        <v>199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115</v>
      </c>
      <c r="BK192" s="158">
        <f t="shared" si="44"/>
        <v>0</v>
      </c>
      <c r="BL192" s="13" t="s">
        <v>204</v>
      </c>
      <c r="BM192" s="157" t="s">
        <v>1988</v>
      </c>
    </row>
    <row r="193" spans="2:65" s="1" customFormat="1" ht="24.2" customHeight="1">
      <c r="B193" s="118"/>
      <c r="C193" s="146" t="s">
        <v>475</v>
      </c>
      <c r="D193" s="146" t="s">
        <v>200</v>
      </c>
      <c r="E193" s="147" t="s">
        <v>1989</v>
      </c>
      <c r="F193" s="148" t="s">
        <v>1990</v>
      </c>
      <c r="G193" s="149" t="s">
        <v>577</v>
      </c>
      <c r="H193" s="150">
        <v>8.2650000000000006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41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204</v>
      </c>
      <c r="AT193" s="157" t="s">
        <v>200</v>
      </c>
      <c r="AU193" s="157" t="s">
        <v>115</v>
      </c>
      <c r="AY193" s="13" t="s">
        <v>199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115</v>
      </c>
      <c r="BK193" s="158">
        <f t="shared" si="44"/>
        <v>0</v>
      </c>
      <c r="BL193" s="13" t="s">
        <v>204</v>
      </c>
      <c r="BM193" s="157" t="s">
        <v>1991</v>
      </c>
    </row>
    <row r="194" spans="2:65" s="1" customFormat="1" ht="24.2" customHeight="1">
      <c r="B194" s="118"/>
      <c r="C194" s="146" t="s">
        <v>479</v>
      </c>
      <c r="D194" s="146" t="s">
        <v>200</v>
      </c>
      <c r="E194" s="147" t="s">
        <v>1992</v>
      </c>
      <c r="F194" s="148" t="s">
        <v>1993</v>
      </c>
      <c r="G194" s="149" t="s">
        <v>266</v>
      </c>
      <c r="H194" s="150">
        <v>91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41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204</v>
      </c>
      <c r="AT194" s="157" t="s">
        <v>200</v>
      </c>
      <c r="AU194" s="157" t="s">
        <v>115</v>
      </c>
      <c r="AY194" s="13" t="s">
        <v>199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115</v>
      </c>
      <c r="BK194" s="158">
        <f t="shared" si="44"/>
        <v>0</v>
      </c>
      <c r="BL194" s="13" t="s">
        <v>204</v>
      </c>
      <c r="BM194" s="157" t="s">
        <v>1994</v>
      </c>
    </row>
    <row r="195" spans="2:65" s="1" customFormat="1" ht="24.2" customHeight="1">
      <c r="B195" s="118"/>
      <c r="C195" s="146" t="s">
        <v>483</v>
      </c>
      <c r="D195" s="146" t="s">
        <v>200</v>
      </c>
      <c r="E195" s="147" t="s">
        <v>1995</v>
      </c>
      <c r="F195" s="148" t="s">
        <v>1996</v>
      </c>
      <c r="G195" s="149" t="s">
        <v>266</v>
      </c>
      <c r="H195" s="150">
        <v>95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41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204</v>
      </c>
      <c r="AT195" s="157" t="s">
        <v>200</v>
      </c>
      <c r="AU195" s="157" t="s">
        <v>115</v>
      </c>
      <c r="AY195" s="13" t="s">
        <v>199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115</v>
      </c>
      <c r="BK195" s="158">
        <f t="shared" si="44"/>
        <v>0</v>
      </c>
      <c r="BL195" s="13" t="s">
        <v>204</v>
      </c>
      <c r="BM195" s="157" t="s">
        <v>1997</v>
      </c>
    </row>
    <row r="196" spans="2:65" s="1" customFormat="1" ht="24.2" customHeight="1">
      <c r="B196" s="118"/>
      <c r="C196" s="146" t="s">
        <v>487</v>
      </c>
      <c r="D196" s="146" t="s">
        <v>200</v>
      </c>
      <c r="E196" s="147" t="s">
        <v>1998</v>
      </c>
      <c r="F196" s="148" t="s">
        <v>1999</v>
      </c>
      <c r="G196" s="149" t="s">
        <v>229</v>
      </c>
      <c r="H196" s="150">
        <v>16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41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204</v>
      </c>
      <c r="AT196" s="157" t="s">
        <v>200</v>
      </c>
      <c r="AU196" s="157" t="s">
        <v>115</v>
      </c>
      <c r="AY196" s="13" t="s">
        <v>199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115</v>
      </c>
      <c r="BK196" s="158">
        <f t="shared" si="44"/>
        <v>0</v>
      </c>
      <c r="BL196" s="13" t="s">
        <v>204</v>
      </c>
      <c r="BM196" s="157" t="s">
        <v>2000</v>
      </c>
    </row>
    <row r="197" spans="2:65" s="1" customFormat="1" ht="24.2" customHeight="1">
      <c r="B197" s="118"/>
      <c r="C197" s="146" t="s">
        <v>491</v>
      </c>
      <c r="D197" s="146" t="s">
        <v>200</v>
      </c>
      <c r="E197" s="147" t="s">
        <v>2001</v>
      </c>
      <c r="F197" s="148" t="s">
        <v>2002</v>
      </c>
      <c r="G197" s="149" t="s">
        <v>229</v>
      </c>
      <c r="H197" s="150">
        <v>48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41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204</v>
      </c>
      <c r="AT197" s="157" t="s">
        <v>200</v>
      </c>
      <c r="AU197" s="157" t="s">
        <v>115</v>
      </c>
      <c r="AY197" s="13" t="s">
        <v>199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115</v>
      </c>
      <c r="BK197" s="158">
        <f t="shared" si="44"/>
        <v>0</v>
      </c>
      <c r="BL197" s="13" t="s">
        <v>204</v>
      </c>
      <c r="BM197" s="157" t="s">
        <v>2003</v>
      </c>
    </row>
    <row r="198" spans="2:65" s="1" customFormat="1" ht="33" customHeight="1">
      <c r="B198" s="118"/>
      <c r="C198" s="146" t="s">
        <v>495</v>
      </c>
      <c r="D198" s="146" t="s">
        <v>200</v>
      </c>
      <c r="E198" s="147" t="s">
        <v>2004</v>
      </c>
      <c r="F198" s="148" t="s">
        <v>2005</v>
      </c>
      <c r="G198" s="149" t="s">
        <v>229</v>
      </c>
      <c r="H198" s="150">
        <v>16</v>
      </c>
      <c r="I198" s="151"/>
      <c r="J198" s="152">
        <f t="shared" si="35"/>
        <v>0</v>
      </c>
      <c r="K198" s="153"/>
      <c r="L198" s="28"/>
      <c r="M198" s="154" t="s">
        <v>1</v>
      </c>
      <c r="N198" s="117" t="s">
        <v>41</v>
      </c>
      <c r="P198" s="155">
        <f t="shared" si="36"/>
        <v>0</v>
      </c>
      <c r="Q198" s="155">
        <v>0</v>
      </c>
      <c r="R198" s="155">
        <f t="shared" si="37"/>
        <v>0</v>
      </c>
      <c r="S198" s="155">
        <v>0</v>
      </c>
      <c r="T198" s="156">
        <f t="shared" si="38"/>
        <v>0</v>
      </c>
      <c r="AR198" s="157" t="s">
        <v>204</v>
      </c>
      <c r="AT198" s="157" t="s">
        <v>200</v>
      </c>
      <c r="AU198" s="157" t="s">
        <v>115</v>
      </c>
      <c r="AY198" s="13" t="s">
        <v>199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115</v>
      </c>
      <c r="BK198" s="158">
        <f t="shared" si="44"/>
        <v>0</v>
      </c>
      <c r="BL198" s="13" t="s">
        <v>204</v>
      </c>
      <c r="BM198" s="157" t="s">
        <v>2006</v>
      </c>
    </row>
    <row r="199" spans="2:65" s="1" customFormat="1" ht="33" customHeight="1">
      <c r="B199" s="118"/>
      <c r="C199" s="146" t="s">
        <v>499</v>
      </c>
      <c r="D199" s="146" t="s">
        <v>200</v>
      </c>
      <c r="E199" s="147" t="s">
        <v>2007</v>
      </c>
      <c r="F199" s="148" t="s">
        <v>2005</v>
      </c>
      <c r="G199" s="149" t="s">
        <v>229</v>
      </c>
      <c r="H199" s="150">
        <v>16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41</v>
      </c>
      <c r="P199" s="155">
        <f t="shared" si="36"/>
        <v>0</v>
      </c>
      <c r="Q199" s="155">
        <v>0</v>
      </c>
      <c r="R199" s="155">
        <f t="shared" si="37"/>
        <v>0</v>
      </c>
      <c r="S199" s="155">
        <v>0</v>
      </c>
      <c r="T199" s="156">
        <f t="shared" si="38"/>
        <v>0</v>
      </c>
      <c r="AR199" s="157" t="s">
        <v>204</v>
      </c>
      <c r="AT199" s="157" t="s">
        <v>200</v>
      </c>
      <c r="AU199" s="157" t="s">
        <v>115</v>
      </c>
      <c r="AY199" s="13" t="s">
        <v>199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115</v>
      </c>
      <c r="BK199" s="158">
        <f t="shared" si="44"/>
        <v>0</v>
      </c>
      <c r="BL199" s="13" t="s">
        <v>204</v>
      </c>
      <c r="BM199" s="157" t="s">
        <v>2008</v>
      </c>
    </row>
    <row r="200" spans="2:65" s="1" customFormat="1" ht="16.5" customHeight="1">
      <c r="B200" s="118"/>
      <c r="C200" s="146" t="s">
        <v>503</v>
      </c>
      <c r="D200" s="146" t="s">
        <v>200</v>
      </c>
      <c r="E200" s="147" t="s">
        <v>2009</v>
      </c>
      <c r="F200" s="148" t="s">
        <v>2010</v>
      </c>
      <c r="G200" s="149" t="s">
        <v>232</v>
      </c>
      <c r="H200" s="150">
        <v>8</v>
      </c>
      <c r="I200" s="151"/>
      <c r="J200" s="152">
        <f t="shared" si="35"/>
        <v>0</v>
      </c>
      <c r="K200" s="153"/>
      <c r="L200" s="28"/>
      <c r="M200" s="154" t="s">
        <v>1</v>
      </c>
      <c r="N200" s="117" t="s">
        <v>41</v>
      </c>
      <c r="P200" s="155">
        <f t="shared" si="36"/>
        <v>0</v>
      </c>
      <c r="Q200" s="155">
        <v>0</v>
      </c>
      <c r="R200" s="155">
        <f t="shared" si="37"/>
        <v>0</v>
      </c>
      <c r="S200" s="155">
        <v>0</v>
      </c>
      <c r="T200" s="156">
        <f t="shared" si="38"/>
        <v>0</v>
      </c>
      <c r="AR200" s="157" t="s">
        <v>204</v>
      </c>
      <c r="AT200" s="157" t="s">
        <v>200</v>
      </c>
      <c r="AU200" s="157" t="s">
        <v>115</v>
      </c>
      <c r="AY200" s="13" t="s">
        <v>199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115</v>
      </c>
      <c r="BK200" s="158">
        <f t="shared" si="44"/>
        <v>0</v>
      </c>
      <c r="BL200" s="13" t="s">
        <v>204</v>
      </c>
      <c r="BM200" s="157" t="s">
        <v>2011</v>
      </c>
    </row>
    <row r="201" spans="2:65" s="1" customFormat="1" ht="21.75" customHeight="1">
      <c r="B201" s="118"/>
      <c r="C201" s="146" t="s">
        <v>507</v>
      </c>
      <c r="D201" s="146" t="s">
        <v>200</v>
      </c>
      <c r="E201" s="147" t="s">
        <v>2012</v>
      </c>
      <c r="F201" s="148" t="s">
        <v>2013</v>
      </c>
      <c r="G201" s="149" t="s">
        <v>266</v>
      </c>
      <c r="H201" s="150">
        <v>48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41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204</v>
      </c>
      <c r="AT201" s="157" t="s">
        <v>200</v>
      </c>
      <c r="AU201" s="157" t="s">
        <v>115</v>
      </c>
      <c r="AY201" s="13" t="s">
        <v>199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115</v>
      </c>
      <c r="BK201" s="158">
        <f t="shared" si="44"/>
        <v>0</v>
      </c>
      <c r="BL201" s="13" t="s">
        <v>204</v>
      </c>
      <c r="BM201" s="157" t="s">
        <v>2014</v>
      </c>
    </row>
    <row r="202" spans="2:65" s="1" customFormat="1" ht="21.75" customHeight="1">
      <c r="B202" s="118"/>
      <c r="C202" s="146" t="s">
        <v>511</v>
      </c>
      <c r="D202" s="146" t="s">
        <v>200</v>
      </c>
      <c r="E202" s="147" t="s">
        <v>2015</v>
      </c>
      <c r="F202" s="148" t="s">
        <v>2016</v>
      </c>
      <c r="G202" s="149" t="s">
        <v>229</v>
      </c>
      <c r="H202" s="150">
        <v>98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41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204</v>
      </c>
      <c r="AT202" s="157" t="s">
        <v>200</v>
      </c>
      <c r="AU202" s="157" t="s">
        <v>115</v>
      </c>
      <c r="AY202" s="13" t="s">
        <v>199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115</v>
      </c>
      <c r="BK202" s="158">
        <f t="shared" si="44"/>
        <v>0</v>
      </c>
      <c r="BL202" s="13" t="s">
        <v>204</v>
      </c>
      <c r="BM202" s="157" t="s">
        <v>2017</v>
      </c>
    </row>
    <row r="203" spans="2:65" s="1" customFormat="1" ht="33" customHeight="1">
      <c r="B203" s="118"/>
      <c r="C203" s="146" t="s">
        <v>515</v>
      </c>
      <c r="D203" s="146" t="s">
        <v>200</v>
      </c>
      <c r="E203" s="147" t="s">
        <v>2018</v>
      </c>
      <c r="F203" s="148" t="s">
        <v>2019</v>
      </c>
      <c r="G203" s="149" t="s">
        <v>1929</v>
      </c>
      <c r="H203" s="150">
        <v>12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41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204</v>
      </c>
      <c r="AT203" s="157" t="s">
        <v>200</v>
      </c>
      <c r="AU203" s="157" t="s">
        <v>115</v>
      </c>
      <c r="AY203" s="13" t="s">
        <v>199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115</v>
      </c>
      <c r="BK203" s="158">
        <f t="shared" si="44"/>
        <v>0</v>
      </c>
      <c r="BL203" s="13" t="s">
        <v>204</v>
      </c>
      <c r="BM203" s="157" t="s">
        <v>2020</v>
      </c>
    </row>
    <row r="204" spans="2:65" s="1" customFormat="1" ht="24.2" customHeight="1">
      <c r="B204" s="118"/>
      <c r="C204" s="146" t="s">
        <v>519</v>
      </c>
      <c r="D204" s="146" t="s">
        <v>200</v>
      </c>
      <c r="E204" s="147" t="s">
        <v>2021</v>
      </c>
      <c r="F204" s="148" t="s">
        <v>2022</v>
      </c>
      <c r="G204" s="149" t="s">
        <v>229</v>
      </c>
      <c r="H204" s="150">
        <v>91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41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204</v>
      </c>
      <c r="AT204" s="157" t="s">
        <v>200</v>
      </c>
      <c r="AU204" s="157" t="s">
        <v>115</v>
      </c>
      <c r="AY204" s="13" t="s">
        <v>199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115</v>
      </c>
      <c r="BK204" s="158">
        <f t="shared" si="44"/>
        <v>0</v>
      </c>
      <c r="BL204" s="13" t="s">
        <v>204</v>
      </c>
      <c r="BM204" s="157" t="s">
        <v>2023</v>
      </c>
    </row>
    <row r="205" spans="2:65" s="1" customFormat="1" ht="33" customHeight="1">
      <c r="B205" s="118"/>
      <c r="C205" s="146" t="s">
        <v>523</v>
      </c>
      <c r="D205" s="146" t="s">
        <v>200</v>
      </c>
      <c r="E205" s="147" t="s">
        <v>2024</v>
      </c>
      <c r="F205" s="148" t="s">
        <v>2025</v>
      </c>
      <c r="G205" s="149" t="s">
        <v>266</v>
      </c>
      <c r="H205" s="150">
        <v>91</v>
      </c>
      <c r="I205" s="151"/>
      <c r="J205" s="152">
        <f t="shared" si="35"/>
        <v>0</v>
      </c>
      <c r="K205" s="153"/>
      <c r="L205" s="28"/>
      <c r="M205" s="154" t="s">
        <v>1</v>
      </c>
      <c r="N205" s="117" t="s">
        <v>41</v>
      </c>
      <c r="P205" s="155">
        <f t="shared" si="36"/>
        <v>0</v>
      </c>
      <c r="Q205" s="155">
        <v>0</v>
      </c>
      <c r="R205" s="155">
        <f t="shared" si="37"/>
        <v>0</v>
      </c>
      <c r="S205" s="155">
        <v>0</v>
      </c>
      <c r="T205" s="156">
        <f t="shared" si="38"/>
        <v>0</v>
      </c>
      <c r="AR205" s="157" t="s">
        <v>204</v>
      </c>
      <c r="AT205" s="157" t="s">
        <v>200</v>
      </c>
      <c r="AU205" s="157" t="s">
        <v>115</v>
      </c>
      <c r="AY205" s="13" t="s">
        <v>199</v>
      </c>
      <c r="BE205" s="158">
        <f t="shared" si="39"/>
        <v>0</v>
      </c>
      <c r="BF205" s="158">
        <f t="shared" si="40"/>
        <v>0</v>
      </c>
      <c r="BG205" s="158">
        <f t="shared" si="41"/>
        <v>0</v>
      </c>
      <c r="BH205" s="158">
        <f t="shared" si="42"/>
        <v>0</v>
      </c>
      <c r="BI205" s="158">
        <f t="shared" si="43"/>
        <v>0</v>
      </c>
      <c r="BJ205" s="13" t="s">
        <v>115</v>
      </c>
      <c r="BK205" s="158">
        <f t="shared" si="44"/>
        <v>0</v>
      </c>
      <c r="BL205" s="13" t="s">
        <v>204</v>
      </c>
      <c r="BM205" s="157" t="s">
        <v>2026</v>
      </c>
    </row>
    <row r="206" spans="2:65" s="1" customFormat="1" ht="33" customHeight="1">
      <c r="B206" s="118"/>
      <c r="C206" s="146" t="s">
        <v>527</v>
      </c>
      <c r="D206" s="146" t="s">
        <v>200</v>
      </c>
      <c r="E206" s="147" t="s">
        <v>2027</v>
      </c>
      <c r="F206" s="148" t="s">
        <v>2028</v>
      </c>
      <c r="G206" s="149" t="s">
        <v>266</v>
      </c>
      <c r="H206" s="150">
        <v>95</v>
      </c>
      <c r="I206" s="151"/>
      <c r="J206" s="152">
        <f t="shared" si="35"/>
        <v>0</v>
      </c>
      <c r="K206" s="153"/>
      <c r="L206" s="28"/>
      <c r="M206" s="154" t="s">
        <v>1</v>
      </c>
      <c r="N206" s="117" t="s">
        <v>41</v>
      </c>
      <c r="P206" s="155">
        <f t="shared" si="36"/>
        <v>0</v>
      </c>
      <c r="Q206" s="155">
        <v>0</v>
      </c>
      <c r="R206" s="155">
        <f t="shared" si="37"/>
        <v>0</v>
      </c>
      <c r="S206" s="155">
        <v>0</v>
      </c>
      <c r="T206" s="156">
        <f t="shared" si="38"/>
        <v>0</v>
      </c>
      <c r="AR206" s="157" t="s">
        <v>204</v>
      </c>
      <c r="AT206" s="157" t="s">
        <v>200</v>
      </c>
      <c r="AU206" s="157" t="s">
        <v>115</v>
      </c>
      <c r="AY206" s="13" t="s">
        <v>199</v>
      </c>
      <c r="BE206" s="158">
        <f t="shared" si="39"/>
        <v>0</v>
      </c>
      <c r="BF206" s="158">
        <f t="shared" si="40"/>
        <v>0</v>
      </c>
      <c r="BG206" s="158">
        <f t="shared" si="41"/>
        <v>0</v>
      </c>
      <c r="BH206" s="158">
        <f t="shared" si="42"/>
        <v>0</v>
      </c>
      <c r="BI206" s="158">
        <f t="shared" si="43"/>
        <v>0</v>
      </c>
      <c r="BJ206" s="13" t="s">
        <v>115</v>
      </c>
      <c r="BK206" s="158">
        <f t="shared" si="44"/>
        <v>0</v>
      </c>
      <c r="BL206" s="13" t="s">
        <v>204</v>
      </c>
      <c r="BM206" s="157" t="s">
        <v>2029</v>
      </c>
    </row>
    <row r="207" spans="2:65" s="1" customFormat="1" ht="24.2" customHeight="1">
      <c r="B207" s="118"/>
      <c r="C207" s="146" t="s">
        <v>531</v>
      </c>
      <c r="D207" s="146" t="s">
        <v>200</v>
      </c>
      <c r="E207" s="147" t="s">
        <v>2030</v>
      </c>
      <c r="F207" s="148" t="s">
        <v>2031</v>
      </c>
      <c r="G207" s="149" t="s">
        <v>1890</v>
      </c>
      <c r="H207" s="150">
        <v>51.5</v>
      </c>
      <c r="I207" s="151"/>
      <c r="J207" s="152">
        <f t="shared" si="35"/>
        <v>0</v>
      </c>
      <c r="K207" s="153"/>
      <c r="L207" s="28"/>
      <c r="M207" s="154" t="s">
        <v>1</v>
      </c>
      <c r="N207" s="117" t="s">
        <v>41</v>
      </c>
      <c r="P207" s="155">
        <f t="shared" si="36"/>
        <v>0</v>
      </c>
      <c r="Q207" s="155">
        <v>0</v>
      </c>
      <c r="R207" s="155">
        <f t="shared" si="37"/>
        <v>0</v>
      </c>
      <c r="S207" s="155">
        <v>0</v>
      </c>
      <c r="T207" s="156">
        <f t="shared" si="38"/>
        <v>0</v>
      </c>
      <c r="AR207" s="157" t="s">
        <v>204</v>
      </c>
      <c r="AT207" s="157" t="s">
        <v>200</v>
      </c>
      <c r="AU207" s="157" t="s">
        <v>115</v>
      </c>
      <c r="AY207" s="13" t="s">
        <v>199</v>
      </c>
      <c r="BE207" s="158">
        <f t="shared" si="39"/>
        <v>0</v>
      </c>
      <c r="BF207" s="158">
        <f t="shared" si="40"/>
        <v>0</v>
      </c>
      <c r="BG207" s="158">
        <f t="shared" si="41"/>
        <v>0</v>
      </c>
      <c r="BH207" s="158">
        <f t="shared" si="42"/>
        <v>0</v>
      </c>
      <c r="BI207" s="158">
        <f t="shared" si="43"/>
        <v>0</v>
      </c>
      <c r="BJ207" s="13" t="s">
        <v>115</v>
      </c>
      <c r="BK207" s="158">
        <f t="shared" si="44"/>
        <v>0</v>
      </c>
      <c r="BL207" s="13" t="s">
        <v>204</v>
      </c>
      <c r="BM207" s="157" t="s">
        <v>2032</v>
      </c>
    </row>
    <row r="208" spans="2:65" s="1" customFormat="1" ht="33" customHeight="1">
      <c r="B208" s="118"/>
      <c r="C208" s="146" t="s">
        <v>535</v>
      </c>
      <c r="D208" s="146" t="s">
        <v>200</v>
      </c>
      <c r="E208" s="147" t="s">
        <v>2033</v>
      </c>
      <c r="F208" s="148" t="s">
        <v>2034</v>
      </c>
      <c r="G208" s="149" t="s">
        <v>577</v>
      </c>
      <c r="H208" s="150">
        <v>10.14</v>
      </c>
      <c r="I208" s="151"/>
      <c r="J208" s="152">
        <f t="shared" si="35"/>
        <v>0</v>
      </c>
      <c r="K208" s="153"/>
      <c r="L208" s="28"/>
      <c r="M208" s="154" t="s">
        <v>1</v>
      </c>
      <c r="N208" s="117" t="s">
        <v>41</v>
      </c>
      <c r="P208" s="155">
        <f t="shared" si="36"/>
        <v>0</v>
      </c>
      <c r="Q208" s="155">
        <v>2.3090000000000002</v>
      </c>
      <c r="R208" s="155">
        <f t="shared" si="37"/>
        <v>23.413260000000005</v>
      </c>
      <c r="S208" s="155">
        <v>0</v>
      </c>
      <c r="T208" s="156">
        <f t="shared" si="38"/>
        <v>0</v>
      </c>
      <c r="AR208" s="157" t="s">
        <v>234</v>
      </c>
      <c r="AT208" s="157" t="s">
        <v>200</v>
      </c>
      <c r="AU208" s="157" t="s">
        <v>115</v>
      </c>
      <c r="AY208" s="13" t="s">
        <v>199</v>
      </c>
      <c r="BE208" s="158">
        <f t="shared" si="39"/>
        <v>0</v>
      </c>
      <c r="BF208" s="158">
        <f t="shared" si="40"/>
        <v>0</v>
      </c>
      <c r="BG208" s="158">
        <f t="shared" si="41"/>
        <v>0</v>
      </c>
      <c r="BH208" s="158">
        <f t="shared" si="42"/>
        <v>0</v>
      </c>
      <c r="BI208" s="158">
        <f t="shared" si="43"/>
        <v>0</v>
      </c>
      <c r="BJ208" s="13" t="s">
        <v>115</v>
      </c>
      <c r="BK208" s="158">
        <f t="shared" si="44"/>
        <v>0</v>
      </c>
      <c r="BL208" s="13" t="s">
        <v>234</v>
      </c>
      <c r="BM208" s="157" t="s">
        <v>2035</v>
      </c>
    </row>
    <row r="209" spans="2:65" s="10" customFormat="1" ht="25.9" customHeight="1">
      <c r="B209" s="136"/>
      <c r="D209" s="137" t="s">
        <v>74</v>
      </c>
      <c r="E209" s="138" t="s">
        <v>2036</v>
      </c>
      <c r="F209" s="138" t="s">
        <v>2037</v>
      </c>
      <c r="I209" s="139"/>
      <c r="J209" s="140">
        <f>BK209</f>
        <v>0</v>
      </c>
      <c r="L209" s="136"/>
      <c r="M209" s="141"/>
      <c r="P209" s="142">
        <f>SUM(P210:P258)</f>
        <v>0</v>
      </c>
      <c r="R209" s="142">
        <f>SUM(R210:R258)</f>
        <v>0</v>
      </c>
      <c r="T209" s="143">
        <f>SUM(T210:T258)</f>
        <v>0.45599999999999996</v>
      </c>
      <c r="AR209" s="137" t="s">
        <v>239</v>
      </c>
      <c r="AT209" s="144" t="s">
        <v>74</v>
      </c>
      <c r="AU209" s="144" t="s">
        <v>75</v>
      </c>
      <c r="AY209" s="137" t="s">
        <v>199</v>
      </c>
      <c r="BK209" s="145">
        <f>SUM(BK210:BK258)</f>
        <v>0</v>
      </c>
    </row>
    <row r="210" spans="2:65" s="1" customFormat="1" ht="33" customHeight="1">
      <c r="B210" s="118"/>
      <c r="C210" s="146" t="s">
        <v>541</v>
      </c>
      <c r="D210" s="146" t="s">
        <v>200</v>
      </c>
      <c r="E210" s="147" t="s">
        <v>2038</v>
      </c>
      <c r="F210" s="148" t="s">
        <v>2039</v>
      </c>
      <c r="G210" s="149" t="s">
        <v>229</v>
      </c>
      <c r="H210" s="150">
        <v>305</v>
      </c>
      <c r="I210" s="151"/>
      <c r="J210" s="152">
        <f t="shared" ref="J210:J241" si="45">ROUND(I210*H210,2)</f>
        <v>0</v>
      </c>
      <c r="K210" s="153"/>
      <c r="L210" s="28"/>
      <c r="M210" s="154" t="s">
        <v>1</v>
      </c>
      <c r="N210" s="117" t="s">
        <v>41</v>
      </c>
      <c r="P210" s="155">
        <f t="shared" ref="P210:P241" si="46">O210*H210</f>
        <v>0</v>
      </c>
      <c r="Q210" s="155">
        <v>0</v>
      </c>
      <c r="R210" s="155">
        <f t="shared" ref="R210:R241" si="47">Q210*H210</f>
        <v>0</v>
      </c>
      <c r="S210" s="155">
        <v>0</v>
      </c>
      <c r="T210" s="156">
        <f t="shared" ref="T210:T241" si="48">S210*H210</f>
        <v>0</v>
      </c>
      <c r="AR210" s="157" t="s">
        <v>204</v>
      </c>
      <c r="AT210" s="157" t="s">
        <v>200</v>
      </c>
      <c r="AU210" s="157" t="s">
        <v>83</v>
      </c>
      <c r="AY210" s="13" t="s">
        <v>199</v>
      </c>
      <c r="BE210" s="158">
        <f t="shared" ref="BE210:BE241" si="49">IF(N210="základná",J210,0)</f>
        <v>0</v>
      </c>
      <c r="BF210" s="158">
        <f t="shared" ref="BF210:BF241" si="50">IF(N210="znížená",J210,0)</f>
        <v>0</v>
      </c>
      <c r="BG210" s="158">
        <f t="shared" ref="BG210:BG241" si="51">IF(N210="zákl. prenesená",J210,0)</f>
        <v>0</v>
      </c>
      <c r="BH210" s="158">
        <f t="shared" ref="BH210:BH241" si="52">IF(N210="zníž. prenesená",J210,0)</f>
        <v>0</v>
      </c>
      <c r="BI210" s="158">
        <f t="shared" ref="BI210:BI241" si="53">IF(N210="nulová",J210,0)</f>
        <v>0</v>
      </c>
      <c r="BJ210" s="13" t="s">
        <v>115</v>
      </c>
      <c r="BK210" s="158">
        <f t="shared" ref="BK210:BK241" si="54">ROUND(I210*H210,2)</f>
        <v>0</v>
      </c>
      <c r="BL210" s="13" t="s">
        <v>204</v>
      </c>
      <c r="BM210" s="157" t="s">
        <v>2040</v>
      </c>
    </row>
    <row r="211" spans="2:65" s="1" customFormat="1" ht="37.700000000000003" customHeight="1">
      <c r="B211" s="118"/>
      <c r="C211" s="146" t="s">
        <v>545</v>
      </c>
      <c r="D211" s="146" t="s">
        <v>200</v>
      </c>
      <c r="E211" s="147" t="s">
        <v>2041</v>
      </c>
      <c r="F211" s="148" t="s">
        <v>2042</v>
      </c>
      <c r="G211" s="149" t="s">
        <v>229</v>
      </c>
      <c r="H211" s="150">
        <v>260</v>
      </c>
      <c r="I211" s="151"/>
      <c r="J211" s="152">
        <f t="shared" si="45"/>
        <v>0</v>
      </c>
      <c r="K211" s="153"/>
      <c r="L211" s="28"/>
      <c r="M211" s="154" t="s">
        <v>1</v>
      </c>
      <c r="N211" s="117" t="s">
        <v>41</v>
      </c>
      <c r="P211" s="155">
        <f t="shared" si="46"/>
        <v>0</v>
      </c>
      <c r="Q211" s="155">
        <v>0</v>
      </c>
      <c r="R211" s="155">
        <f t="shared" si="47"/>
        <v>0</v>
      </c>
      <c r="S211" s="155">
        <v>0</v>
      </c>
      <c r="T211" s="156">
        <f t="shared" si="48"/>
        <v>0</v>
      </c>
      <c r="AR211" s="157" t="s">
        <v>204</v>
      </c>
      <c r="AT211" s="157" t="s">
        <v>200</v>
      </c>
      <c r="AU211" s="157" t="s">
        <v>83</v>
      </c>
      <c r="AY211" s="13" t="s">
        <v>199</v>
      </c>
      <c r="BE211" s="158">
        <f t="shared" si="49"/>
        <v>0</v>
      </c>
      <c r="BF211" s="158">
        <f t="shared" si="50"/>
        <v>0</v>
      </c>
      <c r="BG211" s="158">
        <f t="shared" si="51"/>
        <v>0</v>
      </c>
      <c r="BH211" s="158">
        <f t="shared" si="52"/>
        <v>0</v>
      </c>
      <c r="BI211" s="158">
        <f t="shared" si="53"/>
        <v>0</v>
      </c>
      <c r="BJ211" s="13" t="s">
        <v>115</v>
      </c>
      <c r="BK211" s="158">
        <f t="shared" si="54"/>
        <v>0</v>
      </c>
      <c r="BL211" s="13" t="s">
        <v>204</v>
      </c>
      <c r="BM211" s="157" t="s">
        <v>2043</v>
      </c>
    </row>
    <row r="212" spans="2:65" s="1" customFormat="1" ht="33" customHeight="1">
      <c r="B212" s="118"/>
      <c r="C212" s="146" t="s">
        <v>766</v>
      </c>
      <c r="D212" s="146" t="s">
        <v>200</v>
      </c>
      <c r="E212" s="147" t="s">
        <v>2044</v>
      </c>
      <c r="F212" s="148" t="s">
        <v>2045</v>
      </c>
      <c r="G212" s="149" t="s">
        <v>266</v>
      </c>
      <c r="H212" s="150">
        <v>70</v>
      </c>
      <c r="I212" s="151"/>
      <c r="J212" s="152">
        <f t="shared" si="45"/>
        <v>0</v>
      </c>
      <c r="K212" s="153"/>
      <c r="L212" s="28"/>
      <c r="M212" s="154" t="s">
        <v>1</v>
      </c>
      <c r="N212" s="117" t="s">
        <v>41</v>
      </c>
      <c r="P212" s="155">
        <f t="shared" si="46"/>
        <v>0</v>
      </c>
      <c r="Q212" s="155">
        <v>0</v>
      </c>
      <c r="R212" s="155">
        <f t="shared" si="47"/>
        <v>0</v>
      </c>
      <c r="S212" s="155">
        <v>0</v>
      </c>
      <c r="T212" s="156">
        <f t="shared" si="48"/>
        <v>0</v>
      </c>
      <c r="AR212" s="157" t="s">
        <v>204</v>
      </c>
      <c r="AT212" s="157" t="s">
        <v>200</v>
      </c>
      <c r="AU212" s="157" t="s">
        <v>83</v>
      </c>
      <c r="AY212" s="13" t="s">
        <v>199</v>
      </c>
      <c r="BE212" s="158">
        <f t="shared" si="49"/>
        <v>0</v>
      </c>
      <c r="BF212" s="158">
        <f t="shared" si="50"/>
        <v>0</v>
      </c>
      <c r="BG212" s="158">
        <f t="shared" si="51"/>
        <v>0</v>
      </c>
      <c r="BH212" s="158">
        <f t="shared" si="52"/>
        <v>0</v>
      </c>
      <c r="BI212" s="158">
        <f t="shared" si="53"/>
        <v>0</v>
      </c>
      <c r="BJ212" s="13" t="s">
        <v>115</v>
      </c>
      <c r="BK212" s="158">
        <f t="shared" si="54"/>
        <v>0</v>
      </c>
      <c r="BL212" s="13" t="s">
        <v>204</v>
      </c>
      <c r="BM212" s="157" t="s">
        <v>2046</v>
      </c>
    </row>
    <row r="213" spans="2:65" s="1" customFormat="1" ht="24.2" customHeight="1">
      <c r="B213" s="118"/>
      <c r="C213" s="146" t="s">
        <v>767</v>
      </c>
      <c r="D213" s="146" t="s">
        <v>200</v>
      </c>
      <c r="E213" s="147" t="s">
        <v>2047</v>
      </c>
      <c r="F213" s="148" t="s">
        <v>2048</v>
      </c>
      <c r="G213" s="149" t="s">
        <v>266</v>
      </c>
      <c r="H213" s="150">
        <v>86</v>
      </c>
      <c r="I213" s="151"/>
      <c r="J213" s="152">
        <f t="shared" si="45"/>
        <v>0</v>
      </c>
      <c r="K213" s="153"/>
      <c r="L213" s="28"/>
      <c r="M213" s="154" t="s">
        <v>1</v>
      </c>
      <c r="N213" s="117" t="s">
        <v>41</v>
      </c>
      <c r="P213" s="155">
        <f t="shared" si="46"/>
        <v>0</v>
      </c>
      <c r="Q213" s="155">
        <v>0</v>
      </c>
      <c r="R213" s="155">
        <f t="shared" si="47"/>
        <v>0</v>
      </c>
      <c r="S213" s="155">
        <v>0</v>
      </c>
      <c r="T213" s="156">
        <f t="shared" si="48"/>
        <v>0</v>
      </c>
      <c r="AR213" s="157" t="s">
        <v>204</v>
      </c>
      <c r="AT213" s="157" t="s">
        <v>200</v>
      </c>
      <c r="AU213" s="157" t="s">
        <v>83</v>
      </c>
      <c r="AY213" s="13" t="s">
        <v>199</v>
      </c>
      <c r="BE213" s="158">
        <f t="shared" si="49"/>
        <v>0</v>
      </c>
      <c r="BF213" s="158">
        <f t="shared" si="50"/>
        <v>0</v>
      </c>
      <c r="BG213" s="158">
        <f t="shared" si="51"/>
        <v>0</v>
      </c>
      <c r="BH213" s="158">
        <f t="shared" si="52"/>
        <v>0</v>
      </c>
      <c r="BI213" s="158">
        <f t="shared" si="53"/>
        <v>0</v>
      </c>
      <c r="BJ213" s="13" t="s">
        <v>115</v>
      </c>
      <c r="BK213" s="158">
        <f t="shared" si="54"/>
        <v>0</v>
      </c>
      <c r="BL213" s="13" t="s">
        <v>204</v>
      </c>
      <c r="BM213" s="157" t="s">
        <v>2049</v>
      </c>
    </row>
    <row r="214" spans="2:65" s="1" customFormat="1" ht="24.2" customHeight="1">
      <c r="B214" s="118"/>
      <c r="C214" s="146" t="s">
        <v>769</v>
      </c>
      <c r="D214" s="146" t="s">
        <v>200</v>
      </c>
      <c r="E214" s="147" t="s">
        <v>2050</v>
      </c>
      <c r="F214" s="148" t="s">
        <v>2051</v>
      </c>
      <c r="G214" s="149" t="s">
        <v>266</v>
      </c>
      <c r="H214" s="150">
        <v>131</v>
      </c>
      <c r="I214" s="151"/>
      <c r="J214" s="152">
        <f t="shared" si="45"/>
        <v>0</v>
      </c>
      <c r="K214" s="153"/>
      <c r="L214" s="28"/>
      <c r="M214" s="154" t="s">
        <v>1</v>
      </c>
      <c r="N214" s="117" t="s">
        <v>41</v>
      </c>
      <c r="P214" s="155">
        <f t="shared" si="46"/>
        <v>0</v>
      </c>
      <c r="Q214" s="155">
        <v>0</v>
      </c>
      <c r="R214" s="155">
        <f t="shared" si="47"/>
        <v>0</v>
      </c>
      <c r="S214" s="155">
        <v>0</v>
      </c>
      <c r="T214" s="156">
        <f t="shared" si="48"/>
        <v>0</v>
      </c>
      <c r="AR214" s="157" t="s">
        <v>204</v>
      </c>
      <c r="AT214" s="157" t="s">
        <v>200</v>
      </c>
      <c r="AU214" s="157" t="s">
        <v>83</v>
      </c>
      <c r="AY214" s="13" t="s">
        <v>199</v>
      </c>
      <c r="BE214" s="158">
        <f t="shared" si="49"/>
        <v>0</v>
      </c>
      <c r="BF214" s="158">
        <f t="shared" si="50"/>
        <v>0</v>
      </c>
      <c r="BG214" s="158">
        <f t="shared" si="51"/>
        <v>0</v>
      </c>
      <c r="BH214" s="158">
        <f t="shared" si="52"/>
        <v>0</v>
      </c>
      <c r="BI214" s="158">
        <f t="shared" si="53"/>
        <v>0</v>
      </c>
      <c r="BJ214" s="13" t="s">
        <v>115</v>
      </c>
      <c r="BK214" s="158">
        <f t="shared" si="54"/>
        <v>0</v>
      </c>
      <c r="BL214" s="13" t="s">
        <v>204</v>
      </c>
      <c r="BM214" s="157" t="s">
        <v>2052</v>
      </c>
    </row>
    <row r="215" spans="2:65" s="1" customFormat="1" ht="33" customHeight="1">
      <c r="B215" s="118"/>
      <c r="C215" s="146" t="s">
        <v>204</v>
      </c>
      <c r="D215" s="146" t="s">
        <v>200</v>
      </c>
      <c r="E215" s="147" t="s">
        <v>2053</v>
      </c>
      <c r="F215" s="148" t="s">
        <v>2054</v>
      </c>
      <c r="G215" s="149" t="s">
        <v>229</v>
      </c>
      <c r="H215" s="150">
        <v>31</v>
      </c>
      <c r="I215" s="151"/>
      <c r="J215" s="152">
        <f t="shared" si="45"/>
        <v>0</v>
      </c>
      <c r="K215" s="153"/>
      <c r="L215" s="28"/>
      <c r="M215" s="154" t="s">
        <v>1</v>
      </c>
      <c r="N215" s="117" t="s">
        <v>41</v>
      </c>
      <c r="P215" s="155">
        <f t="shared" si="46"/>
        <v>0</v>
      </c>
      <c r="Q215" s="155">
        <v>0</v>
      </c>
      <c r="R215" s="155">
        <f t="shared" si="47"/>
        <v>0</v>
      </c>
      <c r="S215" s="155">
        <v>0</v>
      </c>
      <c r="T215" s="156">
        <f t="shared" si="48"/>
        <v>0</v>
      </c>
      <c r="AR215" s="157" t="s">
        <v>204</v>
      </c>
      <c r="AT215" s="157" t="s">
        <v>200</v>
      </c>
      <c r="AU215" s="157" t="s">
        <v>83</v>
      </c>
      <c r="AY215" s="13" t="s">
        <v>199</v>
      </c>
      <c r="BE215" s="158">
        <f t="shared" si="49"/>
        <v>0</v>
      </c>
      <c r="BF215" s="158">
        <f t="shared" si="50"/>
        <v>0</v>
      </c>
      <c r="BG215" s="158">
        <f t="shared" si="51"/>
        <v>0</v>
      </c>
      <c r="BH215" s="158">
        <f t="shared" si="52"/>
        <v>0</v>
      </c>
      <c r="BI215" s="158">
        <f t="shared" si="53"/>
        <v>0</v>
      </c>
      <c r="BJ215" s="13" t="s">
        <v>115</v>
      </c>
      <c r="BK215" s="158">
        <f t="shared" si="54"/>
        <v>0</v>
      </c>
      <c r="BL215" s="13" t="s">
        <v>204</v>
      </c>
      <c r="BM215" s="157" t="s">
        <v>2055</v>
      </c>
    </row>
    <row r="216" spans="2:65" s="1" customFormat="1" ht="24.2" customHeight="1">
      <c r="B216" s="118"/>
      <c r="C216" s="146" t="s">
        <v>776</v>
      </c>
      <c r="D216" s="146" t="s">
        <v>200</v>
      </c>
      <c r="E216" s="147" t="s">
        <v>2056</v>
      </c>
      <c r="F216" s="148" t="s">
        <v>2057</v>
      </c>
      <c r="G216" s="149" t="s">
        <v>266</v>
      </c>
      <c r="H216" s="150">
        <v>18</v>
      </c>
      <c r="I216" s="151"/>
      <c r="J216" s="152">
        <f t="shared" si="45"/>
        <v>0</v>
      </c>
      <c r="K216" s="153"/>
      <c r="L216" s="28"/>
      <c r="M216" s="154" t="s">
        <v>1</v>
      </c>
      <c r="N216" s="117" t="s">
        <v>41</v>
      </c>
      <c r="P216" s="155">
        <f t="shared" si="46"/>
        <v>0</v>
      </c>
      <c r="Q216" s="155">
        <v>0</v>
      </c>
      <c r="R216" s="155">
        <f t="shared" si="47"/>
        <v>0</v>
      </c>
      <c r="S216" s="155">
        <v>0</v>
      </c>
      <c r="T216" s="156">
        <f t="shared" si="48"/>
        <v>0</v>
      </c>
      <c r="AR216" s="157" t="s">
        <v>204</v>
      </c>
      <c r="AT216" s="157" t="s">
        <v>200</v>
      </c>
      <c r="AU216" s="157" t="s">
        <v>83</v>
      </c>
      <c r="AY216" s="13" t="s">
        <v>199</v>
      </c>
      <c r="BE216" s="158">
        <f t="shared" si="49"/>
        <v>0</v>
      </c>
      <c r="BF216" s="158">
        <f t="shared" si="50"/>
        <v>0</v>
      </c>
      <c r="BG216" s="158">
        <f t="shared" si="51"/>
        <v>0</v>
      </c>
      <c r="BH216" s="158">
        <f t="shared" si="52"/>
        <v>0</v>
      </c>
      <c r="BI216" s="158">
        <f t="shared" si="53"/>
        <v>0</v>
      </c>
      <c r="BJ216" s="13" t="s">
        <v>115</v>
      </c>
      <c r="BK216" s="158">
        <f t="shared" si="54"/>
        <v>0</v>
      </c>
      <c r="BL216" s="13" t="s">
        <v>204</v>
      </c>
      <c r="BM216" s="157" t="s">
        <v>2058</v>
      </c>
    </row>
    <row r="217" spans="2:65" s="1" customFormat="1" ht="24.2" customHeight="1">
      <c r="B217" s="118"/>
      <c r="C217" s="146" t="s">
        <v>781</v>
      </c>
      <c r="D217" s="146" t="s">
        <v>200</v>
      </c>
      <c r="E217" s="147" t="s">
        <v>2059</v>
      </c>
      <c r="F217" s="148" t="s">
        <v>2060</v>
      </c>
      <c r="G217" s="149" t="s">
        <v>1929</v>
      </c>
      <c r="H217" s="150">
        <v>14</v>
      </c>
      <c r="I217" s="151"/>
      <c r="J217" s="152">
        <f t="shared" si="45"/>
        <v>0</v>
      </c>
      <c r="K217" s="153"/>
      <c r="L217" s="28"/>
      <c r="M217" s="154" t="s">
        <v>1</v>
      </c>
      <c r="N217" s="117" t="s">
        <v>41</v>
      </c>
      <c r="P217" s="155">
        <f t="shared" si="46"/>
        <v>0</v>
      </c>
      <c r="Q217" s="155">
        <v>0</v>
      </c>
      <c r="R217" s="155">
        <f t="shared" si="47"/>
        <v>0</v>
      </c>
      <c r="S217" s="155">
        <v>0</v>
      </c>
      <c r="T217" s="156">
        <f t="shared" si="48"/>
        <v>0</v>
      </c>
      <c r="AR217" s="157" t="s">
        <v>204</v>
      </c>
      <c r="AT217" s="157" t="s">
        <v>200</v>
      </c>
      <c r="AU217" s="157" t="s">
        <v>83</v>
      </c>
      <c r="AY217" s="13" t="s">
        <v>199</v>
      </c>
      <c r="BE217" s="158">
        <f t="shared" si="49"/>
        <v>0</v>
      </c>
      <c r="BF217" s="158">
        <f t="shared" si="50"/>
        <v>0</v>
      </c>
      <c r="BG217" s="158">
        <f t="shared" si="51"/>
        <v>0</v>
      </c>
      <c r="BH217" s="158">
        <f t="shared" si="52"/>
        <v>0</v>
      </c>
      <c r="BI217" s="158">
        <f t="shared" si="53"/>
        <v>0</v>
      </c>
      <c r="BJ217" s="13" t="s">
        <v>115</v>
      </c>
      <c r="BK217" s="158">
        <f t="shared" si="54"/>
        <v>0</v>
      </c>
      <c r="BL217" s="13" t="s">
        <v>204</v>
      </c>
      <c r="BM217" s="157" t="s">
        <v>2061</v>
      </c>
    </row>
    <row r="218" spans="2:65" s="1" customFormat="1" ht="33" customHeight="1">
      <c r="B218" s="118"/>
      <c r="C218" s="146" t="s">
        <v>782</v>
      </c>
      <c r="D218" s="146" t="s">
        <v>200</v>
      </c>
      <c r="E218" s="147" t="s">
        <v>2062</v>
      </c>
      <c r="F218" s="148" t="s">
        <v>2063</v>
      </c>
      <c r="G218" s="149" t="s">
        <v>1929</v>
      </c>
      <c r="H218" s="150">
        <v>3</v>
      </c>
      <c r="I218" s="151"/>
      <c r="J218" s="152">
        <f t="shared" si="45"/>
        <v>0</v>
      </c>
      <c r="K218" s="153"/>
      <c r="L218" s="28"/>
      <c r="M218" s="154" t="s">
        <v>1</v>
      </c>
      <c r="N218" s="117" t="s">
        <v>41</v>
      </c>
      <c r="P218" s="155">
        <f t="shared" si="46"/>
        <v>0</v>
      </c>
      <c r="Q218" s="155">
        <v>0</v>
      </c>
      <c r="R218" s="155">
        <f t="shared" si="47"/>
        <v>0</v>
      </c>
      <c r="S218" s="155">
        <v>0</v>
      </c>
      <c r="T218" s="156">
        <f t="shared" si="48"/>
        <v>0</v>
      </c>
      <c r="AR218" s="157" t="s">
        <v>204</v>
      </c>
      <c r="AT218" s="157" t="s">
        <v>200</v>
      </c>
      <c r="AU218" s="157" t="s">
        <v>83</v>
      </c>
      <c r="AY218" s="13" t="s">
        <v>199</v>
      </c>
      <c r="BE218" s="158">
        <f t="shared" si="49"/>
        <v>0</v>
      </c>
      <c r="BF218" s="158">
        <f t="shared" si="50"/>
        <v>0</v>
      </c>
      <c r="BG218" s="158">
        <f t="shared" si="51"/>
        <v>0</v>
      </c>
      <c r="BH218" s="158">
        <f t="shared" si="52"/>
        <v>0</v>
      </c>
      <c r="BI218" s="158">
        <f t="shared" si="53"/>
        <v>0</v>
      </c>
      <c r="BJ218" s="13" t="s">
        <v>115</v>
      </c>
      <c r="BK218" s="158">
        <f t="shared" si="54"/>
        <v>0</v>
      </c>
      <c r="BL218" s="13" t="s">
        <v>204</v>
      </c>
      <c r="BM218" s="157" t="s">
        <v>2064</v>
      </c>
    </row>
    <row r="219" spans="2:65" s="1" customFormat="1" ht="24.2" customHeight="1">
      <c r="B219" s="118"/>
      <c r="C219" s="146" t="s">
        <v>1121</v>
      </c>
      <c r="D219" s="146" t="s">
        <v>200</v>
      </c>
      <c r="E219" s="147" t="s">
        <v>2065</v>
      </c>
      <c r="F219" s="148" t="s">
        <v>2066</v>
      </c>
      <c r="G219" s="149" t="s">
        <v>1929</v>
      </c>
      <c r="H219" s="150">
        <v>5</v>
      </c>
      <c r="I219" s="151"/>
      <c r="J219" s="152">
        <f t="shared" si="45"/>
        <v>0</v>
      </c>
      <c r="K219" s="153"/>
      <c r="L219" s="28"/>
      <c r="M219" s="154" t="s">
        <v>1</v>
      </c>
      <c r="N219" s="117" t="s">
        <v>41</v>
      </c>
      <c r="P219" s="155">
        <f t="shared" si="46"/>
        <v>0</v>
      </c>
      <c r="Q219" s="155">
        <v>0</v>
      </c>
      <c r="R219" s="155">
        <f t="shared" si="47"/>
        <v>0</v>
      </c>
      <c r="S219" s="155">
        <v>0</v>
      </c>
      <c r="T219" s="156">
        <f t="shared" si="48"/>
        <v>0</v>
      </c>
      <c r="AR219" s="157" t="s">
        <v>204</v>
      </c>
      <c r="AT219" s="157" t="s">
        <v>200</v>
      </c>
      <c r="AU219" s="157" t="s">
        <v>83</v>
      </c>
      <c r="AY219" s="13" t="s">
        <v>199</v>
      </c>
      <c r="BE219" s="158">
        <f t="shared" si="49"/>
        <v>0</v>
      </c>
      <c r="BF219" s="158">
        <f t="shared" si="50"/>
        <v>0</v>
      </c>
      <c r="BG219" s="158">
        <f t="shared" si="51"/>
        <v>0</v>
      </c>
      <c r="BH219" s="158">
        <f t="shared" si="52"/>
        <v>0</v>
      </c>
      <c r="BI219" s="158">
        <f t="shared" si="53"/>
        <v>0</v>
      </c>
      <c r="BJ219" s="13" t="s">
        <v>115</v>
      </c>
      <c r="BK219" s="158">
        <f t="shared" si="54"/>
        <v>0</v>
      </c>
      <c r="BL219" s="13" t="s">
        <v>204</v>
      </c>
      <c r="BM219" s="157" t="s">
        <v>2067</v>
      </c>
    </row>
    <row r="220" spans="2:65" s="1" customFormat="1" ht="24.2" customHeight="1">
      <c r="B220" s="118"/>
      <c r="C220" s="146" t="s">
        <v>1701</v>
      </c>
      <c r="D220" s="146" t="s">
        <v>200</v>
      </c>
      <c r="E220" s="147" t="s">
        <v>2068</v>
      </c>
      <c r="F220" s="148" t="s">
        <v>2069</v>
      </c>
      <c r="G220" s="149" t="s">
        <v>229</v>
      </c>
      <c r="H220" s="150">
        <v>50</v>
      </c>
      <c r="I220" s="151"/>
      <c r="J220" s="152">
        <f t="shared" si="45"/>
        <v>0</v>
      </c>
      <c r="K220" s="153"/>
      <c r="L220" s="28"/>
      <c r="M220" s="154" t="s">
        <v>1</v>
      </c>
      <c r="N220" s="117" t="s">
        <v>41</v>
      </c>
      <c r="P220" s="155">
        <f t="shared" si="46"/>
        <v>0</v>
      </c>
      <c r="Q220" s="155">
        <v>0</v>
      </c>
      <c r="R220" s="155">
        <f t="shared" si="47"/>
        <v>0</v>
      </c>
      <c r="S220" s="155">
        <v>0</v>
      </c>
      <c r="T220" s="156">
        <f t="shared" si="48"/>
        <v>0</v>
      </c>
      <c r="AR220" s="157" t="s">
        <v>204</v>
      </c>
      <c r="AT220" s="157" t="s">
        <v>200</v>
      </c>
      <c r="AU220" s="157" t="s">
        <v>83</v>
      </c>
      <c r="AY220" s="13" t="s">
        <v>199</v>
      </c>
      <c r="BE220" s="158">
        <f t="shared" si="49"/>
        <v>0</v>
      </c>
      <c r="BF220" s="158">
        <f t="shared" si="50"/>
        <v>0</v>
      </c>
      <c r="BG220" s="158">
        <f t="shared" si="51"/>
        <v>0</v>
      </c>
      <c r="BH220" s="158">
        <f t="shared" si="52"/>
        <v>0</v>
      </c>
      <c r="BI220" s="158">
        <f t="shared" si="53"/>
        <v>0</v>
      </c>
      <c r="BJ220" s="13" t="s">
        <v>115</v>
      </c>
      <c r="BK220" s="158">
        <f t="shared" si="54"/>
        <v>0</v>
      </c>
      <c r="BL220" s="13" t="s">
        <v>204</v>
      </c>
      <c r="BM220" s="157" t="s">
        <v>2070</v>
      </c>
    </row>
    <row r="221" spans="2:65" s="1" customFormat="1" ht="21.75" customHeight="1">
      <c r="B221" s="118"/>
      <c r="C221" s="146" t="s">
        <v>1122</v>
      </c>
      <c r="D221" s="146" t="s">
        <v>200</v>
      </c>
      <c r="E221" s="147" t="s">
        <v>2071</v>
      </c>
      <c r="F221" s="148" t="s">
        <v>2072</v>
      </c>
      <c r="G221" s="149" t="s">
        <v>1929</v>
      </c>
      <c r="H221" s="150">
        <v>1</v>
      </c>
      <c r="I221" s="151"/>
      <c r="J221" s="152">
        <f t="shared" si="45"/>
        <v>0</v>
      </c>
      <c r="K221" s="153"/>
      <c r="L221" s="28"/>
      <c r="M221" s="154" t="s">
        <v>1</v>
      </c>
      <c r="N221" s="117" t="s">
        <v>41</v>
      </c>
      <c r="P221" s="155">
        <f t="shared" si="46"/>
        <v>0</v>
      </c>
      <c r="Q221" s="155">
        <v>0</v>
      </c>
      <c r="R221" s="155">
        <f t="shared" si="47"/>
        <v>0</v>
      </c>
      <c r="S221" s="155">
        <v>0</v>
      </c>
      <c r="T221" s="156">
        <f t="shared" si="48"/>
        <v>0</v>
      </c>
      <c r="AR221" s="157" t="s">
        <v>204</v>
      </c>
      <c r="AT221" s="157" t="s">
        <v>200</v>
      </c>
      <c r="AU221" s="157" t="s">
        <v>83</v>
      </c>
      <c r="AY221" s="13" t="s">
        <v>199</v>
      </c>
      <c r="BE221" s="158">
        <f t="shared" si="49"/>
        <v>0</v>
      </c>
      <c r="BF221" s="158">
        <f t="shared" si="50"/>
        <v>0</v>
      </c>
      <c r="BG221" s="158">
        <f t="shared" si="51"/>
        <v>0</v>
      </c>
      <c r="BH221" s="158">
        <f t="shared" si="52"/>
        <v>0</v>
      </c>
      <c r="BI221" s="158">
        <f t="shared" si="53"/>
        <v>0</v>
      </c>
      <c r="BJ221" s="13" t="s">
        <v>115</v>
      </c>
      <c r="BK221" s="158">
        <f t="shared" si="54"/>
        <v>0</v>
      </c>
      <c r="BL221" s="13" t="s">
        <v>204</v>
      </c>
      <c r="BM221" s="157" t="s">
        <v>2073</v>
      </c>
    </row>
    <row r="222" spans="2:65" s="1" customFormat="1" ht="16.5" customHeight="1">
      <c r="B222" s="118"/>
      <c r="C222" s="146" t="s">
        <v>1704</v>
      </c>
      <c r="D222" s="146" t="s">
        <v>200</v>
      </c>
      <c r="E222" s="147" t="s">
        <v>2074</v>
      </c>
      <c r="F222" s="148" t="s">
        <v>2075</v>
      </c>
      <c r="G222" s="149" t="s">
        <v>232</v>
      </c>
      <c r="H222" s="150">
        <v>13</v>
      </c>
      <c r="I222" s="151"/>
      <c r="J222" s="152">
        <f t="shared" si="45"/>
        <v>0</v>
      </c>
      <c r="K222" s="153"/>
      <c r="L222" s="28"/>
      <c r="M222" s="154" t="s">
        <v>1</v>
      </c>
      <c r="N222" s="117" t="s">
        <v>41</v>
      </c>
      <c r="P222" s="155">
        <f t="shared" si="46"/>
        <v>0</v>
      </c>
      <c r="Q222" s="155">
        <v>0</v>
      </c>
      <c r="R222" s="155">
        <f t="shared" si="47"/>
        <v>0</v>
      </c>
      <c r="S222" s="155">
        <v>0</v>
      </c>
      <c r="T222" s="156">
        <f t="shared" si="48"/>
        <v>0</v>
      </c>
      <c r="AR222" s="157" t="s">
        <v>204</v>
      </c>
      <c r="AT222" s="157" t="s">
        <v>200</v>
      </c>
      <c r="AU222" s="157" t="s">
        <v>83</v>
      </c>
      <c r="AY222" s="13" t="s">
        <v>199</v>
      </c>
      <c r="BE222" s="158">
        <f t="shared" si="49"/>
        <v>0</v>
      </c>
      <c r="BF222" s="158">
        <f t="shared" si="50"/>
        <v>0</v>
      </c>
      <c r="BG222" s="158">
        <f t="shared" si="51"/>
        <v>0</v>
      </c>
      <c r="BH222" s="158">
        <f t="shared" si="52"/>
        <v>0</v>
      </c>
      <c r="BI222" s="158">
        <f t="shared" si="53"/>
        <v>0</v>
      </c>
      <c r="BJ222" s="13" t="s">
        <v>115</v>
      </c>
      <c r="BK222" s="158">
        <f t="shared" si="54"/>
        <v>0</v>
      </c>
      <c r="BL222" s="13" t="s">
        <v>204</v>
      </c>
      <c r="BM222" s="157" t="s">
        <v>2076</v>
      </c>
    </row>
    <row r="223" spans="2:65" s="1" customFormat="1" ht="24.2" customHeight="1">
      <c r="B223" s="118"/>
      <c r="C223" s="146" t="s">
        <v>1123</v>
      </c>
      <c r="D223" s="146" t="s">
        <v>200</v>
      </c>
      <c r="E223" s="147" t="s">
        <v>2077</v>
      </c>
      <c r="F223" s="148" t="s">
        <v>2078</v>
      </c>
      <c r="G223" s="149" t="s">
        <v>232</v>
      </c>
      <c r="H223" s="150">
        <v>3</v>
      </c>
      <c r="I223" s="151"/>
      <c r="J223" s="152">
        <f t="shared" si="45"/>
        <v>0</v>
      </c>
      <c r="K223" s="153"/>
      <c r="L223" s="28"/>
      <c r="M223" s="154" t="s">
        <v>1</v>
      </c>
      <c r="N223" s="117" t="s">
        <v>41</v>
      </c>
      <c r="P223" s="155">
        <f t="shared" si="46"/>
        <v>0</v>
      </c>
      <c r="Q223" s="155">
        <v>0</v>
      </c>
      <c r="R223" s="155">
        <f t="shared" si="47"/>
        <v>0</v>
      </c>
      <c r="S223" s="155">
        <v>0</v>
      </c>
      <c r="T223" s="156">
        <f t="shared" si="48"/>
        <v>0</v>
      </c>
      <c r="AR223" s="157" t="s">
        <v>204</v>
      </c>
      <c r="AT223" s="157" t="s">
        <v>200</v>
      </c>
      <c r="AU223" s="157" t="s">
        <v>83</v>
      </c>
      <c r="AY223" s="13" t="s">
        <v>199</v>
      </c>
      <c r="BE223" s="158">
        <f t="shared" si="49"/>
        <v>0</v>
      </c>
      <c r="BF223" s="158">
        <f t="shared" si="50"/>
        <v>0</v>
      </c>
      <c r="BG223" s="158">
        <f t="shared" si="51"/>
        <v>0</v>
      </c>
      <c r="BH223" s="158">
        <f t="shared" si="52"/>
        <v>0</v>
      </c>
      <c r="BI223" s="158">
        <f t="shared" si="53"/>
        <v>0</v>
      </c>
      <c r="BJ223" s="13" t="s">
        <v>115</v>
      </c>
      <c r="BK223" s="158">
        <f t="shared" si="54"/>
        <v>0</v>
      </c>
      <c r="BL223" s="13" t="s">
        <v>204</v>
      </c>
      <c r="BM223" s="157" t="s">
        <v>2079</v>
      </c>
    </row>
    <row r="224" spans="2:65" s="1" customFormat="1" ht="33" customHeight="1">
      <c r="B224" s="118"/>
      <c r="C224" s="146" t="s">
        <v>1707</v>
      </c>
      <c r="D224" s="146" t="s">
        <v>200</v>
      </c>
      <c r="E224" s="147" t="s">
        <v>2080</v>
      </c>
      <c r="F224" s="148" t="s">
        <v>2081</v>
      </c>
      <c r="G224" s="149" t="s">
        <v>232</v>
      </c>
      <c r="H224" s="150">
        <v>3</v>
      </c>
      <c r="I224" s="151"/>
      <c r="J224" s="152">
        <f t="shared" si="45"/>
        <v>0</v>
      </c>
      <c r="K224" s="153"/>
      <c r="L224" s="28"/>
      <c r="M224" s="154" t="s">
        <v>1</v>
      </c>
      <c r="N224" s="117" t="s">
        <v>41</v>
      </c>
      <c r="P224" s="155">
        <f t="shared" si="46"/>
        <v>0</v>
      </c>
      <c r="Q224" s="155">
        <v>0</v>
      </c>
      <c r="R224" s="155">
        <f t="shared" si="47"/>
        <v>0</v>
      </c>
      <c r="S224" s="155">
        <v>0</v>
      </c>
      <c r="T224" s="156">
        <f t="shared" si="48"/>
        <v>0</v>
      </c>
      <c r="AR224" s="157" t="s">
        <v>204</v>
      </c>
      <c r="AT224" s="157" t="s">
        <v>200</v>
      </c>
      <c r="AU224" s="157" t="s">
        <v>83</v>
      </c>
      <c r="AY224" s="13" t="s">
        <v>199</v>
      </c>
      <c r="BE224" s="158">
        <f t="shared" si="49"/>
        <v>0</v>
      </c>
      <c r="BF224" s="158">
        <f t="shared" si="50"/>
        <v>0</v>
      </c>
      <c r="BG224" s="158">
        <f t="shared" si="51"/>
        <v>0</v>
      </c>
      <c r="BH224" s="158">
        <f t="shared" si="52"/>
        <v>0</v>
      </c>
      <c r="BI224" s="158">
        <f t="shared" si="53"/>
        <v>0</v>
      </c>
      <c r="BJ224" s="13" t="s">
        <v>115</v>
      </c>
      <c r="BK224" s="158">
        <f t="shared" si="54"/>
        <v>0</v>
      </c>
      <c r="BL224" s="13" t="s">
        <v>204</v>
      </c>
      <c r="BM224" s="157" t="s">
        <v>2082</v>
      </c>
    </row>
    <row r="225" spans="2:65" s="1" customFormat="1" ht="33" customHeight="1">
      <c r="B225" s="118"/>
      <c r="C225" s="146" t="s">
        <v>1124</v>
      </c>
      <c r="D225" s="146" t="s">
        <v>200</v>
      </c>
      <c r="E225" s="147" t="s">
        <v>2083</v>
      </c>
      <c r="F225" s="148" t="s">
        <v>2084</v>
      </c>
      <c r="G225" s="149" t="s">
        <v>232</v>
      </c>
      <c r="H225" s="150">
        <v>10</v>
      </c>
      <c r="I225" s="151"/>
      <c r="J225" s="152">
        <f t="shared" si="45"/>
        <v>0</v>
      </c>
      <c r="K225" s="153"/>
      <c r="L225" s="28"/>
      <c r="M225" s="154" t="s">
        <v>1</v>
      </c>
      <c r="N225" s="117" t="s">
        <v>41</v>
      </c>
      <c r="P225" s="155">
        <f t="shared" si="46"/>
        <v>0</v>
      </c>
      <c r="Q225" s="155">
        <v>0</v>
      </c>
      <c r="R225" s="155">
        <f t="shared" si="47"/>
        <v>0</v>
      </c>
      <c r="S225" s="155">
        <v>0</v>
      </c>
      <c r="T225" s="156">
        <f t="shared" si="48"/>
        <v>0</v>
      </c>
      <c r="AR225" s="157" t="s">
        <v>204</v>
      </c>
      <c r="AT225" s="157" t="s">
        <v>200</v>
      </c>
      <c r="AU225" s="157" t="s">
        <v>83</v>
      </c>
      <c r="AY225" s="13" t="s">
        <v>199</v>
      </c>
      <c r="BE225" s="158">
        <f t="shared" si="49"/>
        <v>0</v>
      </c>
      <c r="BF225" s="158">
        <f t="shared" si="50"/>
        <v>0</v>
      </c>
      <c r="BG225" s="158">
        <f t="shared" si="51"/>
        <v>0</v>
      </c>
      <c r="BH225" s="158">
        <f t="shared" si="52"/>
        <v>0</v>
      </c>
      <c r="BI225" s="158">
        <f t="shared" si="53"/>
        <v>0</v>
      </c>
      <c r="BJ225" s="13" t="s">
        <v>115</v>
      </c>
      <c r="BK225" s="158">
        <f t="shared" si="54"/>
        <v>0</v>
      </c>
      <c r="BL225" s="13" t="s">
        <v>204</v>
      </c>
      <c r="BM225" s="157" t="s">
        <v>2085</v>
      </c>
    </row>
    <row r="226" spans="2:65" s="1" customFormat="1" ht="33" customHeight="1">
      <c r="B226" s="118"/>
      <c r="C226" s="146" t="s">
        <v>1710</v>
      </c>
      <c r="D226" s="146" t="s">
        <v>200</v>
      </c>
      <c r="E226" s="147" t="s">
        <v>2086</v>
      </c>
      <c r="F226" s="148" t="s">
        <v>2087</v>
      </c>
      <c r="G226" s="149" t="s">
        <v>232</v>
      </c>
      <c r="H226" s="150">
        <v>3</v>
      </c>
      <c r="I226" s="151"/>
      <c r="J226" s="152">
        <f t="shared" si="45"/>
        <v>0</v>
      </c>
      <c r="K226" s="153"/>
      <c r="L226" s="28"/>
      <c r="M226" s="154" t="s">
        <v>1</v>
      </c>
      <c r="N226" s="117" t="s">
        <v>41</v>
      </c>
      <c r="P226" s="155">
        <f t="shared" si="46"/>
        <v>0</v>
      </c>
      <c r="Q226" s="155">
        <v>0</v>
      </c>
      <c r="R226" s="155">
        <f t="shared" si="47"/>
        <v>0</v>
      </c>
      <c r="S226" s="155">
        <v>0</v>
      </c>
      <c r="T226" s="156">
        <f t="shared" si="48"/>
        <v>0</v>
      </c>
      <c r="AR226" s="157" t="s">
        <v>204</v>
      </c>
      <c r="AT226" s="157" t="s">
        <v>200</v>
      </c>
      <c r="AU226" s="157" t="s">
        <v>83</v>
      </c>
      <c r="AY226" s="13" t="s">
        <v>199</v>
      </c>
      <c r="BE226" s="158">
        <f t="shared" si="49"/>
        <v>0</v>
      </c>
      <c r="BF226" s="158">
        <f t="shared" si="50"/>
        <v>0</v>
      </c>
      <c r="BG226" s="158">
        <f t="shared" si="51"/>
        <v>0</v>
      </c>
      <c r="BH226" s="158">
        <f t="shared" si="52"/>
        <v>0</v>
      </c>
      <c r="BI226" s="158">
        <f t="shared" si="53"/>
        <v>0</v>
      </c>
      <c r="BJ226" s="13" t="s">
        <v>115</v>
      </c>
      <c r="BK226" s="158">
        <f t="shared" si="54"/>
        <v>0</v>
      </c>
      <c r="BL226" s="13" t="s">
        <v>204</v>
      </c>
      <c r="BM226" s="157" t="s">
        <v>2088</v>
      </c>
    </row>
    <row r="227" spans="2:65" s="1" customFormat="1" ht="24.2" customHeight="1">
      <c r="B227" s="118"/>
      <c r="C227" s="146" t="s">
        <v>1613</v>
      </c>
      <c r="D227" s="146" t="s">
        <v>200</v>
      </c>
      <c r="E227" s="147" t="s">
        <v>2089</v>
      </c>
      <c r="F227" s="148" t="s">
        <v>2090</v>
      </c>
      <c r="G227" s="149" t="s">
        <v>1929</v>
      </c>
      <c r="H227" s="150">
        <v>4</v>
      </c>
      <c r="I227" s="151"/>
      <c r="J227" s="152">
        <f t="shared" si="45"/>
        <v>0</v>
      </c>
      <c r="K227" s="153"/>
      <c r="L227" s="28"/>
      <c r="M227" s="154" t="s">
        <v>1</v>
      </c>
      <c r="N227" s="117" t="s">
        <v>41</v>
      </c>
      <c r="P227" s="155">
        <f t="shared" si="46"/>
        <v>0</v>
      </c>
      <c r="Q227" s="155">
        <v>0</v>
      </c>
      <c r="R227" s="155">
        <f t="shared" si="47"/>
        <v>0</v>
      </c>
      <c r="S227" s="155">
        <v>0</v>
      </c>
      <c r="T227" s="156">
        <f t="shared" si="48"/>
        <v>0</v>
      </c>
      <c r="AR227" s="157" t="s">
        <v>204</v>
      </c>
      <c r="AT227" s="157" t="s">
        <v>200</v>
      </c>
      <c r="AU227" s="157" t="s">
        <v>83</v>
      </c>
      <c r="AY227" s="13" t="s">
        <v>199</v>
      </c>
      <c r="BE227" s="158">
        <f t="shared" si="49"/>
        <v>0</v>
      </c>
      <c r="BF227" s="158">
        <f t="shared" si="50"/>
        <v>0</v>
      </c>
      <c r="BG227" s="158">
        <f t="shared" si="51"/>
        <v>0</v>
      </c>
      <c r="BH227" s="158">
        <f t="shared" si="52"/>
        <v>0</v>
      </c>
      <c r="BI227" s="158">
        <f t="shared" si="53"/>
        <v>0</v>
      </c>
      <c r="BJ227" s="13" t="s">
        <v>115</v>
      </c>
      <c r="BK227" s="158">
        <f t="shared" si="54"/>
        <v>0</v>
      </c>
      <c r="BL227" s="13" t="s">
        <v>204</v>
      </c>
      <c r="BM227" s="157" t="s">
        <v>2091</v>
      </c>
    </row>
    <row r="228" spans="2:65" s="1" customFormat="1" ht="24.2" customHeight="1">
      <c r="B228" s="118"/>
      <c r="C228" s="146" t="s">
        <v>1715</v>
      </c>
      <c r="D228" s="146" t="s">
        <v>200</v>
      </c>
      <c r="E228" s="147" t="s">
        <v>2092</v>
      </c>
      <c r="F228" s="148" t="s">
        <v>2093</v>
      </c>
      <c r="G228" s="149" t="s">
        <v>1929</v>
      </c>
      <c r="H228" s="150">
        <v>3</v>
      </c>
      <c r="I228" s="151"/>
      <c r="J228" s="152">
        <f t="shared" si="45"/>
        <v>0</v>
      </c>
      <c r="K228" s="153"/>
      <c r="L228" s="28"/>
      <c r="M228" s="154" t="s">
        <v>1</v>
      </c>
      <c r="N228" s="117" t="s">
        <v>41</v>
      </c>
      <c r="P228" s="155">
        <f t="shared" si="46"/>
        <v>0</v>
      </c>
      <c r="Q228" s="155">
        <v>0</v>
      </c>
      <c r="R228" s="155">
        <f t="shared" si="47"/>
        <v>0</v>
      </c>
      <c r="S228" s="155">
        <v>0</v>
      </c>
      <c r="T228" s="156">
        <f t="shared" si="48"/>
        <v>0</v>
      </c>
      <c r="AR228" s="157" t="s">
        <v>204</v>
      </c>
      <c r="AT228" s="157" t="s">
        <v>200</v>
      </c>
      <c r="AU228" s="157" t="s">
        <v>83</v>
      </c>
      <c r="AY228" s="13" t="s">
        <v>199</v>
      </c>
      <c r="BE228" s="158">
        <f t="shared" si="49"/>
        <v>0</v>
      </c>
      <c r="BF228" s="158">
        <f t="shared" si="50"/>
        <v>0</v>
      </c>
      <c r="BG228" s="158">
        <f t="shared" si="51"/>
        <v>0</v>
      </c>
      <c r="BH228" s="158">
        <f t="shared" si="52"/>
        <v>0</v>
      </c>
      <c r="BI228" s="158">
        <f t="shared" si="53"/>
        <v>0</v>
      </c>
      <c r="BJ228" s="13" t="s">
        <v>115</v>
      </c>
      <c r="BK228" s="158">
        <f t="shared" si="54"/>
        <v>0</v>
      </c>
      <c r="BL228" s="13" t="s">
        <v>204</v>
      </c>
      <c r="BM228" s="157" t="s">
        <v>2094</v>
      </c>
    </row>
    <row r="229" spans="2:65" s="1" customFormat="1" ht="24.2" customHeight="1">
      <c r="B229" s="118"/>
      <c r="C229" s="146" t="s">
        <v>1614</v>
      </c>
      <c r="D229" s="146" t="s">
        <v>200</v>
      </c>
      <c r="E229" s="147" t="s">
        <v>2095</v>
      </c>
      <c r="F229" s="148" t="s">
        <v>2096</v>
      </c>
      <c r="G229" s="149" t="s">
        <v>1929</v>
      </c>
      <c r="H229" s="150">
        <v>1</v>
      </c>
      <c r="I229" s="151"/>
      <c r="J229" s="152">
        <f t="shared" si="45"/>
        <v>0</v>
      </c>
      <c r="K229" s="153"/>
      <c r="L229" s="28"/>
      <c r="M229" s="154" t="s">
        <v>1</v>
      </c>
      <c r="N229" s="117" t="s">
        <v>41</v>
      </c>
      <c r="P229" s="155">
        <f t="shared" si="46"/>
        <v>0</v>
      </c>
      <c r="Q229" s="155">
        <v>0</v>
      </c>
      <c r="R229" s="155">
        <f t="shared" si="47"/>
        <v>0</v>
      </c>
      <c r="S229" s="155">
        <v>0</v>
      </c>
      <c r="T229" s="156">
        <f t="shared" si="48"/>
        <v>0</v>
      </c>
      <c r="AR229" s="157" t="s">
        <v>204</v>
      </c>
      <c r="AT229" s="157" t="s">
        <v>200</v>
      </c>
      <c r="AU229" s="157" t="s">
        <v>83</v>
      </c>
      <c r="AY229" s="13" t="s">
        <v>199</v>
      </c>
      <c r="BE229" s="158">
        <f t="shared" si="49"/>
        <v>0</v>
      </c>
      <c r="BF229" s="158">
        <f t="shared" si="50"/>
        <v>0</v>
      </c>
      <c r="BG229" s="158">
        <f t="shared" si="51"/>
        <v>0</v>
      </c>
      <c r="BH229" s="158">
        <f t="shared" si="52"/>
        <v>0</v>
      </c>
      <c r="BI229" s="158">
        <f t="shared" si="53"/>
        <v>0</v>
      </c>
      <c r="BJ229" s="13" t="s">
        <v>115</v>
      </c>
      <c r="BK229" s="158">
        <f t="shared" si="54"/>
        <v>0</v>
      </c>
      <c r="BL229" s="13" t="s">
        <v>204</v>
      </c>
      <c r="BM229" s="157" t="s">
        <v>2097</v>
      </c>
    </row>
    <row r="230" spans="2:65" s="1" customFormat="1" ht="33" customHeight="1">
      <c r="B230" s="118"/>
      <c r="C230" s="146" t="s">
        <v>1718</v>
      </c>
      <c r="D230" s="146" t="s">
        <v>200</v>
      </c>
      <c r="E230" s="147" t="s">
        <v>2098</v>
      </c>
      <c r="F230" s="148" t="s">
        <v>2099</v>
      </c>
      <c r="G230" s="149" t="s">
        <v>1929</v>
      </c>
      <c r="H230" s="150">
        <v>2</v>
      </c>
      <c r="I230" s="151"/>
      <c r="J230" s="152">
        <f t="shared" si="45"/>
        <v>0</v>
      </c>
      <c r="K230" s="153"/>
      <c r="L230" s="28"/>
      <c r="M230" s="154" t="s">
        <v>1</v>
      </c>
      <c r="N230" s="117" t="s">
        <v>41</v>
      </c>
      <c r="P230" s="155">
        <f t="shared" si="46"/>
        <v>0</v>
      </c>
      <c r="Q230" s="155">
        <v>0</v>
      </c>
      <c r="R230" s="155">
        <f t="shared" si="47"/>
        <v>0</v>
      </c>
      <c r="S230" s="155">
        <v>0</v>
      </c>
      <c r="T230" s="156">
        <f t="shared" si="48"/>
        <v>0</v>
      </c>
      <c r="AR230" s="157" t="s">
        <v>204</v>
      </c>
      <c r="AT230" s="157" t="s">
        <v>200</v>
      </c>
      <c r="AU230" s="157" t="s">
        <v>83</v>
      </c>
      <c r="AY230" s="13" t="s">
        <v>199</v>
      </c>
      <c r="BE230" s="158">
        <f t="shared" si="49"/>
        <v>0</v>
      </c>
      <c r="BF230" s="158">
        <f t="shared" si="50"/>
        <v>0</v>
      </c>
      <c r="BG230" s="158">
        <f t="shared" si="51"/>
        <v>0</v>
      </c>
      <c r="BH230" s="158">
        <f t="shared" si="52"/>
        <v>0</v>
      </c>
      <c r="BI230" s="158">
        <f t="shared" si="53"/>
        <v>0</v>
      </c>
      <c r="BJ230" s="13" t="s">
        <v>115</v>
      </c>
      <c r="BK230" s="158">
        <f t="shared" si="54"/>
        <v>0</v>
      </c>
      <c r="BL230" s="13" t="s">
        <v>204</v>
      </c>
      <c r="BM230" s="157" t="s">
        <v>2100</v>
      </c>
    </row>
    <row r="231" spans="2:65" s="1" customFormat="1" ht="21.75" customHeight="1">
      <c r="B231" s="118"/>
      <c r="C231" s="146" t="s">
        <v>1617</v>
      </c>
      <c r="D231" s="146" t="s">
        <v>200</v>
      </c>
      <c r="E231" s="147" t="s">
        <v>2101</v>
      </c>
      <c r="F231" s="148" t="s">
        <v>2102</v>
      </c>
      <c r="G231" s="149" t="s">
        <v>1929</v>
      </c>
      <c r="H231" s="150">
        <v>2</v>
      </c>
      <c r="I231" s="151"/>
      <c r="J231" s="152">
        <f t="shared" si="45"/>
        <v>0</v>
      </c>
      <c r="K231" s="153"/>
      <c r="L231" s="28"/>
      <c r="M231" s="154" t="s">
        <v>1</v>
      </c>
      <c r="N231" s="117" t="s">
        <v>41</v>
      </c>
      <c r="P231" s="155">
        <f t="shared" si="46"/>
        <v>0</v>
      </c>
      <c r="Q231" s="155">
        <v>0</v>
      </c>
      <c r="R231" s="155">
        <f t="shared" si="47"/>
        <v>0</v>
      </c>
      <c r="S231" s="155">
        <v>0</v>
      </c>
      <c r="T231" s="156">
        <f t="shared" si="48"/>
        <v>0</v>
      </c>
      <c r="AR231" s="157" t="s">
        <v>204</v>
      </c>
      <c r="AT231" s="157" t="s">
        <v>200</v>
      </c>
      <c r="AU231" s="157" t="s">
        <v>83</v>
      </c>
      <c r="AY231" s="13" t="s">
        <v>199</v>
      </c>
      <c r="BE231" s="158">
        <f t="shared" si="49"/>
        <v>0</v>
      </c>
      <c r="BF231" s="158">
        <f t="shared" si="50"/>
        <v>0</v>
      </c>
      <c r="BG231" s="158">
        <f t="shared" si="51"/>
        <v>0</v>
      </c>
      <c r="BH231" s="158">
        <f t="shared" si="52"/>
        <v>0</v>
      </c>
      <c r="BI231" s="158">
        <f t="shared" si="53"/>
        <v>0</v>
      </c>
      <c r="BJ231" s="13" t="s">
        <v>115</v>
      </c>
      <c r="BK231" s="158">
        <f t="shared" si="54"/>
        <v>0</v>
      </c>
      <c r="BL231" s="13" t="s">
        <v>204</v>
      </c>
      <c r="BM231" s="157" t="s">
        <v>2103</v>
      </c>
    </row>
    <row r="232" spans="2:65" s="1" customFormat="1" ht="16.5" customHeight="1">
      <c r="B232" s="118"/>
      <c r="C232" s="146" t="s">
        <v>1725</v>
      </c>
      <c r="D232" s="146" t="s">
        <v>200</v>
      </c>
      <c r="E232" s="147" t="s">
        <v>2104</v>
      </c>
      <c r="F232" s="148" t="s">
        <v>2105</v>
      </c>
      <c r="G232" s="149" t="s">
        <v>1929</v>
      </c>
      <c r="H232" s="150">
        <v>2</v>
      </c>
      <c r="I232" s="151"/>
      <c r="J232" s="152">
        <f t="shared" si="45"/>
        <v>0</v>
      </c>
      <c r="K232" s="153"/>
      <c r="L232" s="28"/>
      <c r="M232" s="154" t="s">
        <v>1</v>
      </c>
      <c r="N232" s="117" t="s">
        <v>41</v>
      </c>
      <c r="P232" s="155">
        <f t="shared" si="46"/>
        <v>0</v>
      </c>
      <c r="Q232" s="155">
        <v>0</v>
      </c>
      <c r="R232" s="155">
        <f t="shared" si="47"/>
        <v>0</v>
      </c>
      <c r="S232" s="155">
        <v>8.9999999999999993E-3</v>
      </c>
      <c r="T232" s="156">
        <f t="shared" si="48"/>
        <v>1.7999999999999999E-2</v>
      </c>
      <c r="AR232" s="157" t="s">
        <v>204</v>
      </c>
      <c r="AT232" s="157" t="s">
        <v>200</v>
      </c>
      <c r="AU232" s="157" t="s">
        <v>83</v>
      </c>
      <c r="AY232" s="13" t="s">
        <v>199</v>
      </c>
      <c r="BE232" s="158">
        <f t="shared" si="49"/>
        <v>0</v>
      </c>
      <c r="BF232" s="158">
        <f t="shared" si="50"/>
        <v>0</v>
      </c>
      <c r="BG232" s="158">
        <f t="shared" si="51"/>
        <v>0</v>
      </c>
      <c r="BH232" s="158">
        <f t="shared" si="52"/>
        <v>0</v>
      </c>
      <c r="BI232" s="158">
        <f t="shared" si="53"/>
        <v>0</v>
      </c>
      <c r="BJ232" s="13" t="s">
        <v>115</v>
      </c>
      <c r="BK232" s="158">
        <f t="shared" si="54"/>
        <v>0</v>
      </c>
      <c r="BL232" s="13" t="s">
        <v>204</v>
      </c>
      <c r="BM232" s="157" t="s">
        <v>2106</v>
      </c>
    </row>
    <row r="233" spans="2:65" s="1" customFormat="1" ht="24.2" customHeight="1">
      <c r="B233" s="118"/>
      <c r="C233" s="146" t="s">
        <v>1618</v>
      </c>
      <c r="D233" s="146" t="s">
        <v>200</v>
      </c>
      <c r="E233" s="147" t="s">
        <v>2107</v>
      </c>
      <c r="F233" s="148" t="s">
        <v>2108</v>
      </c>
      <c r="G233" s="149" t="s">
        <v>1929</v>
      </c>
      <c r="H233" s="150">
        <v>4</v>
      </c>
      <c r="I233" s="151"/>
      <c r="J233" s="152">
        <f t="shared" si="45"/>
        <v>0</v>
      </c>
      <c r="K233" s="153"/>
      <c r="L233" s="28"/>
      <c r="M233" s="154" t="s">
        <v>1</v>
      </c>
      <c r="N233" s="117" t="s">
        <v>41</v>
      </c>
      <c r="P233" s="155">
        <f t="shared" si="46"/>
        <v>0</v>
      </c>
      <c r="Q233" s="155">
        <v>0</v>
      </c>
      <c r="R233" s="155">
        <f t="shared" si="47"/>
        <v>0</v>
      </c>
      <c r="S233" s="155">
        <v>0</v>
      </c>
      <c r="T233" s="156">
        <f t="shared" si="48"/>
        <v>0</v>
      </c>
      <c r="AR233" s="157" t="s">
        <v>204</v>
      </c>
      <c r="AT233" s="157" t="s">
        <v>200</v>
      </c>
      <c r="AU233" s="157" t="s">
        <v>83</v>
      </c>
      <c r="AY233" s="13" t="s">
        <v>199</v>
      </c>
      <c r="BE233" s="158">
        <f t="shared" si="49"/>
        <v>0</v>
      </c>
      <c r="BF233" s="158">
        <f t="shared" si="50"/>
        <v>0</v>
      </c>
      <c r="BG233" s="158">
        <f t="shared" si="51"/>
        <v>0</v>
      </c>
      <c r="BH233" s="158">
        <f t="shared" si="52"/>
        <v>0</v>
      </c>
      <c r="BI233" s="158">
        <f t="shared" si="53"/>
        <v>0</v>
      </c>
      <c r="BJ233" s="13" t="s">
        <v>115</v>
      </c>
      <c r="BK233" s="158">
        <f t="shared" si="54"/>
        <v>0</v>
      </c>
      <c r="BL233" s="13" t="s">
        <v>204</v>
      </c>
      <c r="BM233" s="157" t="s">
        <v>2109</v>
      </c>
    </row>
    <row r="234" spans="2:65" s="1" customFormat="1" ht="16.5" customHeight="1">
      <c r="B234" s="118"/>
      <c r="C234" s="146" t="s">
        <v>1733</v>
      </c>
      <c r="D234" s="146" t="s">
        <v>200</v>
      </c>
      <c r="E234" s="147" t="s">
        <v>2110</v>
      </c>
      <c r="F234" s="148" t="s">
        <v>2111</v>
      </c>
      <c r="G234" s="149" t="s">
        <v>1929</v>
      </c>
      <c r="H234" s="150">
        <v>4</v>
      </c>
      <c r="I234" s="151"/>
      <c r="J234" s="152">
        <f t="shared" si="45"/>
        <v>0</v>
      </c>
      <c r="K234" s="153"/>
      <c r="L234" s="28"/>
      <c r="M234" s="154" t="s">
        <v>1</v>
      </c>
      <c r="N234" s="117" t="s">
        <v>41</v>
      </c>
      <c r="P234" s="155">
        <f t="shared" si="46"/>
        <v>0</v>
      </c>
      <c r="Q234" s="155">
        <v>0</v>
      </c>
      <c r="R234" s="155">
        <f t="shared" si="47"/>
        <v>0</v>
      </c>
      <c r="S234" s="155">
        <v>1.4E-2</v>
      </c>
      <c r="T234" s="156">
        <f t="shared" si="48"/>
        <v>5.6000000000000001E-2</v>
      </c>
      <c r="AR234" s="157" t="s">
        <v>204</v>
      </c>
      <c r="AT234" s="157" t="s">
        <v>200</v>
      </c>
      <c r="AU234" s="157" t="s">
        <v>83</v>
      </c>
      <c r="AY234" s="13" t="s">
        <v>199</v>
      </c>
      <c r="BE234" s="158">
        <f t="shared" si="49"/>
        <v>0</v>
      </c>
      <c r="BF234" s="158">
        <f t="shared" si="50"/>
        <v>0</v>
      </c>
      <c r="BG234" s="158">
        <f t="shared" si="51"/>
        <v>0</v>
      </c>
      <c r="BH234" s="158">
        <f t="shared" si="52"/>
        <v>0</v>
      </c>
      <c r="BI234" s="158">
        <f t="shared" si="53"/>
        <v>0</v>
      </c>
      <c r="BJ234" s="13" t="s">
        <v>115</v>
      </c>
      <c r="BK234" s="158">
        <f t="shared" si="54"/>
        <v>0</v>
      </c>
      <c r="BL234" s="13" t="s">
        <v>204</v>
      </c>
      <c r="BM234" s="157" t="s">
        <v>2112</v>
      </c>
    </row>
    <row r="235" spans="2:65" s="1" customFormat="1" ht="24.2" customHeight="1">
      <c r="B235" s="118"/>
      <c r="C235" s="146" t="s">
        <v>1621</v>
      </c>
      <c r="D235" s="146" t="s">
        <v>200</v>
      </c>
      <c r="E235" s="147" t="s">
        <v>2113</v>
      </c>
      <c r="F235" s="148" t="s">
        <v>2114</v>
      </c>
      <c r="G235" s="149" t="s">
        <v>1929</v>
      </c>
      <c r="H235" s="150">
        <v>2</v>
      </c>
      <c r="I235" s="151"/>
      <c r="J235" s="152">
        <f t="shared" si="45"/>
        <v>0</v>
      </c>
      <c r="K235" s="153"/>
      <c r="L235" s="28"/>
      <c r="M235" s="154" t="s">
        <v>1</v>
      </c>
      <c r="N235" s="117" t="s">
        <v>41</v>
      </c>
      <c r="P235" s="155">
        <f t="shared" si="46"/>
        <v>0</v>
      </c>
      <c r="Q235" s="155">
        <v>0</v>
      </c>
      <c r="R235" s="155">
        <f t="shared" si="47"/>
        <v>0</v>
      </c>
      <c r="S235" s="155">
        <v>0</v>
      </c>
      <c r="T235" s="156">
        <f t="shared" si="48"/>
        <v>0</v>
      </c>
      <c r="AR235" s="157" t="s">
        <v>204</v>
      </c>
      <c r="AT235" s="157" t="s">
        <v>200</v>
      </c>
      <c r="AU235" s="157" t="s">
        <v>83</v>
      </c>
      <c r="AY235" s="13" t="s">
        <v>199</v>
      </c>
      <c r="BE235" s="158">
        <f t="shared" si="49"/>
        <v>0</v>
      </c>
      <c r="BF235" s="158">
        <f t="shared" si="50"/>
        <v>0</v>
      </c>
      <c r="BG235" s="158">
        <f t="shared" si="51"/>
        <v>0</v>
      </c>
      <c r="BH235" s="158">
        <f t="shared" si="52"/>
        <v>0</v>
      </c>
      <c r="BI235" s="158">
        <f t="shared" si="53"/>
        <v>0</v>
      </c>
      <c r="BJ235" s="13" t="s">
        <v>115</v>
      </c>
      <c r="BK235" s="158">
        <f t="shared" si="54"/>
        <v>0</v>
      </c>
      <c r="BL235" s="13" t="s">
        <v>204</v>
      </c>
      <c r="BM235" s="157" t="s">
        <v>2115</v>
      </c>
    </row>
    <row r="236" spans="2:65" s="1" customFormat="1" ht="16.5" customHeight="1">
      <c r="B236" s="118"/>
      <c r="C236" s="146" t="s">
        <v>1739</v>
      </c>
      <c r="D236" s="146" t="s">
        <v>200</v>
      </c>
      <c r="E236" s="147" t="s">
        <v>2116</v>
      </c>
      <c r="F236" s="148" t="s">
        <v>2117</v>
      </c>
      <c r="G236" s="149" t="s">
        <v>1929</v>
      </c>
      <c r="H236" s="150">
        <v>2</v>
      </c>
      <c r="I236" s="151"/>
      <c r="J236" s="152">
        <f t="shared" si="45"/>
        <v>0</v>
      </c>
      <c r="K236" s="153"/>
      <c r="L236" s="28"/>
      <c r="M236" s="154" t="s">
        <v>1</v>
      </c>
      <c r="N236" s="117" t="s">
        <v>41</v>
      </c>
      <c r="P236" s="155">
        <f t="shared" si="46"/>
        <v>0</v>
      </c>
      <c r="Q236" s="155">
        <v>0</v>
      </c>
      <c r="R236" s="155">
        <f t="shared" si="47"/>
        <v>0</v>
      </c>
      <c r="S236" s="155">
        <v>2.5999999999999999E-2</v>
      </c>
      <c r="T236" s="156">
        <f t="shared" si="48"/>
        <v>5.1999999999999998E-2</v>
      </c>
      <c r="AR236" s="157" t="s">
        <v>204</v>
      </c>
      <c r="AT236" s="157" t="s">
        <v>200</v>
      </c>
      <c r="AU236" s="157" t="s">
        <v>83</v>
      </c>
      <c r="AY236" s="13" t="s">
        <v>199</v>
      </c>
      <c r="BE236" s="158">
        <f t="shared" si="49"/>
        <v>0</v>
      </c>
      <c r="BF236" s="158">
        <f t="shared" si="50"/>
        <v>0</v>
      </c>
      <c r="BG236" s="158">
        <f t="shared" si="51"/>
        <v>0</v>
      </c>
      <c r="BH236" s="158">
        <f t="shared" si="52"/>
        <v>0</v>
      </c>
      <c r="BI236" s="158">
        <f t="shared" si="53"/>
        <v>0</v>
      </c>
      <c r="BJ236" s="13" t="s">
        <v>115</v>
      </c>
      <c r="BK236" s="158">
        <f t="shared" si="54"/>
        <v>0</v>
      </c>
      <c r="BL236" s="13" t="s">
        <v>204</v>
      </c>
      <c r="BM236" s="157" t="s">
        <v>2118</v>
      </c>
    </row>
    <row r="237" spans="2:65" s="1" customFormat="1" ht="33" customHeight="1">
      <c r="B237" s="118"/>
      <c r="C237" s="146" t="s">
        <v>1624</v>
      </c>
      <c r="D237" s="146" t="s">
        <v>200</v>
      </c>
      <c r="E237" s="147" t="s">
        <v>2119</v>
      </c>
      <c r="F237" s="148" t="s">
        <v>2120</v>
      </c>
      <c r="G237" s="149" t="s">
        <v>232</v>
      </c>
      <c r="H237" s="150">
        <v>2</v>
      </c>
      <c r="I237" s="151"/>
      <c r="J237" s="152">
        <f t="shared" si="45"/>
        <v>0</v>
      </c>
      <c r="K237" s="153"/>
      <c r="L237" s="28"/>
      <c r="M237" s="154" t="s">
        <v>1</v>
      </c>
      <c r="N237" s="117" t="s">
        <v>41</v>
      </c>
      <c r="P237" s="155">
        <f t="shared" si="46"/>
        <v>0</v>
      </c>
      <c r="Q237" s="155">
        <v>0</v>
      </c>
      <c r="R237" s="155">
        <f t="shared" si="47"/>
        <v>0</v>
      </c>
      <c r="S237" s="155">
        <v>0</v>
      </c>
      <c r="T237" s="156">
        <f t="shared" si="48"/>
        <v>0</v>
      </c>
      <c r="AR237" s="157" t="s">
        <v>204</v>
      </c>
      <c r="AT237" s="157" t="s">
        <v>200</v>
      </c>
      <c r="AU237" s="157" t="s">
        <v>83</v>
      </c>
      <c r="AY237" s="13" t="s">
        <v>199</v>
      </c>
      <c r="BE237" s="158">
        <f t="shared" si="49"/>
        <v>0</v>
      </c>
      <c r="BF237" s="158">
        <f t="shared" si="50"/>
        <v>0</v>
      </c>
      <c r="BG237" s="158">
        <f t="shared" si="51"/>
        <v>0</v>
      </c>
      <c r="BH237" s="158">
        <f t="shared" si="52"/>
        <v>0</v>
      </c>
      <c r="BI237" s="158">
        <f t="shared" si="53"/>
        <v>0</v>
      </c>
      <c r="BJ237" s="13" t="s">
        <v>115</v>
      </c>
      <c r="BK237" s="158">
        <f t="shared" si="54"/>
        <v>0</v>
      </c>
      <c r="BL237" s="13" t="s">
        <v>204</v>
      </c>
      <c r="BM237" s="157" t="s">
        <v>2121</v>
      </c>
    </row>
    <row r="238" spans="2:65" s="1" customFormat="1" ht="37.700000000000003" customHeight="1">
      <c r="B238" s="118"/>
      <c r="C238" s="146" t="s">
        <v>2122</v>
      </c>
      <c r="D238" s="146" t="s">
        <v>200</v>
      </c>
      <c r="E238" s="147" t="s">
        <v>2123</v>
      </c>
      <c r="F238" s="148" t="s">
        <v>2124</v>
      </c>
      <c r="G238" s="149" t="s">
        <v>232</v>
      </c>
      <c r="H238" s="150">
        <v>4</v>
      </c>
      <c r="I238" s="151"/>
      <c r="J238" s="152">
        <f t="shared" si="45"/>
        <v>0</v>
      </c>
      <c r="K238" s="153"/>
      <c r="L238" s="28"/>
      <c r="M238" s="154" t="s">
        <v>1</v>
      </c>
      <c r="N238" s="117" t="s">
        <v>41</v>
      </c>
      <c r="P238" s="155">
        <f t="shared" si="46"/>
        <v>0</v>
      </c>
      <c r="Q238" s="155">
        <v>0</v>
      </c>
      <c r="R238" s="155">
        <f t="shared" si="47"/>
        <v>0</v>
      </c>
      <c r="S238" s="155">
        <v>0</v>
      </c>
      <c r="T238" s="156">
        <f t="shared" si="48"/>
        <v>0</v>
      </c>
      <c r="AR238" s="157" t="s">
        <v>204</v>
      </c>
      <c r="AT238" s="157" t="s">
        <v>200</v>
      </c>
      <c r="AU238" s="157" t="s">
        <v>83</v>
      </c>
      <c r="AY238" s="13" t="s">
        <v>199</v>
      </c>
      <c r="BE238" s="158">
        <f t="shared" si="49"/>
        <v>0</v>
      </c>
      <c r="BF238" s="158">
        <f t="shared" si="50"/>
        <v>0</v>
      </c>
      <c r="BG238" s="158">
        <f t="shared" si="51"/>
        <v>0</v>
      </c>
      <c r="BH238" s="158">
        <f t="shared" si="52"/>
        <v>0</v>
      </c>
      <c r="BI238" s="158">
        <f t="shared" si="53"/>
        <v>0</v>
      </c>
      <c r="BJ238" s="13" t="s">
        <v>115</v>
      </c>
      <c r="BK238" s="158">
        <f t="shared" si="54"/>
        <v>0</v>
      </c>
      <c r="BL238" s="13" t="s">
        <v>204</v>
      </c>
      <c r="BM238" s="157" t="s">
        <v>2125</v>
      </c>
    </row>
    <row r="239" spans="2:65" s="1" customFormat="1" ht="24.2" customHeight="1">
      <c r="B239" s="118"/>
      <c r="C239" s="146" t="s">
        <v>1627</v>
      </c>
      <c r="D239" s="146" t="s">
        <v>200</v>
      </c>
      <c r="E239" s="147" t="s">
        <v>2126</v>
      </c>
      <c r="F239" s="148" t="s">
        <v>2127</v>
      </c>
      <c r="G239" s="149" t="s">
        <v>232</v>
      </c>
      <c r="H239" s="150">
        <v>1</v>
      </c>
      <c r="I239" s="151"/>
      <c r="J239" s="152">
        <f t="shared" si="45"/>
        <v>0</v>
      </c>
      <c r="K239" s="153"/>
      <c r="L239" s="28"/>
      <c r="M239" s="154" t="s">
        <v>1</v>
      </c>
      <c r="N239" s="117" t="s">
        <v>41</v>
      </c>
      <c r="P239" s="155">
        <f t="shared" si="46"/>
        <v>0</v>
      </c>
      <c r="Q239" s="155">
        <v>0</v>
      </c>
      <c r="R239" s="155">
        <f t="shared" si="47"/>
        <v>0</v>
      </c>
      <c r="S239" s="155">
        <v>0</v>
      </c>
      <c r="T239" s="156">
        <f t="shared" si="48"/>
        <v>0</v>
      </c>
      <c r="AR239" s="157" t="s">
        <v>204</v>
      </c>
      <c r="AT239" s="157" t="s">
        <v>200</v>
      </c>
      <c r="AU239" s="157" t="s">
        <v>83</v>
      </c>
      <c r="AY239" s="13" t="s">
        <v>199</v>
      </c>
      <c r="BE239" s="158">
        <f t="shared" si="49"/>
        <v>0</v>
      </c>
      <c r="BF239" s="158">
        <f t="shared" si="50"/>
        <v>0</v>
      </c>
      <c r="BG239" s="158">
        <f t="shared" si="51"/>
        <v>0</v>
      </c>
      <c r="BH239" s="158">
        <f t="shared" si="52"/>
        <v>0</v>
      </c>
      <c r="BI239" s="158">
        <f t="shared" si="53"/>
        <v>0</v>
      </c>
      <c r="BJ239" s="13" t="s">
        <v>115</v>
      </c>
      <c r="BK239" s="158">
        <f t="shared" si="54"/>
        <v>0</v>
      </c>
      <c r="BL239" s="13" t="s">
        <v>204</v>
      </c>
      <c r="BM239" s="157" t="s">
        <v>2128</v>
      </c>
    </row>
    <row r="240" spans="2:65" s="1" customFormat="1" ht="37.700000000000003" customHeight="1">
      <c r="B240" s="118"/>
      <c r="C240" s="146" t="s">
        <v>2129</v>
      </c>
      <c r="D240" s="146" t="s">
        <v>200</v>
      </c>
      <c r="E240" s="147" t="s">
        <v>2130</v>
      </c>
      <c r="F240" s="148" t="s">
        <v>2131</v>
      </c>
      <c r="G240" s="149" t="s">
        <v>1929</v>
      </c>
      <c r="H240" s="150">
        <v>4</v>
      </c>
      <c r="I240" s="151"/>
      <c r="J240" s="152">
        <f t="shared" si="45"/>
        <v>0</v>
      </c>
      <c r="K240" s="153"/>
      <c r="L240" s="28"/>
      <c r="M240" s="154" t="s">
        <v>1</v>
      </c>
      <c r="N240" s="117" t="s">
        <v>41</v>
      </c>
      <c r="P240" s="155">
        <f t="shared" si="46"/>
        <v>0</v>
      </c>
      <c r="Q240" s="155">
        <v>0</v>
      </c>
      <c r="R240" s="155">
        <f t="shared" si="47"/>
        <v>0</v>
      </c>
      <c r="S240" s="155">
        <v>0</v>
      </c>
      <c r="T240" s="156">
        <f t="shared" si="48"/>
        <v>0</v>
      </c>
      <c r="AR240" s="157" t="s">
        <v>204</v>
      </c>
      <c r="AT240" s="157" t="s">
        <v>200</v>
      </c>
      <c r="AU240" s="157" t="s">
        <v>83</v>
      </c>
      <c r="AY240" s="13" t="s">
        <v>199</v>
      </c>
      <c r="BE240" s="158">
        <f t="shared" si="49"/>
        <v>0</v>
      </c>
      <c r="BF240" s="158">
        <f t="shared" si="50"/>
        <v>0</v>
      </c>
      <c r="BG240" s="158">
        <f t="shared" si="51"/>
        <v>0</v>
      </c>
      <c r="BH240" s="158">
        <f t="shared" si="52"/>
        <v>0</v>
      </c>
      <c r="BI240" s="158">
        <f t="shared" si="53"/>
        <v>0</v>
      </c>
      <c r="BJ240" s="13" t="s">
        <v>115</v>
      </c>
      <c r="BK240" s="158">
        <f t="shared" si="54"/>
        <v>0</v>
      </c>
      <c r="BL240" s="13" t="s">
        <v>204</v>
      </c>
      <c r="BM240" s="157" t="s">
        <v>2132</v>
      </c>
    </row>
    <row r="241" spans="2:65" s="1" customFormat="1" ht="16.5" customHeight="1">
      <c r="B241" s="118"/>
      <c r="C241" s="146" t="s">
        <v>1631</v>
      </c>
      <c r="D241" s="146" t="s">
        <v>200</v>
      </c>
      <c r="E241" s="147" t="s">
        <v>2133</v>
      </c>
      <c r="F241" s="148" t="s">
        <v>2134</v>
      </c>
      <c r="G241" s="149" t="s">
        <v>232</v>
      </c>
      <c r="H241" s="150">
        <v>2</v>
      </c>
      <c r="I241" s="151"/>
      <c r="J241" s="152">
        <f t="shared" si="45"/>
        <v>0</v>
      </c>
      <c r="K241" s="153"/>
      <c r="L241" s="28"/>
      <c r="M241" s="154" t="s">
        <v>1</v>
      </c>
      <c r="N241" s="117" t="s">
        <v>41</v>
      </c>
      <c r="P241" s="155">
        <f t="shared" si="46"/>
        <v>0</v>
      </c>
      <c r="Q241" s="155">
        <v>0</v>
      </c>
      <c r="R241" s="155">
        <f t="shared" si="47"/>
        <v>0</v>
      </c>
      <c r="S241" s="155">
        <v>0</v>
      </c>
      <c r="T241" s="156">
        <f t="shared" si="48"/>
        <v>0</v>
      </c>
      <c r="AR241" s="157" t="s">
        <v>204</v>
      </c>
      <c r="AT241" s="157" t="s">
        <v>200</v>
      </c>
      <c r="AU241" s="157" t="s">
        <v>83</v>
      </c>
      <c r="AY241" s="13" t="s">
        <v>199</v>
      </c>
      <c r="BE241" s="158">
        <f t="shared" si="49"/>
        <v>0</v>
      </c>
      <c r="BF241" s="158">
        <f t="shared" si="50"/>
        <v>0</v>
      </c>
      <c r="BG241" s="158">
        <f t="shared" si="51"/>
        <v>0</v>
      </c>
      <c r="BH241" s="158">
        <f t="shared" si="52"/>
        <v>0</v>
      </c>
      <c r="BI241" s="158">
        <f t="shared" si="53"/>
        <v>0</v>
      </c>
      <c r="BJ241" s="13" t="s">
        <v>115</v>
      </c>
      <c r="BK241" s="158">
        <f t="shared" si="54"/>
        <v>0</v>
      </c>
      <c r="BL241" s="13" t="s">
        <v>204</v>
      </c>
      <c r="BM241" s="157" t="s">
        <v>2135</v>
      </c>
    </row>
    <row r="242" spans="2:65" s="1" customFormat="1" ht="21.75" customHeight="1">
      <c r="B242" s="118"/>
      <c r="C242" s="146" t="s">
        <v>2136</v>
      </c>
      <c r="D242" s="146" t="s">
        <v>200</v>
      </c>
      <c r="E242" s="147" t="s">
        <v>2137</v>
      </c>
      <c r="F242" s="148" t="s">
        <v>2138</v>
      </c>
      <c r="G242" s="149" t="s">
        <v>1929</v>
      </c>
      <c r="H242" s="150">
        <v>1</v>
      </c>
      <c r="I242" s="151"/>
      <c r="J242" s="152">
        <f t="shared" ref="J242:J273" si="55">ROUND(I242*H242,2)</f>
        <v>0</v>
      </c>
      <c r="K242" s="153"/>
      <c r="L242" s="28"/>
      <c r="M242" s="154" t="s">
        <v>1</v>
      </c>
      <c r="N242" s="117" t="s">
        <v>41</v>
      </c>
      <c r="P242" s="155">
        <f t="shared" ref="P242:P273" si="56">O242*H242</f>
        <v>0</v>
      </c>
      <c r="Q242" s="155">
        <v>0</v>
      </c>
      <c r="R242" s="155">
        <f t="shared" ref="R242:R273" si="57">Q242*H242</f>
        <v>0</v>
      </c>
      <c r="S242" s="155">
        <v>0</v>
      </c>
      <c r="T242" s="156">
        <f t="shared" ref="T242:T273" si="58">S242*H242</f>
        <v>0</v>
      </c>
      <c r="AR242" s="157" t="s">
        <v>204</v>
      </c>
      <c r="AT242" s="157" t="s">
        <v>200</v>
      </c>
      <c r="AU242" s="157" t="s">
        <v>83</v>
      </c>
      <c r="AY242" s="13" t="s">
        <v>199</v>
      </c>
      <c r="BE242" s="158">
        <f t="shared" ref="BE242:BE258" si="59">IF(N242="základná",J242,0)</f>
        <v>0</v>
      </c>
      <c r="BF242" s="158">
        <f t="shared" ref="BF242:BF258" si="60">IF(N242="znížená",J242,0)</f>
        <v>0</v>
      </c>
      <c r="BG242" s="158">
        <f t="shared" ref="BG242:BG258" si="61">IF(N242="zákl. prenesená",J242,0)</f>
        <v>0</v>
      </c>
      <c r="BH242" s="158">
        <f t="shared" ref="BH242:BH258" si="62">IF(N242="zníž. prenesená",J242,0)</f>
        <v>0</v>
      </c>
      <c r="BI242" s="158">
        <f t="shared" ref="BI242:BI258" si="63">IF(N242="nulová",J242,0)</f>
        <v>0</v>
      </c>
      <c r="BJ242" s="13" t="s">
        <v>115</v>
      </c>
      <c r="BK242" s="158">
        <f t="shared" ref="BK242:BK258" si="64">ROUND(I242*H242,2)</f>
        <v>0</v>
      </c>
      <c r="BL242" s="13" t="s">
        <v>204</v>
      </c>
      <c r="BM242" s="157" t="s">
        <v>2139</v>
      </c>
    </row>
    <row r="243" spans="2:65" s="1" customFormat="1" ht="16.5" customHeight="1">
      <c r="B243" s="118"/>
      <c r="C243" s="146" t="s">
        <v>1634</v>
      </c>
      <c r="D243" s="146" t="s">
        <v>200</v>
      </c>
      <c r="E243" s="147" t="s">
        <v>2140</v>
      </c>
      <c r="F243" s="148" t="s">
        <v>2141</v>
      </c>
      <c r="G243" s="149" t="s">
        <v>232</v>
      </c>
      <c r="H243" s="150">
        <v>1</v>
      </c>
      <c r="I243" s="151"/>
      <c r="J243" s="152">
        <f t="shared" si="55"/>
        <v>0</v>
      </c>
      <c r="K243" s="153"/>
      <c r="L243" s="28"/>
      <c r="M243" s="154" t="s">
        <v>1</v>
      </c>
      <c r="N243" s="117" t="s">
        <v>41</v>
      </c>
      <c r="P243" s="155">
        <f t="shared" si="56"/>
        <v>0</v>
      </c>
      <c r="Q243" s="155">
        <v>0</v>
      </c>
      <c r="R243" s="155">
        <f t="shared" si="57"/>
        <v>0</v>
      </c>
      <c r="S243" s="155">
        <v>0</v>
      </c>
      <c r="T243" s="156">
        <f t="shared" si="58"/>
        <v>0</v>
      </c>
      <c r="AR243" s="157" t="s">
        <v>204</v>
      </c>
      <c r="AT243" s="157" t="s">
        <v>200</v>
      </c>
      <c r="AU243" s="157" t="s">
        <v>83</v>
      </c>
      <c r="AY243" s="13" t="s">
        <v>199</v>
      </c>
      <c r="BE243" s="158">
        <f t="shared" si="59"/>
        <v>0</v>
      </c>
      <c r="BF243" s="158">
        <f t="shared" si="60"/>
        <v>0</v>
      </c>
      <c r="BG243" s="158">
        <f t="shared" si="61"/>
        <v>0</v>
      </c>
      <c r="BH243" s="158">
        <f t="shared" si="62"/>
        <v>0</v>
      </c>
      <c r="BI243" s="158">
        <f t="shared" si="63"/>
        <v>0</v>
      </c>
      <c r="BJ243" s="13" t="s">
        <v>115</v>
      </c>
      <c r="BK243" s="158">
        <f t="shared" si="64"/>
        <v>0</v>
      </c>
      <c r="BL243" s="13" t="s">
        <v>204</v>
      </c>
      <c r="BM243" s="157" t="s">
        <v>2142</v>
      </c>
    </row>
    <row r="244" spans="2:65" s="1" customFormat="1" ht="33" customHeight="1">
      <c r="B244" s="118"/>
      <c r="C244" s="146" t="s">
        <v>2143</v>
      </c>
      <c r="D244" s="146" t="s">
        <v>200</v>
      </c>
      <c r="E244" s="147" t="s">
        <v>2144</v>
      </c>
      <c r="F244" s="148" t="s">
        <v>2145</v>
      </c>
      <c r="G244" s="149" t="s">
        <v>1929</v>
      </c>
      <c r="H244" s="150">
        <v>1</v>
      </c>
      <c r="I244" s="151"/>
      <c r="J244" s="152">
        <f t="shared" si="55"/>
        <v>0</v>
      </c>
      <c r="K244" s="153"/>
      <c r="L244" s="28"/>
      <c r="M244" s="154" t="s">
        <v>1</v>
      </c>
      <c r="N244" s="117" t="s">
        <v>41</v>
      </c>
      <c r="P244" s="155">
        <f t="shared" si="56"/>
        <v>0</v>
      </c>
      <c r="Q244" s="155">
        <v>0</v>
      </c>
      <c r="R244" s="155">
        <f t="shared" si="57"/>
        <v>0</v>
      </c>
      <c r="S244" s="155">
        <v>0</v>
      </c>
      <c r="T244" s="156">
        <f t="shared" si="58"/>
        <v>0</v>
      </c>
      <c r="AR244" s="157" t="s">
        <v>204</v>
      </c>
      <c r="AT244" s="157" t="s">
        <v>200</v>
      </c>
      <c r="AU244" s="157" t="s">
        <v>83</v>
      </c>
      <c r="AY244" s="13" t="s">
        <v>199</v>
      </c>
      <c r="BE244" s="158">
        <f t="shared" si="59"/>
        <v>0</v>
      </c>
      <c r="BF244" s="158">
        <f t="shared" si="60"/>
        <v>0</v>
      </c>
      <c r="BG244" s="158">
        <f t="shared" si="61"/>
        <v>0</v>
      </c>
      <c r="BH244" s="158">
        <f t="shared" si="62"/>
        <v>0</v>
      </c>
      <c r="BI244" s="158">
        <f t="shared" si="63"/>
        <v>0</v>
      </c>
      <c r="BJ244" s="13" t="s">
        <v>115</v>
      </c>
      <c r="BK244" s="158">
        <f t="shared" si="64"/>
        <v>0</v>
      </c>
      <c r="BL244" s="13" t="s">
        <v>204</v>
      </c>
      <c r="BM244" s="157" t="s">
        <v>2146</v>
      </c>
    </row>
    <row r="245" spans="2:65" s="1" customFormat="1" ht="33" customHeight="1">
      <c r="B245" s="118"/>
      <c r="C245" s="146" t="s">
        <v>1637</v>
      </c>
      <c r="D245" s="146" t="s">
        <v>200</v>
      </c>
      <c r="E245" s="147" t="s">
        <v>2147</v>
      </c>
      <c r="F245" s="148" t="s">
        <v>2148</v>
      </c>
      <c r="G245" s="149" t="s">
        <v>1929</v>
      </c>
      <c r="H245" s="150">
        <v>2</v>
      </c>
      <c r="I245" s="151"/>
      <c r="J245" s="152">
        <f t="shared" si="55"/>
        <v>0</v>
      </c>
      <c r="K245" s="153"/>
      <c r="L245" s="28"/>
      <c r="M245" s="154" t="s">
        <v>1</v>
      </c>
      <c r="N245" s="117" t="s">
        <v>41</v>
      </c>
      <c r="P245" s="155">
        <f t="shared" si="56"/>
        <v>0</v>
      </c>
      <c r="Q245" s="155">
        <v>0</v>
      </c>
      <c r="R245" s="155">
        <f t="shared" si="57"/>
        <v>0</v>
      </c>
      <c r="S245" s="155">
        <v>0</v>
      </c>
      <c r="T245" s="156">
        <f t="shared" si="58"/>
        <v>0</v>
      </c>
      <c r="AR245" s="157" t="s">
        <v>204</v>
      </c>
      <c r="AT245" s="157" t="s">
        <v>200</v>
      </c>
      <c r="AU245" s="157" t="s">
        <v>83</v>
      </c>
      <c r="AY245" s="13" t="s">
        <v>199</v>
      </c>
      <c r="BE245" s="158">
        <f t="shared" si="59"/>
        <v>0</v>
      </c>
      <c r="BF245" s="158">
        <f t="shared" si="60"/>
        <v>0</v>
      </c>
      <c r="BG245" s="158">
        <f t="shared" si="61"/>
        <v>0</v>
      </c>
      <c r="BH245" s="158">
        <f t="shared" si="62"/>
        <v>0</v>
      </c>
      <c r="BI245" s="158">
        <f t="shared" si="63"/>
        <v>0</v>
      </c>
      <c r="BJ245" s="13" t="s">
        <v>115</v>
      </c>
      <c r="BK245" s="158">
        <f t="shared" si="64"/>
        <v>0</v>
      </c>
      <c r="BL245" s="13" t="s">
        <v>204</v>
      </c>
      <c r="BM245" s="157" t="s">
        <v>2149</v>
      </c>
    </row>
    <row r="246" spans="2:65" s="1" customFormat="1" ht="33" customHeight="1">
      <c r="B246" s="118"/>
      <c r="C246" s="146" t="s">
        <v>2150</v>
      </c>
      <c r="D246" s="146" t="s">
        <v>200</v>
      </c>
      <c r="E246" s="147" t="s">
        <v>2151</v>
      </c>
      <c r="F246" s="148" t="s">
        <v>2152</v>
      </c>
      <c r="G246" s="149" t="s">
        <v>1929</v>
      </c>
      <c r="H246" s="150">
        <v>3</v>
      </c>
      <c r="I246" s="151"/>
      <c r="J246" s="152">
        <f t="shared" si="55"/>
        <v>0</v>
      </c>
      <c r="K246" s="153"/>
      <c r="L246" s="28"/>
      <c r="M246" s="154" t="s">
        <v>1</v>
      </c>
      <c r="N246" s="117" t="s">
        <v>41</v>
      </c>
      <c r="P246" s="155">
        <f t="shared" si="56"/>
        <v>0</v>
      </c>
      <c r="Q246" s="155">
        <v>0</v>
      </c>
      <c r="R246" s="155">
        <f t="shared" si="57"/>
        <v>0</v>
      </c>
      <c r="S246" s="155">
        <v>0</v>
      </c>
      <c r="T246" s="156">
        <f t="shared" si="58"/>
        <v>0</v>
      </c>
      <c r="AR246" s="157" t="s">
        <v>204</v>
      </c>
      <c r="AT246" s="157" t="s">
        <v>200</v>
      </c>
      <c r="AU246" s="157" t="s">
        <v>83</v>
      </c>
      <c r="AY246" s="13" t="s">
        <v>199</v>
      </c>
      <c r="BE246" s="158">
        <f t="shared" si="59"/>
        <v>0</v>
      </c>
      <c r="BF246" s="158">
        <f t="shared" si="60"/>
        <v>0</v>
      </c>
      <c r="BG246" s="158">
        <f t="shared" si="61"/>
        <v>0</v>
      </c>
      <c r="BH246" s="158">
        <f t="shared" si="62"/>
        <v>0</v>
      </c>
      <c r="BI246" s="158">
        <f t="shared" si="63"/>
        <v>0</v>
      </c>
      <c r="BJ246" s="13" t="s">
        <v>115</v>
      </c>
      <c r="BK246" s="158">
        <f t="shared" si="64"/>
        <v>0</v>
      </c>
      <c r="BL246" s="13" t="s">
        <v>204</v>
      </c>
      <c r="BM246" s="157" t="s">
        <v>2153</v>
      </c>
    </row>
    <row r="247" spans="2:65" s="1" customFormat="1" ht="24.2" customHeight="1">
      <c r="B247" s="118"/>
      <c r="C247" s="146" t="s">
        <v>1642</v>
      </c>
      <c r="D247" s="146" t="s">
        <v>200</v>
      </c>
      <c r="E247" s="147" t="s">
        <v>2154</v>
      </c>
      <c r="F247" s="148" t="s">
        <v>2155</v>
      </c>
      <c r="G247" s="149" t="s">
        <v>1929</v>
      </c>
      <c r="H247" s="150">
        <v>10</v>
      </c>
      <c r="I247" s="151"/>
      <c r="J247" s="152">
        <f t="shared" si="55"/>
        <v>0</v>
      </c>
      <c r="K247" s="153"/>
      <c r="L247" s="28"/>
      <c r="M247" s="154" t="s">
        <v>1</v>
      </c>
      <c r="N247" s="117" t="s">
        <v>41</v>
      </c>
      <c r="P247" s="155">
        <f t="shared" si="56"/>
        <v>0</v>
      </c>
      <c r="Q247" s="155">
        <v>0</v>
      </c>
      <c r="R247" s="155">
        <f t="shared" si="57"/>
        <v>0</v>
      </c>
      <c r="S247" s="155">
        <v>0</v>
      </c>
      <c r="T247" s="156">
        <f t="shared" si="58"/>
        <v>0</v>
      </c>
      <c r="AR247" s="157" t="s">
        <v>204</v>
      </c>
      <c r="AT247" s="157" t="s">
        <v>200</v>
      </c>
      <c r="AU247" s="157" t="s">
        <v>83</v>
      </c>
      <c r="AY247" s="13" t="s">
        <v>199</v>
      </c>
      <c r="BE247" s="158">
        <f t="shared" si="59"/>
        <v>0</v>
      </c>
      <c r="BF247" s="158">
        <f t="shared" si="60"/>
        <v>0</v>
      </c>
      <c r="BG247" s="158">
        <f t="shared" si="61"/>
        <v>0</v>
      </c>
      <c r="BH247" s="158">
        <f t="shared" si="62"/>
        <v>0</v>
      </c>
      <c r="BI247" s="158">
        <f t="shared" si="63"/>
        <v>0</v>
      </c>
      <c r="BJ247" s="13" t="s">
        <v>115</v>
      </c>
      <c r="BK247" s="158">
        <f t="shared" si="64"/>
        <v>0</v>
      </c>
      <c r="BL247" s="13" t="s">
        <v>204</v>
      </c>
      <c r="BM247" s="157" t="s">
        <v>2156</v>
      </c>
    </row>
    <row r="248" spans="2:65" s="1" customFormat="1" ht="24.2" customHeight="1">
      <c r="B248" s="118"/>
      <c r="C248" s="146" t="s">
        <v>2157</v>
      </c>
      <c r="D248" s="146" t="s">
        <v>200</v>
      </c>
      <c r="E248" s="147" t="s">
        <v>2158</v>
      </c>
      <c r="F248" s="148" t="s">
        <v>2159</v>
      </c>
      <c r="G248" s="149" t="s">
        <v>1929</v>
      </c>
      <c r="H248" s="150">
        <v>1</v>
      </c>
      <c r="I248" s="151"/>
      <c r="J248" s="152">
        <f t="shared" si="55"/>
        <v>0</v>
      </c>
      <c r="K248" s="153"/>
      <c r="L248" s="28"/>
      <c r="M248" s="154" t="s">
        <v>1</v>
      </c>
      <c r="N248" s="117" t="s">
        <v>41</v>
      </c>
      <c r="P248" s="155">
        <f t="shared" si="56"/>
        <v>0</v>
      </c>
      <c r="Q248" s="155">
        <v>0</v>
      </c>
      <c r="R248" s="155">
        <f t="shared" si="57"/>
        <v>0</v>
      </c>
      <c r="S248" s="155">
        <v>0</v>
      </c>
      <c r="T248" s="156">
        <f t="shared" si="58"/>
        <v>0</v>
      </c>
      <c r="AR248" s="157" t="s">
        <v>204</v>
      </c>
      <c r="AT248" s="157" t="s">
        <v>200</v>
      </c>
      <c r="AU248" s="157" t="s">
        <v>83</v>
      </c>
      <c r="AY248" s="13" t="s">
        <v>199</v>
      </c>
      <c r="BE248" s="158">
        <f t="shared" si="59"/>
        <v>0</v>
      </c>
      <c r="BF248" s="158">
        <f t="shared" si="60"/>
        <v>0</v>
      </c>
      <c r="BG248" s="158">
        <f t="shared" si="61"/>
        <v>0</v>
      </c>
      <c r="BH248" s="158">
        <f t="shared" si="62"/>
        <v>0</v>
      </c>
      <c r="BI248" s="158">
        <f t="shared" si="63"/>
        <v>0</v>
      </c>
      <c r="BJ248" s="13" t="s">
        <v>115</v>
      </c>
      <c r="BK248" s="158">
        <f t="shared" si="64"/>
        <v>0</v>
      </c>
      <c r="BL248" s="13" t="s">
        <v>204</v>
      </c>
      <c r="BM248" s="157" t="s">
        <v>2160</v>
      </c>
    </row>
    <row r="249" spans="2:65" s="1" customFormat="1" ht="24.2" customHeight="1">
      <c r="B249" s="118"/>
      <c r="C249" s="146" t="s">
        <v>1645</v>
      </c>
      <c r="D249" s="146" t="s">
        <v>200</v>
      </c>
      <c r="E249" s="147" t="s">
        <v>2161</v>
      </c>
      <c r="F249" s="148" t="s">
        <v>2162</v>
      </c>
      <c r="G249" s="149" t="s">
        <v>232</v>
      </c>
      <c r="H249" s="150">
        <v>1</v>
      </c>
      <c r="I249" s="151"/>
      <c r="J249" s="152">
        <f t="shared" si="55"/>
        <v>0</v>
      </c>
      <c r="K249" s="153"/>
      <c r="L249" s="28"/>
      <c r="M249" s="154" t="s">
        <v>1</v>
      </c>
      <c r="N249" s="117" t="s">
        <v>41</v>
      </c>
      <c r="P249" s="155">
        <f t="shared" si="56"/>
        <v>0</v>
      </c>
      <c r="Q249" s="155">
        <v>0</v>
      </c>
      <c r="R249" s="155">
        <f t="shared" si="57"/>
        <v>0</v>
      </c>
      <c r="S249" s="155">
        <v>0</v>
      </c>
      <c r="T249" s="156">
        <f t="shared" si="58"/>
        <v>0</v>
      </c>
      <c r="AR249" s="157" t="s">
        <v>204</v>
      </c>
      <c r="AT249" s="157" t="s">
        <v>200</v>
      </c>
      <c r="AU249" s="157" t="s">
        <v>83</v>
      </c>
      <c r="AY249" s="13" t="s">
        <v>199</v>
      </c>
      <c r="BE249" s="158">
        <f t="shared" si="59"/>
        <v>0</v>
      </c>
      <c r="BF249" s="158">
        <f t="shared" si="60"/>
        <v>0</v>
      </c>
      <c r="BG249" s="158">
        <f t="shared" si="61"/>
        <v>0</v>
      </c>
      <c r="BH249" s="158">
        <f t="shared" si="62"/>
        <v>0</v>
      </c>
      <c r="BI249" s="158">
        <f t="shared" si="63"/>
        <v>0</v>
      </c>
      <c r="BJ249" s="13" t="s">
        <v>115</v>
      </c>
      <c r="BK249" s="158">
        <f t="shared" si="64"/>
        <v>0</v>
      </c>
      <c r="BL249" s="13" t="s">
        <v>204</v>
      </c>
      <c r="BM249" s="157" t="s">
        <v>2163</v>
      </c>
    </row>
    <row r="250" spans="2:65" s="1" customFormat="1" ht="24.2" customHeight="1">
      <c r="B250" s="118"/>
      <c r="C250" s="146" t="s">
        <v>539</v>
      </c>
      <c r="D250" s="146" t="s">
        <v>200</v>
      </c>
      <c r="E250" s="147" t="s">
        <v>2164</v>
      </c>
      <c r="F250" s="148" t="s">
        <v>2165</v>
      </c>
      <c r="G250" s="149" t="s">
        <v>232</v>
      </c>
      <c r="H250" s="150">
        <v>1</v>
      </c>
      <c r="I250" s="151"/>
      <c r="J250" s="152">
        <f t="shared" si="55"/>
        <v>0</v>
      </c>
      <c r="K250" s="153"/>
      <c r="L250" s="28"/>
      <c r="M250" s="154" t="s">
        <v>1</v>
      </c>
      <c r="N250" s="117" t="s">
        <v>41</v>
      </c>
      <c r="P250" s="155">
        <f t="shared" si="56"/>
        <v>0</v>
      </c>
      <c r="Q250" s="155">
        <v>0</v>
      </c>
      <c r="R250" s="155">
        <f t="shared" si="57"/>
        <v>0</v>
      </c>
      <c r="S250" s="155">
        <v>0</v>
      </c>
      <c r="T250" s="156">
        <f t="shared" si="58"/>
        <v>0</v>
      </c>
      <c r="AR250" s="157" t="s">
        <v>204</v>
      </c>
      <c r="AT250" s="157" t="s">
        <v>200</v>
      </c>
      <c r="AU250" s="157" t="s">
        <v>83</v>
      </c>
      <c r="AY250" s="13" t="s">
        <v>199</v>
      </c>
      <c r="BE250" s="158">
        <f t="shared" si="59"/>
        <v>0</v>
      </c>
      <c r="BF250" s="158">
        <f t="shared" si="60"/>
        <v>0</v>
      </c>
      <c r="BG250" s="158">
        <f t="shared" si="61"/>
        <v>0</v>
      </c>
      <c r="BH250" s="158">
        <f t="shared" si="62"/>
        <v>0</v>
      </c>
      <c r="BI250" s="158">
        <f t="shared" si="63"/>
        <v>0</v>
      </c>
      <c r="BJ250" s="13" t="s">
        <v>115</v>
      </c>
      <c r="BK250" s="158">
        <f t="shared" si="64"/>
        <v>0</v>
      </c>
      <c r="BL250" s="13" t="s">
        <v>204</v>
      </c>
      <c r="BM250" s="157" t="s">
        <v>2166</v>
      </c>
    </row>
    <row r="251" spans="2:65" s="1" customFormat="1" ht="33" customHeight="1">
      <c r="B251" s="118"/>
      <c r="C251" s="146" t="s">
        <v>1648</v>
      </c>
      <c r="D251" s="146" t="s">
        <v>200</v>
      </c>
      <c r="E251" s="147" t="s">
        <v>2167</v>
      </c>
      <c r="F251" s="148" t="s">
        <v>2168</v>
      </c>
      <c r="G251" s="149" t="s">
        <v>232</v>
      </c>
      <c r="H251" s="150">
        <v>1</v>
      </c>
      <c r="I251" s="151"/>
      <c r="J251" s="152">
        <f t="shared" si="55"/>
        <v>0</v>
      </c>
      <c r="K251" s="153"/>
      <c r="L251" s="28"/>
      <c r="M251" s="154" t="s">
        <v>1</v>
      </c>
      <c r="N251" s="117" t="s">
        <v>41</v>
      </c>
      <c r="P251" s="155">
        <f t="shared" si="56"/>
        <v>0</v>
      </c>
      <c r="Q251" s="155">
        <v>0</v>
      </c>
      <c r="R251" s="155">
        <f t="shared" si="57"/>
        <v>0</v>
      </c>
      <c r="S251" s="155">
        <v>0</v>
      </c>
      <c r="T251" s="156">
        <f t="shared" si="58"/>
        <v>0</v>
      </c>
      <c r="AR251" s="157" t="s">
        <v>204</v>
      </c>
      <c r="AT251" s="157" t="s">
        <v>200</v>
      </c>
      <c r="AU251" s="157" t="s">
        <v>83</v>
      </c>
      <c r="AY251" s="13" t="s">
        <v>199</v>
      </c>
      <c r="BE251" s="158">
        <f t="shared" si="59"/>
        <v>0</v>
      </c>
      <c r="BF251" s="158">
        <f t="shared" si="60"/>
        <v>0</v>
      </c>
      <c r="BG251" s="158">
        <f t="shared" si="61"/>
        <v>0</v>
      </c>
      <c r="BH251" s="158">
        <f t="shared" si="62"/>
        <v>0</v>
      </c>
      <c r="BI251" s="158">
        <f t="shared" si="63"/>
        <v>0</v>
      </c>
      <c r="BJ251" s="13" t="s">
        <v>115</v>
      </c>
      <c r="BK251" s="158">
        <f t="shared" si="64"/>
        <v>0</v>
      </c>
      <c r="BL251" s="13" t="s">
        <v>204</v>
      </c>
      <c r="BM251" s="157" t="s">
        <v>2169</v>
      </c>
    </row>
    <row r="252" spans="2:65" s="1" customFormat="1" ht="16.5" customHeight="1">
      <c r="B252" s="118"/>
      <c r="C252" s="146" t="s">
        <v>2170</v>
      </c>
      <c r="D252" s="146" t="s">
        <v>200</v>
      </c>
      <c r="E252" s="147" t="s">
        <v>2171</v>
      </c>
      <c r="F252" s="148" t="s">
        <v>2172</v>
      </c>
      <c r="G252" s="149" t="s">
        <v>1929</v>
      </c>
      <c r="H252" s="150">
        <v>24</v>
      </c>
      <c r="I252" s="151"/>
      <c r="J252" s="152">
        <f t="shared" si="55"/>
        <v>0</v>
      </c>
      <c r="K252" s="153"/>
      <c r="L252" s="28"/>
      <c r="M252" s="154" t="s">
        <v>1</v>
      </c>
      <c r="N252" s="117" t="s">
        <v>41</v>
      </c>
      <c r="P252" s="155">
        <f t="shared" si="56"/>
        <v>0</v>
      </c>
      <c r="Q252" s="155">
        <v>0</v>
      </c>
      <c r="R252" s="155">
        <f t="shared" si="57"/>
        <v>0</v>
      </c>
      <c r="S252" s="155">
        <v>0</v>
      </c>
      <c r="T252" s="156">
        <f t="shared" si="58"/>
        <v>0</v>
      </c>
      <c r="AR252" s="157" t="s">
        <v>204</v>
      </c>
      <c r="AT252" s="157" t="s">
        <v>200</v>
      </c>
      <c r="AU252" s="157" t="s">
        <v>83</v>
      </c>
      <c r="AY252" s="13" t="s">
        <v>199</v>
      </c>
      <c r="BE252" s="158">
        <f t="shared" si="59"/>
        <v>0</v>
      </c>
      <c r="BF252" s="158">
        <f t="shared" si="60"/>
        <v>0</v>
      </c>
      <c r="BG252" s="158">
        <f t="shared" si="61"/>
        <v>0</v>
      </c>
      <c r="BH252" s="158">
        <f t="shared" si="62"/>
        <v>0</v>
      </c>
      <c r="BI252" s="158">
        <f t="shared" si="63"/>
        <v>0</v>
      </c>
      <c r="BJ252" s="13" t="s">
        <v>115</v>
      </c>
      <c r="BK252" s="158">
        <f t="shared" si="64"/>
        <v>0</v>
      </c>
      <c r="BL252" s="13" t="s">
        <v>204</v>
      </c>
      <c r="BM252" s="157" t="s">
        <v>2173</v>
      </c>
    </row>
    <row r="253" spans="2:65" s="1" customFormat="1" ht="37.700000000000003" customHeight="1">
      <c r="B253" s="118"/>
      <c r="C253" s="146" t="s">
        <v>1651</v>
      </c>
      <c r="D253" s="146" t="s">
        <v>200</v>
      </c>
      <c r="E253" s="147" t="s">
        <v>2130</v>
      </c>
      <c r="F253" s="148" t="s">
        <v>2131</v>
      </c>
      <c r="G253" s="149" t="s">
        <v>1929</v>
      </c>
      <c r="H253" s="150">
        <v>4</v>
      </c>
      <c r="I253" s="151"/>
      <c r="J253" s="152">
        <f t="shared" si="55"/>
        <v>0</v>
      </c>
      <c r="K253" s="153"/>
      <c r="L253" s="28"/>
      <c r="M253" s="154" t="s">
        <v>1</v>
      </c>
      <c r="N253" s="117" t="s">
        <v>41</v>
      </c>
      <c r="P253" s="155">
        <f t="shared" si="56"/>
        <v>0</v>
      </c>
      <c r="Q253" s="155">
        <v>0</v>
      </c>
      <c r="R253" s="155">
        <f t="shared" si="57"/>
        <v>0</v>
      </c>
      <c r="S253" s="155">
        <v>0</v>
      </c>
      <c r="T253" s="156">
        <f t="shared" si="58"/>
        <v>0</v>
      </c>
      <c r="AR253" s="157" t="s">
        <v>204</v>
      </c>
      <c r="AT253" s="157" t="s">
        <v>200</v>
      </c>
      <c r="AU253" s="157" t="s">
        <v>83</v>
      </c>
      <c r="AY253" s="13" t="s">
        <v>199</v>
      </c>
      <c r="BE253" s="158">
        <f t="shared" si="59"/>
        <v>0</v>
      </c>
      <c r="BF253" s="158">
        <f t="shared" si="60"/>
        <v>0</v>
      </c>
      <c r="BG253" s="158">
        <f t="shared" si="61"/>
        <v>0</v>
      </c>
      <c r="BH253" s="158">
        <f t="shared" si="62"/>
        <v>0</v>
      </c>
      <c r="BI253" s="158">
        <f t="shared" si="63"/>
        <v>0</v>
      </c>
      <c r="BJ253" s="13" t="s">
        <v>115</v>
      </c>
      <c r="BK253" s="158">
        <f t="shared" si="64"/>
        <v>0</v>
      </c>
      <c r="BL253" s="13" t="s">
        <v>204</v>
      </c>
      <c r="BM253" s="157" t="s">
        <v>2174</v>
      </c>
    </row>
    <row r="254" spans="2:65" s="1" customFormat="1" ht="33" customHeight="1">
      <c r="B254" s="118"/>
      <c r="C254" s="146" t="s">
        <v>2175</v>
      </c>
      <c r="D254" s="146" t="s">
        <v>200</v>
      </c>
      <c r="E254" s="147" t="s">
        <v>2176</v>
      </c>
      <c r="F254" s="148" t="s">
        <v>2177</v>
      </c>
      <c r="G254" s="149" t="s">
        <v>1929</v>
      </c>
      <c r="H254" s="150">
        <v>1</v>
      </c>
      <c r="I254" s="151"/>
      <c r="J254" s="152">
        <f t="shared" si="55"/>
        <v>0</v>
      </c>
      <c r="K254" s="153"/>
      <c r="L254" s="28"/>
      <c r="M254" s="154" t="s">
        <v>1</v>
      </c>
      <c r="N254" s="117" t="s">
        <v>41</v>
      </c>
      <c r="P254" s="155">
        <f t="shared" si="56"/>
        <v>0</v>
      </c>
      <c r="Q254" s="155">
        <v>0</v>
      </c>
      <c r="R254" s="155">
        <f t="shared" si="57"/>
        <v>0</v>
      </c>
      <c r="S254" s="155">
        <v>0</v>
      </c>
      <c r="T254" s="156">
        <f t="shared" si="58"/>
        <v>0</v>
      </c>
      <c r="AR254" s="157" t="s">
        <v>204</v>
      </c>
      <c r="AT254" s="157" t="s">
        <v>200</v>
      </c>
      <c r="AU254" s="157" t="s">
        <v>83</v>
      </c>
      <c r="AY254" s="13" t="s">
        <v>199</v>
      </c>
      <c r="BE254" s="158">
        <f t="shared" si="59"/>
        <v>0</v>
      </c>
      <c r="BF254" s="158">
        <f t="shared" si="60"/>
        <v>0</v>
      </c>
      <c r="BG254" s="158">
        <f t="shared" si="61"/>
        <v>0</v>
      </c>
      <c r="BH254" s="158">
        <f t="shared" si="62"/>
        <v>0</v>
      </c>
      <c r="BI254" s="158">
        <f t="shared" si="63"/>
        <v>0</v>
      </c>
      <c r="BJ254" s="13" t="s">
        <v>115</v>
      </c>
      <c r="BK254" s="158">
        <f t="shared" si="64"/>
        <v>0</v>
      </c>
      <c r="BL254" s="13" t="s">
        <v>204</v>
      </c>
      <c r="BM254" s="157" t="s">
        <v>2178</v>
      </c>
    </row>
    <row r="255" spans="2:65" s="1" customFormat="1" ht="16.5" customHeight="1">
      <c r="B255" s="118"/>
      <c r="C255" s="146" t="s">
        <v>1654</v>
      </c>
      <c r="D255" s="146" t="s">
        <v>200</v>
      </c>
      <c r="E255" s="147" t="s">
        <v>2179</v>
      </c>
      <c r="F255" s="148" t="s">
        <v>2180</v>
      </c>
      <c r="G255" s="149" t="s">
        <v>232</v>
      </c>
      <c r="H255" s="150">
        <v>4</v>
      </c>
      <c r="I255" s="151"/>
      <c r="J255" s="152">
        <f t="shared" si="55"/>
        <v>0</v>
      </c>
      <c r="K255" s="153"/>
      <c r="L255" s="28"/>
      <c r="M255" s="154" t="s">
        <v>1</v>
      </c>
      <c r="N255" s="117" t="s">
        <v>41</v>
      </c>
      <c r="P255" s="155">
        <f t="shared" si="56"/>
        <v>0</v>
      </c>
      <c r="Q255" s="155">
        <v>0</v>
      </c>
      <c r="R255" s="155">
        <f t="shared" si="57"/>
        <v>0</v>
      </c>
      <c r="S255" s="155">
        <v>0</v>
      </c>
      <c r="T255" s="156">
        <f t="shared" si="58"/>
        <v>0</v>
      </c>
      <c r="AR255" s="157" t="s">
        <v>204</v>
      </c>
      <c r="AT255" s="157" t="s">
        <v>200</v>
      </c>
      <c r="AU255" s="157" t="s">
        <v>83</v>
      </c>
      <c r="AY255" s="13" t="s">
        <v>199</v>
      </c>
      <c r="BE255" s="158">
        <f t="shared" si="59"/>
        <v>0</v>
      </c>
      <c r="BF255" s="158">
        <f t="shared" si="60"/>
        <v>0</v>
      </c>
      <c r="BG255" s="158">
        <f t="shared" si="61"/>
        <v>0</v>
      </c>
      <c r="BH255" s="158">
        <f t="shared" si="62"/>
        <v>0</v>
      </c>
      <c r="BI255" s="158">
        <f t="shared" si="63"/>
        <v>0</v>
      </c>
      <c r="BJ255" s="13" t="s">
        <v>115</v>
      </c>
      <c r="BK255" s="158">
        <f t="shared" si="64"/>
        <v>0</v>
      </c>
      <c r="BL255" s="13" t="s">
        <v>204</v>
      </c>
      <c r="BM255" s="157" t="s">
        <v>2181</v>
      </c>
    </row>
    <row r="256" spans="2:65" s="1" customFormat="1" ht="16.5" customHeight="1">
      <c r="B256" s="118"/>
      <c r="C256" s="146" t="s">
        <v>2182</v>
      </c>
      <c r="D256" s="146" t="s">
        <v>200</v>
      </c>
      <c r="E256" s="147" t="s">
        <v>2183</v>
      </c>
      <c r="F256" s="148" t="s">
        <v>2184</v>
      </c>
      <c r="G256" s="149" t="s">
        <v>232</v>
      </c>
      <c r="H256" s="150">
        <v>2</v>
      </c>
      <c r="I256" s="151"/>
      <c r="J256" s="152">
        <f t="shared" si="55"/>
        <v>0</v>
      </c>
      <c r="K256" s="153"/>
      <c r="L256" s="28"/>
      <c r="M256" s="154" t="s">
        <v>1</v>
      </c>
      <c r="N256" s="117" t="s">
        <v>41</v>
      </c>
      <c r="P256" s="155">
        <f t="shared" si="56"/>
        <v>0</v>
      </c>
      <c r="Q256" s="155">
        <v>0</v>
      </c>
      <c r="R256" s="155">
        <f t="shared" si="57"/>
        <v>0</v>
      </c>
      <c r="S256" s="155">
        <v>0.09</v>
      </c>
      <c r="T256" s="156">
        <f t="shared" si="58"/>
        <v>0.18</v>
      </c>
      <c r="AR256" s="157" t="s">
        <v>204</v>
      </c>
      <c r="AT256" s="157" t="s">
        <v>200</v>
      </c>
      <c r="AU256" s="157" t="s">
        <v>83</v>
      </c>
      <c r="AY256" s="13" t="s">
        <v>199</v>
      </c>
      <c r="BE256" s="158">
        <f t="shared" si="59"/>
        <v>0</v>
      </c>
      <c r="BF256" s="158">
        <f t="shared" si="60"/>
        <v>0</v>
      </c>
      <c r="BG256" s="158">
        <f t="shared" si="61"/>
        <v>0</v>
      </c>
      <c r="BH256" s="158">
        <f t="shared" si="62"/>
        <v>0</v>
      </c>
      <c r="BI256" s="158">
        <f t="shared" si="63"/>
        <v>0</v>
      </c>
      <c r="BJ256" s="13" t="s">
        <v>115</v>
      </c>
      <c r="BK256" s="158">
        <f t="shared" si="64"/>
        <v>0</v>
      </c>
      <c r="BL256" s="13" t="s">
        <v>204</v>
      </c>
      <c r="BM256" s="157" t="s">
        <v>2185</v>
      </c>
    </row>
    <row r="257" spans="2:65" s="1" customFormat="1" ht="16.5" customHeight="1">
      <c r="B257" s="118"/>
      <c r="C257" s="146" t="s">
        <v>1659</v>
      </c>
      <c r="D257" s="146" t="s">
        <v>200</v>
      </c>
      <c r="E257" s="147" t="s">
        <v>2186</v>
      </c>
      <c r="F257" s="148" t="s">
        <v>2187</v>
      </c>
      <c r="G257" s="149" t="s">
        <v>232</v>
      </c>
      <c r="H257" s="150">
        <v>2</v>
      </c>
      <c r="I257" s="151"/>
      <c r="J257" s="152">
        <f t="shared" si="55"/>
        <v>0</v>
      </c>
      <c r="K257" s="153"/>
      <c r="L257" s="28"/>
      <c r="M257" s="154" t="s">
        <v>1</v>
      </c>
      <c r="N257" s="117" t="s">
        <v>41</v>
      </c>
      <c r="P257" s="155">
        <f t="shared" si="56"/>
        <v>0</v>
      </c>
      <c r="Q257" s="155">
        <v>0</v>
      </c>
      <c r="R257" s="155">
        <f t="shared" si="57"/>
        <v>0</v>
      </c>
      <c r="S257" s="155">
        <v>7.4999999999999997E-2</v>
      </c>
      <c r="T257" s="156">
        <f t="shared" si="58"/>
        <v>0.15</v>
      </c>
      <c r="AR257" s="157" t="s">
        <v>204</v>
      </c>
      <c r="AT257" s="157" t="s">
        <v>200</v>
      </c>
      <c r="AU257" s="157" t="s">
        <v>83</v>
      </c>
      <c r="AY257" s="13" t="s">
        <v>199</v>
      </c>
      <c r="BE257" s="158">
        <f t="shared" si="59"/>
        <v>0</v>
      </c>
      <c r="BF257" s="158">
        <f t="shared" si="60"/>
        <v>0</v>
      </c>
      <c r="BG257" s="158">
        <f t="shared" si="61"/>
        <v>0</v>
      </c>
      <c r="BH257" s="158">
        <f t="shared" si="62"/>
        <v>0</v>
      </c>
      <c r="BI257" s="158">
        <f t="shared" si="63"/>
        <v>0</v>
      </c>
      <c r="BJ257" s="13" t="s">
        <v>115</v>
      </c>
      <c r="BK257" s="158">
        <f t="shared" si="64"/>
        <v>0</v>
      </c>
      <c r="BL257" s="13" t="s">
        <v>204</v>
      </c>
      <c r="BM257" s="157" t="s">
        <v>2188</v>
      </c>
    </row>
    <row r="258" spans="2:65" s="1" customFormat="1" ht="21.75" customHeight="1">
      <c r="B258" s="118"/>
      <c r="C258" s="146" t="s">
        <v>2189</v>
      </c>
      <c r="D258" s="146" t="s">
        <v>200</v>
      </c>
      <c r="E258" s="147" t="s">
        <v>2190</v>
      </c>
      <c r="F258" s="148" t="s">
        <v>2191</v>
      </c>
      <c r="G258" s="149" t="s">
        <v>232</v>
      </c>
      <c r="H258" s="150">
        <v>2</v>
      </c>
      <c r="I258" s="151"/>
      <c r="J258" s="152">
        <f t="shared" si="55"/>
        <v>0</v>
      </c>
      <c r="K258" s="153"/>
      <c r="L258" s="28"/>
      <c r="M258" s="154" t="s">
        <v>1</v>
      </c>
      <c r="N258" s="117" t="s">
        <v>41</v>
      </c>
      <c r="P258" s="155">
        <f t="shared" si="56"/>
        <v>0</v>
      </c>
      <c r="Q258" s="155">
        <v>0</v>
      </c>
      <c r="R258" s="155">
        <f t="shared" si="57"/>
        <v>0</v>
      </c>
      <c r="S258" s="155">
        <v>0</v>
      </c>
      <c r="T258" s="156">
        <f t="shared" si="58"/>
        <v>0</v>
      </c>
      <c r="AR258" s="157" t="s">
        <v>204</v>
      </c>
      <c r="AT258" s="157" t="s">
        <v>200</v>
      </c>
      <c r="AU258" s="157" t="s">
        <v>83</v>
      </c>
      <c r="AY258" s="13" t="s">
        <v>199</v>
      </c>
      <c r="BE258" s="158">
        <f t="shared" si="59"/>
        <v>0</v>
      </c>
      <c r="BF258" s="158">
        <f t="shared" si="60"/>
        <v>0</v>
      </c>
      <c r="BG258" s="158">
        <f t="shared" si="61"/>
        <v>0</v>
      </c>
      <c r="BH258" s="158">
        <f t="shared" si="62"/>
        <v>0</v>
      </c>
      <c r="BI258" s="158">
        <f t="shared" si="63"/>
        <v>0</v>
      </c>
      <c r="BJ258" s="13" t="s">
        <v>115</v>
      </c>
      <c r="BK258" s="158">
        <f t="shared" si="64"/>
        <v>0</v>
      </c>
      <c r="BL258" s="13" t="s">
        <v>204</v>
      </c>
      <c r="BM258" s="157" t="s">
        <v>2192</v>
      </c>
    </row>
    <row r="259" spans="2:65" s="10" customFormat="1" ht="25.9" customHeight="1">
      <c r="B259" s="136"/>
      <c r="D259" s="137" t="s">
        <v>74</v>
      </c>
      <c r="E259" s="138" t="s">
        <v>773</v>
      </c>
      <c r="F259" s="138" t="s">
        <v>224</v>
      </c>
      <c r="I259" s="139"/>
      <c r="J259" s="140">
        <f>BK259</f>
        <v>0</v>
      </c>
      <c r="L259" s="136"/>
      <c r="M259" s="141"/>
      <c r="P259" s="142">
        <f>P260+P294</f>
        <v>0</v>
      </c>
      <c r="R259" s="142">
        <f>R260+R294</f>
        <v>15.907831999999999</v>
      </c>
      <c r="T259" s="143">
        <f>T260+T294</f>
        <v>0</v>
      </c>
      <c r="AR259" s="137" t="s">
        <v>234</v>
      </c>
      <c r="AT259" s="144" t="s">
        <v>74</v>
      </c>
      <c r="AU259" s="144" t="s">
        <v>75</v>
      </c>
      <c r="AY259" s="137" t="s">
        <v>199</v>
      </c>
      <c r="BK259" s="145">
        <f>BK260+BK294</f>
        <v>0</v>
      </c>
    </row>
    <row r="260" spans="2:65" s="10" customFormat="1" ht="22.7" customHeight="1">
      <c r="B260" s="136"/>
      <c r="D260" s="137" t="s">
        <v>74</v>
      </c>
      <c r="E260" s="168" t="s">
        <v>774</v>
      </c>
      <c r="F260" s="168" t="s">
        <v>2193</v>
      </c>
      <c r="I260" s="139"/>
      <c r="J260" s="169">
        <f>BK260</f>
        <v>0</v>
      </c>
      <c r="L260" s="136"/>
      <c r="M260" s="141"/>
      <c r="P260" s="142">
        <f>SUM(P261:P293)</f>
        <v>0</v>
      </c>
      <c r="R260" s="142">
        <f>SUM(R261:R293)</f>
        <v>15.907831999999999</v>
      </c>
      <c r="T260" s="143">
        <f>SUM(T261:T293)</f>
        <v>0</v>
      </c>
      <c r="AR260" s="137" t="s">
        <v>234</v>
      </c>
      <c r="AT260" s="144" t="s">
        <v>74</v>
      </c>
      <c r="AU260" s="144" t="s">
        <v>83</v>
      </c>
      <c r="AY260" s="137" t="s">
        <v>199</v>
      </c>
      <c r="BK260" s="145">
        <f>SUM(BK261:BK293)</f>
        <v>0</v>
      </c>
    </row>
    <row r="261" spans="2:65" s="1" customFormat="1" ht="16.5" customHeight="1">
      <c r="B261" s="118"/>
      <c r="C261" s="170" t="s">
        <v>1662</v>
      </c>
      <c r="D261" s="170" t="s">
        <v>229</v>
      </c>
      <c r="E261" s="171" t="s">
        <v>2194</v>
      </c>
      <c r="F261" s="172" t="s">
        <v>2195</v>
      </c>
      <c r="G261" s="173" t="s">
        <v>266</v>
      </c>
      <c r="H261" s="174">
        <v>265.2</v>
      </c>
      <c r="I261" s="175"/>
      <c r="J261" s="176">
        <f t="shared" ref="J261:J293" si="65">ROUND(I261*H261,2)</f>
        <v>0</v>
      </c>
      <c r="K261" s="177"/>
      <c r="L261" s="178"/>
      <c r="M261" s="179" t="s">
        <v>1</v>
      </c>
      <c r="N261" s="180" t="s">
        <v>41</v>
      </c>
      <c r="P261" s="155">
        <f t="shared" ref="P261:P293" si="66">O261*H261</f>
        <v>0</v>
      </c>
      <c r="Q261" s="155">
        <v>0</v>
      </c>
      <c r="R261" s="155">
        <f t="shared" ref="R261:R293" si="67">Q261*H261</f>
        <v>0</v>
      </c>
      <c r="S261" s="155">
        <v>0</v>
      </c>
      <c r="T261" s="156">
        <f t="shared" ref="T261:T293" si="68">S261*H261</f>
        <v>0</v>
      </c>
      <c r="AR261" s="157" t="s">
        <v>930</v>
      </c>
      <c r="AT261" s="157" t="s">
        <v>229</v>
      </c>
      <c r="AU261" s="157" t="s">
        <v>115</v>
      </c>
      <c r="AY261" s="13" t="s">
        <v>199</v>
      </c>
      <c r="BE261" s="158">
        <f t="shared" ref="BE261:BE293" si="69">IF(N261="základná",J261,0)</f>
        <v>0</v>
      </c>
      <c r="BF261" s="158">
        <f t="shared" ref="BF261:BF293" si="70">IF(N261="znížená",J261,0)</f>
        <v>0</v>
      </c>
      <c r="BG261" s="158">
        <f t="shared" ref="BG261:BG293" si="71">IF(N261="zákl. prenesená",J261,0)</f>
        <v>0</v>
      </c>
      <c r="BH261" s="158">
        <f t="shared" ref="BH261:BH293" si="72">IF(N261="zníž. prenesená",J261,0)</f>
        <v>0</v>
      </c>
      <c r="BI261" s="158">
        <f t="shared" ref="BI261:BI293" si="73">IF(N261="nulová",J261,0)</f>
        <v>0</v>
      </c>
      <c r="BJ261" s="13" t="s">
        <v>115</v>
      </c>
      <c r="BK261" s="158">
        <f t="shared" ref="BK261:BK293" si="74">ROUND(I261*H261,2)</f>
        <v>0</v>
      </c>
      <c r="BL261" s="13" t="s">
        <v>930</v>
      </c>
      <c r="BM261" s="157" t="s">
        <v>2196</v>
      </c>
    </row>
    <row r="262" spans="2:65" s="1" customFormat="1" ht="24.2" customHeight="1">
      <c r="B262" s="118"/>
      <c r="C262" s="170" t="s">
        <v>2197</v>
      </c>
      <c r="D262" s="170" t="s">
        <v>229</v>
      </c>
      <c r="E262" s="171" t="s">
        <v>2198</v>
      </c>
      <c r="F262" s="172" t="s">
        <v>2199</v>
      </c>
      <c r="G262" s="173" t="s">
        <v>232</v>
      </c>
      <c r="H262" s="174">
        <v>4</v>
      </c>
      <c r="I262" s="175"/>
      <c r="J262" s="176">
        <f t="shared" si="65"/>
        <v>0</v>
      </c>
      <c r="K262" s="177"/>
      <c r="L262" s="178"/>
      <c r="M262" s="179" t="s">
        <v>1</v>
      </c>
      <c r="N262" s="180" t="s">
        <v>41</v>
      </c>
      <c r="P262" s="155">
        <f t="shared" si="66"/>
        <v>0</v>
      </c>
      <c r="Q262" s="155">
        <v>4.2999999999999999E-4</v>
      </c>
      <c r="R262" s="155">
        <f t="shared" si="67"/>
        <v>1.72E-3</v>
      </c>
      <c r="S262" s="155">
        <v>0</v>
      </c>
      <c r="T262" s="156">
        <f t="shared" si="68"/>
        <v>0</v>
      </c>
      <c r="AR262" s="157" t="s">
        <v>930</v>
      </c>
      <c r="AT262" s="157" t="s">
        <v>229</v>
      </c>
      <c r="AU262" s="157" t="s">
        <v>115</v>
      </c>
      <c r="AY262" s="13" t="s">
        <v>199</v>
      </c>
      <c r="BE262" s="158">
        <f t="shared" si="69"/>
        <v>0</v>
      </c>
      <c r="BF262" s="158">
        <f t="shared" si="70"/>
        <v>0</v>
      </c>
      <c r="BG262" s="158">
        <f t="shared" si="71"/>
        <v>0</v>
      </c>
      <c r="BH262" s="158">
        <f t="shared" si="72"/>
        <v>0</v>
      </c>
      <c r="BI262" s="158">
        <f t="shared" si="73"/>
        <v>0</v>
      </c>
      <c r="BJ262" s="13" t="s">
        <v>115</v>
      </c>
      <c r="BK262" s="158">
        <f t="shared" si="74"/>
        <v>0</v>
      </c>
      <c r="BL262" s="13" t="s">
        <v>930</v>
      </c>
      <c r="BM262" s="157" t="s">
        <v>2200</v>
      </c>
    </row>
    <row r="263" spans="2:65" s="1" customFormat="1" ht="24.2" customHeight="1">
      <c r="B263" s="118"/>
      <c r="C263" s="170" t="s">
        <v>1665</v>
      </c>
      <c r="D263" s="170" t="s">
        <v>229</v>
      </c>
      <c r="E263" s="171" t="s">
        <v>2201</v>
      </c>
      <c r="F263" s="172" t="s">
        <v>2202</v>
      </c>
      <c r="G263" s="173" t="s">
        <v>232</v>
      </c>
      <c r="H263" s="174">
        <v>2</v>
      </c>
      <c r="I263" s="175"/>
      <c r="J263" s="176">
        <f t="shared" si="65"/>
        <v>0</v>
      </c>
      <c r="K263" s="177"/>
      <c r="L263" s="178"/>
      <c r="M263" s="179" t="s">
        <v>1</v>
      </c>
      <c r="N263" s="180" t="s">
        <v>41</v>
      </c>
      <c r="P263" s="155">
        <f t="shared" si="66"/>
        <v>0</v>
      </c>
      <c r="Q263" s="155">
        <v>4.2999999999999999E-4</v>
      </c>
      <c r="R263" s="155">
        <f t="shared" si="67"/>
        <v>8.5999999999999998E-4</v>
      </c>
      <c r="S263" s="155">
        <v>0</v>
      </c>
      <c r="T263" s="156">
        <f t="shared" si="68"/>
        <v>0</v>
      </c>
      <c r="AR263" s="157" t="s">
        <v>930</v>
      </c>
      <c r="AT263" s="157" t="s">
        <v>229</v>
      </c>
      <c r="AU263" s="157" t="s">
        <v>115</v>
      </c>
      <c r="AY263" s="13" t="s">
        <v>199</v>
      </c>
      <c r="BE263" s="158">
        <f t="shared" si="69"/>
        <v>0</v>
      </c>
      <c r="BF263" s="158">
        <f t="shared" si="70"/>
        <v>0</v>
      </c>
      <c r="BG263" s="158">
        <f t="shared" si="71"/>
        <v>0</v>
      </c>
      <c r="BH263" s="158">
        <f t="shared" si="72"/>
        <v>0</v>
      </c>
      <c r="BI263" s="158">
        <f t="shared" si="73"/>
        <v>0</v>
      </c>
      <c r="BJ263" s="13" t="s">
        <v>115</v>
      </c>
      <c r="BK263" s="158">
        <f t="shared" si="74"/>
        <v>0</v>
      </c>
      <c r="BL263" s="13" t="s">
        <v>930</v>
      </c>
      <c r="BM263" s="157" t="s">
        <v>2203</v>
      </c>
    </row>
    <row r="264" spans="2:65" s="1" customFormat="1" ht="16.5" customHeight="1">
      <c r="B264" s="118"/>
      <c r="C264" s="170" t="s">
        <v>2204</v>
      </c>
      <c r="D264" s="170" t="s">
        <v>229</v>
      </c>
      <c r="E264" s="171" t="s">
        <v>2205</v>
      </c>
      <c r="F264" s="172" t="s">
        <v>2206</v>
      </c>
      <c r="G264" s="173" t="s">
        <v>266</v>
      </c>
      <c r="H264" s="174">
        <v>51</v>
      </c>
      <c r="I264" s="175"/>
      <c r="J264" s="176">
        <f t="shared" si="65"/>
        <v>0</v>
      </c>
      <c r="K264" s="177"/>
      <c r="L264" s="178"/>
      <c r="M264" s="179" t="s">
        <v>1</v>
      </c>
      <c r="N264" s="180" t="s">
        <v>41</v>
      </c>
      <c r="P264" s="155">
        <f t="shared" si="66"/>
        <v>0</v>
      </c>
      <c r="Q264" s="155">
        <v>0</v>
      </c>
      <c r="R264" s="155">
        <f t="shared" si="67"/>
        <v>0</v>
      </c>
      <c r="S264" s="155">
        <v>0</v>
      </c>
      <c r="T264" s="156">
        <f t="shared" si="68"/>
        <v>0</v>
      </c>
      <c r="AR264" s="157" t="s">
        <v>430</v>
      </c>
      <c r="AT264" s="157" t="s">
        <v>229</v>
      </c>
      <c r="AU264" s="157" t="s">
        <v>115</v>
      </c>
      <c r="AY264" s="13" t="s">
        <v>199</v>
      </c>
      <c r="BE264" s="158">
        <f t="shared" si="69"/>
        <v>0</v>
      </c>
      <c r="BF264" s="158">
        <f t="shared" si="70"/>
        <v>0</v>
      </c>
      <c r="BG264" s="158">
        <f t="shared" si="71"/>
        <v>0</v>
      </c>
      <c r="BH264" s="158">
        <f t="shared" si="72"/>
        <v>0</v>
      </c>
      <c r="BI264" s="158">
        <f t="shared" si="73"/>
        <v>0</v>
      </c>
      <c r="BJ264" s="13" t="s">
        <v>115</v>
      </c>
      <c r="BK264" s="158">
        <f t="shared" si="74"/>
        <v>0</v>
      </c>
      <c r="BL264" s="13" t="s">
        <v>292</v>
      </c>
      <c r="BM264" s="157" t="s">
        <v>2207</v>
      </c>
    </row>
    <row r="265" spans="2:65" s="1" customFormat="1" ht="16.5" customHeight="1">
      <c r="B265" s="118"/>
      <c r="C265" s="170" t="s">
        <v>1668</v>
      </c>
      <c r="D265" s="170" t="s">
        <v>229</v>
      </c>
      <c r="E265" s="171" t="s">
        <v>2208</v>
      </c>
      <c r="F265" s="172" t="s">
        <v>2209</v>
      </c>
      <c r="G265" s="173" t="s">
        <v>232</v>
      </c>
      <c r="H265" s="174">
        <v>2</v>
      </c>
      <c r="I265" s="175"/>
      <c r="J265" s="176">
        <f t="shared" si="65"/>
        <v>0</v>
      </c>
      <c r="K265" s="177"/>
      <c r="L265" s="178"/>
      <c r="M265" s="179" t="s">
        <v>1</v>
      </c>
      <c r="N265" s="180" t="s">
        <v>41</v>
      </c>
      <c r="P265" s="155">
        <f t="shared" si="66"/>
        <v>0</v>
      </c>
      <c r="Q265" s="155">
        <v>0.03</v>
      </c>
      <c r="R265" s="155">
        <f t="shared" si="67"/>
        <v>0.06</v>
      </c>
      <c r="S265" s="155">
        <v>0</v>
      </c>
      <c r="T265" s="156">
        <f t="shared" si="68"/>
        <v>0</v>
      </c>
      <c r="AR265" s="157" t="s">
        <v>430</v>
      </c>
      <c r="AT265" s="157" t="s">
        <v>229</v>
      </c>
      <c r="AU265" s="157" t="s">
        <v>115</v>
      </c>
      <c r="AY265" s="13" t="s">
        <v>199</v>
      </c>
      <c r="BE265" s="158">
        <f t="shared" si="69"/>
        <v>0</v>
      </c>
      <c r="BF265" s="158">
        <f t="shared" si="70"/>
        <v>0</v>
      </c>
      <c r="BG265" s="158">
        <f t="shared" si="71"/>
        <v>0</v>
      </c>
      <c r="BH265" s="158">
        <f t="shared" si="72"/>
        <v>0</v>
      </c>
      <c r="BI265" s="158">
        <f t="shared" si="73"/>
        <v>0</v>
      </c>
      <c r="BJ265" s="13" t="s">
        <v>115</v>
      </c>
      <c r="BK265" s="158">
        <f t="shared" si="74"/>
        <v>0</v>
      </c>
      <c r="BL265" s="13" t="s">
        <v>292</v>
      </c>
      <c r="BM265" s="157" t="s">
        <v>2210</v>
      </c>
    </row>
    <row r="266" spans="2:65" s="1" customFormat="1" ht="16.5" customHeight="1">
      <c r="B266" s="118"/>
      <c r="C266" s="170" t="s">
        <v>2211</v>
      </c>
      <c r="D266" s="170" t="s">
        <v>229</v>
      </c>
      <c r="E266" s="171" t="s">
        <v>2212</v>
      </c>
      <c r="F266" s="172" t="s">
        <v>2213</v>
      </c>
      <c r="G266" s="173" t="s">
        <v>232</v>
      </c>
      <c r="H266" s="174">
        <v>4</v>
      </c>
      <c r="I266" s="175"/>
      <c r="J266" s="176">
        <f t="shared" si="65"/>
        <v>0</v>
      </c>
      <c r="K266" s="177"/>
      <c r="L266" s="178"/>
      <c r="M266" s="179" t="s">
        <v>1</v>
      </c>
      <c r="N266" s="180" t="s">
        <v>41</v>
      </c>
      <c r="P266" s="155">
        <f t="shared" si="66"/>
        <v>0</v>
      </c>
      <c r="Q266" s="155">
        <v>0.02</v>
      </c>
      <c r="R266" s="155">
        <f t="shared" si="67"/>
        <v>0.08</v>
      </c>
      <c r="S266" s="155">
        <v>0</v>
      </c>
      <c r="T266" s="156">
        <f t="shared" si="68"/>
        <v>0</v>
      </c>
      <c r="AR266" s="157" t="s">
        <v>430</v>
      </c>
      <c r="AT266" s="157" t="s">
        <v>229</v>
      </c>
      <c r="AU266" s="157" t="s">
        <v>115</v>
      </c>
      <c r="AY266" s="13" t="s">
        <v>199</v>
      </c>
      <c r="BE266" s="158">
        <f t="shared" si="69"/>
        <v>0</v>
      </c>
      <c r="BF266" s="158">
        <f t="shared" si="70"/>
        <v>0</v>
      </c>
      <c r="BG266" s="158">
        <f t="shared" si="71"/>
        <v>0</v>
      </c>
      <c r="BH266" s="158">
        <f t="shared" si="72"/>
        <v>0</v>
      </c>
      <c r="BI266" s="158">
        <f t="shared" si="73"/>
        <v>0</v>
      </c>
      <c r="BJ266" s="13" t="s">
        <v>115</v>
      </c>
      <c r="BK266" s="158">
        <f t="shared" si="74"/>
        <v>0</v>
      </c>
      <c r="BL266" s="13" t="s">
        <v>292</v>
      </c>
      <c r="BM266" s="157" t="s">
        <v>2214</v>
      </c>
    </row>
    <row r="267" spans="2:65" s="1" customFormat="1" ht="16.5" customHeight="1">
      <c r="B267" s="118"/>
      <c r="C267" s="170" t="s">
        <v>1671</v>
      </c>
      <c r="D267" s="170" t="s">
        <v>229</v>
      </c>
      <c r="E267" s="171" t="s">
        <v>2215</v>
      </c>
      <c r="F267" s="172" t="s">
        <v>2216</v>
      </c>
      <c r="G267" s="173" t="s">
        <v>232</v>
      </c>
      <c r="H267" s="174">
        <v>1</v>
      </c>
      <c r="I267" s="175"/>
      <c r="J267" s="176">
        <f t="shared" si="65"/>
        <v>0</v>
      </c>
      <c r="K267" s="177"/>
      <c r="L267" s="178"/>
      <c r="M267" s="179" t="s">
        <v>1</v>
      </c>
      <c r="N267" s="180" t="s">
        <v>41</v>
      </c>
      <c r="P267" s="155">
        <f t="shared" si="66"/>
        <v>0</v>
      </c>
      <c r="Q267" s="155">
        <v>8.5000000000000006E-2</v>
      </c>
      <c r="R267" s="155">
        <f t="shared" si="67"/>
        <v>8.5000000000000006E-2</v>
      </c>
      <c r="S267" s="155">
        <v>0</v>
      </c>
      <c r="T267" s="156">
        <f t="shared" si="68"/>
        <v>0</v>
      </c>
      <c r="AR267" s="157" t="s">
        <v>430</v>
      </c>
      <c r="AT267" s="157" t="s">
        <v>229</v>
      </c>
      <c r="AU267" s="157" t="s">
        <v>115</v>
      </c>
      <c r="AY267" s="13" t="s">
        <v>199</v>
      </c>
      <c r="BE267" s="158">
        <f t="shared" si="69"/>
        <v>0</v>
      </c>
      <c r="BF267" s="158">
        <f t="shared" si="70"/>
        <v>0</v>
      </c>
      <c r="BG267" s="158">
        <f t="shared" si="71"/>
        <v>0</v>
      </c>
      <c r="BH267" s="158">
        <f t="shared" si="72"/>
        <v>0</v>
      </c>
      <c r="BI267" s="158">
        <f t="shared" si="73"/>
        <v>0</v>
      </c>
      <c r="BJ267" s="13" t="s">
        <v>115</v>
      </c>
      <c r="BK267" s="158">
        <f t="shared" si="74"/>
        <v>0</v>
      </c>
      <c r="BL267" s="13" t="s">
        <v>292</v>
      </c>
      <c r="BM267" s="157" t="s">
        <v>2217</v>
      </c>
    </row>
    <row r="268" spans="2:65" s="1" customFormat="1" ht="16.5" customHeight="1">
      <c r="B268" s="118"/>
      <c r="C268" s="170" t="s">
        <v>2218</v>
      </c>
      <c r="D268" s="170" t="s">
        <v>229</v>
      </c>
      <c r="E268" s="171" t="s">
        <v>2219</v>
      </c>
      <c r="F268" s="172" t="s">
        <v>2220</v>
      </c>
      <c r="G268" s="173" t="s">
        <v>266</v>
      </c>
      <c r="H268" s="174">
        <v>112.2</v>
      </c>
      <c r="I268" s="175"/>
      <c r="J268" s="176">
        <f t="shared" si="65"/>
        <v>0</v>
      </c>
      <c r="K268" s="177"/>
      <c r="L268" s="178"/>
      <c r="M268" s="179" t="s">
        <v>1</v>
      </c>
      <c r="N268" s="180" t="s">
        <v>41</v>
      </c>
      <c r="P268" s="155">
        <f t="shared" si="66"/>
        <v>0</v>
      </c>
      <c r="Q268" s="155">
        <v>7.3999999999999999E-4</v>
      </c>
      <c r="R268" s="155">
        <f t="shared" si="67"/>
        <v>8.3028000000000005E-2</v>
      </c>
      <c r="S268" s="155">
        <v>0</v>
      </c>
      <c r="T268" s="156">
        <f t="shared" si="68"/>
        <v>0</v>
      </c>
      <c r="AR268" s="157" t="s">
        <v>930</v>
      </c>
      <c r="AT268" s="157" t="s">
        <v>229</v>
      </c>
      <c r="AU268" s="157" t="s">
        <v>115</v>
      </c>
      <c r="AY268" s="13" t="s">
        <v>199</v>
      </c>
      <c r="BE268" s="158">
        <f t="shared" si="69"/>
        <v>0</v>
      </c>
      <c r="BF268" s="158">
        <f t="shared" si="70"/>
        <v>0</v>
      </c>
      <c r="BG268" s="158">
        <f t="shared" si="71"/>
        <v>0</v>
      </c>
      <c r="BH268" s="158">
        <f t="shared" si="72"/>
        <v>0</v>
      </c>
      <c r="BI268" s="158">
        <f t="shared" si="73"/>
        <v>0</v>
      </c>
      <c r="BJ268" s="13" t="s">
        <v>115</v>
      </c>
      <c r="BK268" s="158">
        <f t="shared" si="74"/>
        <v>0</v>
      </c>
      <c r="BL268" s="13" t="s">
        <v>930</v>
      </c>
      <c r="BM268" s="157" t="s">
        <v>2221</v>
      </c>
    </row>
    <row r="269" spans="2:65" s="1" customFormat="1" ht="16.5" customHeight="1">
      <c r="B269" s="118"/>
      <c r="C269" s="170" t="s">
        <v>1674</v>
      </c>
      <c r="D269" s="170" t="s">
        <v>229</v>
      </c>
      <c r="E269" s="171" t="s">
        <v>2222</v>
      </c>
      <c r="F269" s="172" t="s">
        <v>2223</v>
      </c>
      <c r="G269" s="173" t="s">
        <v>232</v>
      </c>
      <c r="H269" s="174">
        <v>2</v>
      </c>
      <c r="I269" s="175"/>
      <c r="J269" s="176">
        <f t="shared" si="65"/>
        <v>0</v>
      </c>
      <c r="K269" s="177"/>
      <c r="L269" s="178"/>
      <c r="M269" s="179" t="s">
        <v>1</v>
      </c>
      <c r="N269" s="180" t="s">
        <v>41</v>
      </c>
      <c r="P269" s="155">
        <f t="shared" si="66"/>
        <v>0</v>
      </c>
      <c r="Q269" s="155">
        <v>0.125</v>
      </c>
      <c r="R269" s="155">
        <f t="shared" si="67"/>
        <v>0.25</v>
      </c>
      <c r="S269" s="155">
        <v>0</v>
      </c>
      <c r="T269" s="156">
        <f t="shared" si="68"/>
        <v>0</v>
      </c>
      <c r="AR269" s="157" t="s">
        <v>430</v>
      </c>
      <c r="AT269" s="157" t="s">
        <v>229</v>
      </c>
      <c r="AU269" s="157" t="s">
        <v>115</v>
      </c>
      <c r="AY269" s="13" t="s">
        <v>199</v>
      </c>
      <c r="BE269" s="158">
        <f t="shared" si="69"/>
        <v>0</v>
      </c>
      <c r="BF269" s="158">
        <f t="shared" si="70"/>
        <v>0</v>
      </c>
      <c r="BG269" s="158">
        <f t="shared" si="71"/>
        <v>0</v>
      </c>
      <c r="BH269" s="158">
        <f t="shared" si="72"/>
        <v>0</v>
      </c>
      <c r="BI269" s="158">
        <f t="shared" si="73"/>
        <v>0</v>
      </c>
      <c r="BJ269" s="13" t="s">
        <v>115</v>
      </c>
      <c r="BK269" s="158">
        <f t="shared" si="74"/>
        <v>0</v>
      </c>
      <c r="BL269" s="13" t="s">
        <v>292</v>
      </c>
      <c r="BM269" s="157" t="s">
        <v>2224</v>
      </c>
    </row>
    <row r="270" spans="2:65" s="1" customFormat="1" ht="16.5" customHeight="1">
      <c r="B270" s="118"/>
      <c r="C270" s="170" t="s">
        <v>2225</v>
      </c>
      <c r="D270" s="170" t="s">
        <v>229</v>
      </c>
      <c r="E270" s="171" t="s">
        <v>2226</v>
      </c>
      <c r="F270" s="172" t="s">
        <v>2227</v>
      </c>
      <c r="G270" s="173" t="s">
        <v>232</v>
      </c>
      <c r="H270" s="174">
        <v>2</v>
      </c>
      <c r="I270" s="175"/>
      <c r="J270" s="176">
        <f t="shared" si="65"/>
        <v>0</v>
      </c>
      <c r="K270" s="177"/>
      <c r="L270" s="178"/>
      <c r="M270" s="179" t="s">
        <v>1</v>
      </c>
      <c r="N270" s="180" t="s">
        <v>41</v>
      </c>
      <c r="P270" s="155">
        <f t="shared" si="66"/>
        <v>0</v>
      </c>
      <c r="Q270" s="155">
        <v>0.125</v>
      </c>
      <c r="R270" s="155">
        <f t="shared" si="67"/>
        <v>0.25</v>
      </c>
      <c r="S270" s="155">
        <v>0</v>
      </c>
      <c r="T270" s="156">
        <f t="shared" si="68"/>
        <v>0</v>
      </c>
      <c r="AR270" s="157" t="s">
        <v>430</v>
      </c>
      <c r="AT270" s="157" t="s">
        <v>229</v>
      </c>
      <c r="AU270" s="157" t="s">
        <v>115</v>
      </c>
      <c r="AY270" s="13" t="s">
        <v>199</v>
      </c>
      <c r="BE270" s="158">
        <f t="shared" si="69"/>
        <v>0</v>
      </c>
      <c r="BF270" s="158">
        <f t="shared" si="70"/>
        <v>0</v>
      </c>
      <c r="BG270" s="158">
        <f t="shared" si="71"/>
        <v>0</v>
      </c>
      <c r="BH270" s="158">
        <f t="shared" si="72"/>
        <v>0</v>
      </c>
      <c r="BI270" s="158">
        <f t="shared" si="73"/>
        <v>0</v>
      </c>
      <c r="BJ270" s="13" t="s">
        <v>115</v>
      </c>
      <c r="BK270" s="158">
        <f t="shared" si="74"/>
        <v>0</v>
      </c>
      <c r="BL270" s="13" t="s">
        <v>292</v>
      </c>
      <c r="BM270" s="157" t="s">
        <v>2228</v>
      </c>
    </row>
    <row r="271" spans="2:65" s="1" customFormat="1" ht="16.5" customHeight="1">
      <c r="B271" s="118"/>
      <c r="C271" s="170" t="s">
        <v>1677</v>
      </c>
      <c r="D271" s="170" t="s">
        <v>229</v>
      </c>
      <c r="E271" s="171" t="s">
        <v>2229</v>
      </c>
      <c r="F271" s="172" t="s">
        <v>2230</v>
      </c>
      <c r="G271" s="173" t="s">
        <v>232</v>
      </c>
      <c r="H271" s="174">
        <v>4</v>
      </c>
      <c r="I271" s="175"/>
      <c r="J271" s="176">
        <f t="shared" si="65"/>
        <v>0</v>
      </c>
      <c r="K271" s="177"/>
      <c r="L271" s="178"/>
      <c r="M271" s="179" t="s">
        <v>1</v>
      </c>
      <c r="N271" s="180" t="s">
        <v>41</v>
      </c>
      <c r="P271" s="155">
        <f t="shared" si="66"/>
        <v>0</v>
      </c>
      <c r="Q271" s="155">
        <v>0</v>
      </c>
      <c r="R271" s="155">
        <f t="shared" si="67"/>
        <v>0</v>
      </c>
      <c r="S271" s="155">
        <v>0</v>
      </c>
      <c r="T271" s="156">
        <f t="shared" si="68"/>
        <v>0</v>
      </c>
      <c r="AR271" s="157" t="s">
        <v>430</v>
      </c>
      <c r="AT271" s="157" t="s">
        <v>229</v>
      </c>
      <c r="AU271" s="157" t="s">
        <v>115</v>
      </c>
      <c r="AY271" s="13" t="s">
        <v>199</v>
      </c>
      <c r="BE271" s="158">
        <f t="shared" si="69"/>
        <v>0</v>
      </c>
      <c r="BF271" s="158">
        <f t="shared" si="70"/>
        <v>0</v>
      </c>
      <c r="BG271" s="158">
        <f t="shared" si="71"/>
        <v>0</v>
      </c>
      <c r="BH271" s="158">
        <f t="shared" si="72"/>
        <v>0</v>
      </c>
      <c r="BI271" s="158">
        <f t="shared" si="73"/>
        <v>0</v>
      </c>
      <c r="BJ271" s="13" t="s">
        <v>115</v>
      </c>
      <c r="BK271" s="158">
        <f t="shared" si="74"/>
        <v>0</v>
      </c>
      <c r="BL271" s="13" t="s">
        <v>292</v>
      </c>
      <c r="BM271" s="157" t="s">
        <v>2231</v>
      </c>
    </row>
    <row r="272" spans="2:65" s="1" customFormat="1" ht="16.5" customHeight="1">
      <c r="B272" s="118"/>
      <c r="C272" s="170" t="s">
        <v>2232</v>
      </c>
      <c r="D272" s="170" t="s">
        <v>229</v>
      </c>
      <c r="E272" s="171" t="s">
        <v>2233</v>
      </c>
      <c r="F272" s="172" t="s">
        <v>2234</v>
      </c>
      <c r="G272" s="173" t="s">
        <v>378</v>
      </c>
      <c r="H272" s="174">
        <v>8.19</v>
      </c>
      <c r="I272" s="175"/>
      <c r="J272" s="176">
        <f t="shared" si="65"/>
        <v>0</v>
      </c>
      <c r="K272" s="177"/>
      <c r="L272" s="178"/>
      <c r="M272" s="179" t="s">
        <v>1</v>
      </c>
      <c r="N272" s="180" t="s">
        <v>41</v>
      </c>
      <c r="P272" s="155">
        <f t="shared" si="66"/>
        <v>0</v>
      </c>
      <c r="Q272" s="155">
        <v>1</v>
      </c>
      <c r="R272" s="155">
        <f t="shared" si="67"/>
        <v>8.19</v>
      </c>
      <c r="S272" s="155">
        <v>0</v>
      </c>
      <c r="T272" s="156">
        <f t="shared" si="68"/>
        <v>0</v>
      </c>
      <c r="AR272" s="157" t="s">
        <v>430</v>
      </c>
      <c r="AT272" s="157" t="s">
        <v>229</v>
      </c>
      <c r="AU272" s="157" t="s">
        <v>115</v>
      </c>
      <c r="AY272" s="13" t="s">
        <v>199</v>
      </c>
      <c r="BE272" s="158">
        <f t="shared" si="69"/>
        <v>0</v>
      </c>
      <c r="BF272" s="158">
        <f t="shared" si="70"/>
        <v>0</v>
      </c>
      <c r="BG272" s="158">
        <f t="shared" si="71"/>
        <v>0</v>
      </c>
      <c r="BH272" s="158">
        <f t="shared" si="72"/>
        <v>0</v>
      </c>
      <c r="BI272" s="158">
        <f t="shared" si="73"/>
        <v>0</v>
      </c>
      <c r="BJ272" s="13" t="s">
        <v>115</v>
      </c>
      <c r="BK272" s="158">
        <f t="shared" si="74"/>
        <v>0</v>
      </c>
      <c r="BL272" s="13" t="s">
        <v>292</v>
      </c>
      <c r="BM272" s="157" t="s">
        <v>2235</v>
      </c>
    </row>
    <row r="273" spans="2:65" s="1" customFormat="1" ht="16.5" customHeight="1">
      <c r="B273" s="118"/>
      <c r="C273" s="170" t="s">
        <v>1680</v>
      </c>
      <c r="D273" s="170" t="s">
        <v>229</v>
      </c>
      <c r="E273" s="171" t="s">
        <v>2236</v>
      </c>
      <c r="F273" s="172" t="s">
        <v>2237</v>
      </c>
      <c r="G273" s="173" t="s">
        <v>232</v>
      </c>
      <c r="H273" s="174">
        <v>1</v>
      </c>
      <c r="I273" s="175"/>
      <c r="J273" s="176">
        <f t="shared" si="65"/>
        <v>0</v>
      </c>
      <c r="K273" s="177"/>
      <c r="L273" s="178"/>
      <c r="M273" s="179" t="s">
        <v>1</v>
      </c>
      <c r="N273" s="180" t="s">
        <v>41</v>
      </c>
      <c r="P273" s="155">
        <f t="shared" si="66"/>
        <v>0</v>
      </c>
      <c r="Q273" s="155">
        <v>0.02</v>
      </c>
      <c r="R273" s="155">
        <f t="shared" si="67"/>
        <v>0.02</v>
      </c>
      <c r="S273" s="155">
        <v>0</v>
      </c>
      <c r="T273" s="156">
        <f t="shared" si="68"/>
        <v>0</v>
      </c>
      <c r="AR273" s="157" t="s">
        <v>430</v>
      </c>
      <c r="AT273" s="157" t="s">
        <v>229</v>
      </c>
      <c r="AU273" s="157" t="s">
        <v>115</v>
      </c>
      <c r="AY273" s="13" t="s">
        <v>199</v>
      </c>
      <c r="BE273" s="158">
        <f t="shared" si="69"/>
        <v>0</v>
      </c>
      <c r="BF273" s="158">
        <f t="shared" si="70"/>
        <v>0</v>
      </c>
      <c r="BG273" s="158">
        <f t="shared" si="71"/>
        <v>0</v>
      </c>
      <c r="BH273" s="158">
        <f t="shared" si="72"/>
        <v>0</v>
      </c>
      <c r="BI273" s="158">
        <f t="shared" si="73"/>
        <v>0</v>
      </c>
      <c r="BJ273" s="13" t="s">
        <v>115</v>
      </c>
      <c r="BK273" s="158">
        <f t="shared" si="74"/>
        <v>0</v>
      </c>
      <c r="BL273" s="13" t="s">
        <v>292</v>
      </c>
      <c r="BM273" s="157" t="s">
        <v>2238</v>
      </c>
    </row>
    <row r="274" spans="2:65" s="1" customFormat="1" ht="16.5" customHeight="1">
      <c r="B274" s="118"/>
      <c r="C274" s="170" t="s">
        <v>2239</v>
      </c>
      <c r="D274" s="170" t="s">
        <v>229</v>
      </c>
      <c r="E274" s="171" t="s">
        <v>2240</v>
      </c>
      <c r="F274" s="172" t="s">
        <v>2241</v>
      </c>
      <c r="G274" s="173" t="s">
        <v>266</v>
      </c>
      <c r="H274" s="174">
        <v>30</v>
      </c>
      <c r="I274" s="175"/>
      <c r="J274" s="176">
        <f t="shared" si="65"/>
        <v>0</v>
      </c>
      <c r="K274" s="177"/>
      <c r="L274" s="178"/>
      <c r="M274" s="179" t="s">
        <v>1</v>
      </c>
      <c r="N274" s="180" t="s">
        <v>41</v>
      </c>
      <c r="P274" s="155">
        <f t="shared" si="66"/>
        <v>0</v>
      </c>
      <c r="Q274" s="155">
        <v>0</v>
      </c>
      <c r="R274" s="155">
        <f t="shared" si="67"/>
        <v>0</v>
      </c>
      <c r="S274" s="155">
        <v>0</v>
      </c>
      <c r="T274" s="156">
        <f t="shared" si="68"/>
        <v>0</v>
      </c>
      <c r="AR274" s="157" t="s">
        <v>430</v>
      </c>
      <c r="AT274" s="157" t="s">
        <v>229</v>
      </c>
      <c r="AU274" s="157" t="s">
        <v>115</v>
      </c>
      <c r="AY274" s="13" t="s">
        <v>199</v>
      </c>
      <c r="BE274" s="158">
        <f t="shared" si="69"/>
        <v>0</v>
      </c>
      <c r="BF274" s="158">
        <f t="shared" si="70"/>
        <v>0</v>
      </c>
      <c r="BG274" s="158">
        <f t="shared" si="71"/>
        <v>0</v>
      </c>
      <c r="BH274" s="158">
        <f t="shared" si="72"/>
        <v>0</v>
      </c>
      <c r="BI274" s="158">
        <f t="shared" si="73"/>
        <v>0</v>
      </c>
      <c r="BJ274" s="13" t="s">
        <v>115</v>
      </c>
      <c r="BK274" s="158">
        <f t="shared" si="74"/>
        <v>0</v>
      </c>
      <c r="BL274" s="13" t="s">
        <v>292</v>
      </c>
      <c r="BM274" s="157" t="s">
        <v>2242</v>
      </c>
    </row>
    <row r="275" spans="2:65" s="1" customFormat="1" ht="16.5" customHeight="1">
      <c r="B275" s="118"/>
      <c r="C275" s="170" t="s">
        <v>1683</v>
      </c>
      <c r="D275" s="170" t="s">
        <v>229</v>
      </c>
      <c r="E275" s="171" t="s">
        <v>2243</v>
      </c>
      <c r="F275" s="172" t="s">
        <v>2244</v>
      </c>
      <c r="G275" s="173" t="s">
        <v>1286</v>
      </c>
      <c r="H275" s="174">
        <v>3</v>
      </c>
      <c r="I275" s="175"/>
      <c r="J275" s="176">
        <f t="shared" si="65"/>
        <v>0</v>
      </c>
      <c r="K275" s="177"/>
      <c r="L275" s="178"/>
      <c r="M275" s="179" t="s">
        <v>1</v>
      </c>
      <c r="N275" s="180" t="s">
        <v>41</v>
      </c>
      <c r="P275" s="155">
        <f t="shared" si="66"/>
        <v>0</v>
      </c>
      <c r="Q275" s="155">
        <v>8.0000000000000007E-5</v>
      </c>
      <c r="R275" s="155">
        <f t="shared" si="67"/>
        <v>2.4000000000000003E-4</v>
      </c>
      <c r="S275" s="155">
        <v>0</v>
      </c>
      <c r="T275" s="156">
        <f t="shared" si="68"/>
        <v>0</v>
      </c>
      <c r="AR275" s="157" t="s">
        <v>930</v>
      </c>
      <c r="AT275" s="157" t="s">
        <v>229</v>
      </c>
      <c r="AU275" s="157" t="s">
        <v>115</v>
      </c>
      <c r="AY275" s="13" t="s">
        <v>199</v>
      </c>
      <c r="BE275" s="158">
        <f t="shared" si="69"/>
        <v>0</v>
      </c>
      <c r="BF275" s="158">
        <f t="shared" si="70"/>
        <v>0</v>
      </c>
      <c r="BG275" s="158">
        <f t="shared" si="71"/>
        <v>0</v>
      </c>
      <c r="BH275" s="158">
        <f t="shared" si="72"/>
        <v>0</v>
      </c>
      <c r="BI275" s="158">
        <f t="shared" si="73"/>
        <v>0</v>
      </c>
      <c r="BJ275" s="13" t="s">
        <v>115</v>
      </c>
      <c r="BK275" s="158">
        <f t="shared" si="74"/>
        <v>0</v>
      </c>
      <c r="BL275" s="13" t="s">
        <v>930</v>
      </c>
      <c r="BM275" s="157" t="s">
        <v>2245</v>
      </c>
    </row>
    <row r="276" spans="2:65" s="1" customFormat="1" ht="16.5" customHeight="1">
      <c r="B276" s="118"/>
      <c r="C276" s="170" t="s">
        <v>2246</v>
      </c>
      <c r="D276" s="170" t="s">
        <v>229</v>
      </c>
      <c r="E276" s="171" t="s">
        <v>2247</v>
      </c>
      <c r="F276" s="172" t="s">
        <v>2248</v>
      </c>
      <c r="G276" s="173" t="s">
        <v>266</v>
      </c>
      <c r="H276" s="174">
        <v>40</v>
      </c>
      <c r="I276" s="175"/>
      <c r="J276" s="176">
        <f t="shared" si="65"/>
        <v>0</v>
      </c>
      <c r="K276" s="177"/>
      <c r="L276" s="178"/>
      <c r="M276" s="179" t="s">
        <v>1</v>
      </c>
      <c r="N276" s="180" t="s">
        <v>41</v>
      </c>
      <c r="P276" s="155">
        <f t="shared" si="66"/>
        <v>0</v>
      </c>
      <c r="Q276" s="155">
        <v>0</v>
      </c>
      <c r="R276" s="155">
        <f t="shared" si="67"/>
        <v>0</v>
      </c>
      <c r="S276" s="155">
        <v>0</v>
      </c>
      <c r="T276" s="156">
        <f t="shared" si="68"/>
        <v>0</v>
      </c>
      <c r="AR276" s="157" t="s">
        <v>430</v>
      </c>
      <c r="AT276" s="157" t="s">
        <v>229</v>
      </c>
      <c r="AU276" s="157" t="s">
        <v>115</v>
      </c>
      <c r="AY276" s="13" t="s">
        <v>199</v>
      </c>
      <c r="BE276" s="158">
        <f t="shared" si="69"/>
        <v>0</v>
      </c>
      <c r="BF276" s="158">
        <f t="shared" si="70"/>
        <v>0</v>
      </c>
      <c r="BG276" s="158">
        <f t="shared" si="71"/>
        <v>0</v>
      </c>
      <c r="BH276" s="158">
        <f t="shared" si="72"/>
        <v>0</v>
      </c>
      <c r="BI276" s="158">
        <f t="shared" si="73"/>
        <v>0</v>
      </c>
      <c r="BJ276" s="13" t="s">
        <v>115</v>
      </c>
      <c r="BK276" s="158">
        <f t="shared" si="74"/>
        <v>0</v>
      </c>
      <c r="BL276" s="13" t="s">
        <v>292</v>
      </c>
      <c r="BM276" s="157" t="s">
        <v>2249</v>
      </c>
    </row>
    <row r="277" spans="2:65" s="1" customFormat="1" ht="16.5" customHeight="1">
      <c r="B277" s="118"/>
      <c r="C277" s="170" t="s">
        <v>1686</v>
      </c>
      <c r="D277" s="170" t="s">
        <v>229</v>
      </c>
      <c r="E277" s="171" t="s">
        <v>2250</v>
      </c>
      <c r="F277" s="172" t="s">
        <v>2251</v>
      </c>
      <c r="G277" s="173" t="s">
        <v>356</v>
      </c>
      <c r="H277" s="174">
        <v>3.625</v>
      </c>
      <c r="I277" s="175"/>
      <c r="J277" s="176">
        <f t="shared" si="65"/>
        <v>0</v>
      </c>
      <c r="K277" s="177"/>
      <c r="L277" s="178"/>
      <c r="M277" s="179" t="s">
        <v>1</v>
      </c>
      <c r="N277" s="180" t="s">
        <v>41</v>
      </c>
      <c r="P277" s="155">
        <f t="shared" si="66"/>
        <v>0</v>
      </c>
      <c r="Q277" s="155">
        <v>1.8</v>
      </c>
      <c r="R277" s="155">
        <f t="shared" si="67"/>
        <v>6.5250000000000004</v>
      </c>
      <c r="S277" s="155">
        <v>0</v>
      </c>
      <c r="T277" s="156">
        <f t="shared" si="68"/>
        <v>0</v>
      </c>
      <c r="AR277" s="157" t="s">
        <v>430</v>
      </c>
      <c r="AT277" s="157" t="s">
        <v>229</v>
      </c>
      <c r="AU277" s="157" t="s">
        <v>115</v>
      </c>
      <c r="AY277" s="13" t="s">
        <v>199</v>
      </c>
      <c r="BE277" s="158">
        <f t="shared" si="69"/>
        <v>0</v>
      </c>
      <c r="BF277" s="158">
        <f t="shared" si="70"/>
        <v>0</v>
      </c>
      <c r="BG277" s="158">
        <f t="shared" si="71"/>
        <v>0</v>
      </c>
      <c r="BH277" s="158">
        <f t="shared" si="72"/>
        <v>0</v>
      </c>
      <c r="BI277" s="158">
        <f t="shared" si="73"/>
        <v>0</v>
      </c>
      <c r="BJ277" s="13" t="s">
        <v>115</v>
      </c>
      <c r="BK277" s="158">
        <f t="shared" si="74"/>
        <v>0</v>
      </c>
      <c r="BL277" s="13" t="s">
        <v>292</v>
      </c>
      <c r="BM277" s="157" t="s">
        <v>2252</v>
      </c>
    </row>
    <row r="278" spans="2:65" s="1" customFormat="1" ht="16.5" customHeight="1">
      <c r="B278" s="118"/>
      <c r="C278" s="170" t="s">
        <v>2253</v>
      </c>
      <c r="D278" s="170" t="s">
        <v>229</v>
      </c>
      <c r="E278" s="171" t="s">
        <v>2254</v>
      </c>
      <c r="F278" s="172" t="s">
        <v>2255</v>
      </c>
      <c r="G278" s="173" t="s">
        <v>266</v>
      </c>
      <c r="H278" s="174">
        <v>311.10000000000002</v>
      </c>
      <c r="I278" s="175"/>
      <c r="J278" s="176">
        <f t="shared" si="65"/>
        <v>0</v>
      </c>
      <c r="K278" s="177"/>
      <c r="L278" s="178"/>
      <c r="M278" s="179" t="s">
        <v>1</v>
      </c>
      <c r="N278" s="180" t="s">
        <v>41</v>
      </c>
      <c r="P278" s="155">
        <f t="shared" si="66"/>
        <v>0</v>
      </c>
      <c r="Q278" s="155">
        <v>0</v>
      </c>
      <c r="R278" s="155">
        <f t="shared" si="67"/>
        <v>0</v>
      </c>
      <c r="S278" s="155">
        <v>0</v>
      </c>
      <c r="T278" s="156">
        <f t="shared" si="68"/>
        <v>0</v>
      </c>
      <c r="AR278" s="157" t="s">
        <v>930</v>
      </c>
      <c r="AT278" s="157" t="s">
        <v>229</v>
      </c>
      <c r="AU278" s="157" t="s">
        <v>115</v>
      </c>
      <c r="AY278" s="13" t="s">
        <v>199</v>
      </c>
      <c r="BE278" s="158">
        <f t="shared" si="69"/>
        <v>0</v>
      </c>
      <c r="BF278" s="158">
        <f t="shared" si="70"/>
        <v>0</v>
      </c>
      <c r="BG278" s="158">
        <f t="shared" si="71"/>
        <v>0</v>
      </c>
      <c r="BH278" s="158">
        <f t="shared" si="72"/>
        <v>0</v>
      </c>
      <c r="BI278" s="158">
        <f t="shared" si="73"/>
        <v>0</v>
      </c>
      <c r="BJ278" s="13" t="s">
        <v>115</v>
      </c>
      <c r="BK278" s="158">
        <f t="shared" si="74"/>
        <v>0</v>
      </c>
      <c r="BL278" s="13" t="s">
        <v>930</v>
      </c>
      <c r="BM278" s="157" t="s">
        <v>2256</v>
      </c>
    </row>
    <row r="279" spans="2:65" s="1" customFormat="1" ht="16.5" customHeight="1">
      <c r="B279" s="118"/>
      <c r="C279" s="170" t="s">
        <v>1689</v>
      </c>
      <c r="D279" s="170" t="s">
        <v>229</v>
      </c>
      <c r="E279" s="171" t="s">
        <v>2257</v>
      </c>
      <c r="F279" s="172" t="s">
        <v>2258</v>
      </c>
      <c r="G279" s="173" t="s">
        <v>232</v>
      </c>
      <c r="H279" s="174">
        <v>24</v>
      </c>
      <c r="I279" s="175"/>
      <c r="J279" s="176">
        <f t="shared" si="65"/>
        <v>0</v>
      </c>
      <c r="K279" s="177"/>
      <c r="L279" s="178"/>
      <c r="M279" s="179" t="s">
        <v>1</v>
      </c>
      <c r="N279" s="180" t="s">
        <v>41</v>
      </c>
      <c r="P279" s="155">
        <f t="shared" si="66"/>
        <v>0</v>
      </c>
      <c r="Q279" s="155">
        <v>0</v>
      </c>
      <c r="R279" s="155">
        <f t="shared" si="67"/>
        <v>0</v>
      </c>
      <c r="S279" s="155">
        <v>0</v>
      </c>
      <c r="T279" s="156">
        <f t="shared" si="68"/>
        <v>0</v>
      </c>
      <c r="AR279" s="157" t="s">
        <v>430</v>
      </c>
      <c r="AT279" s="157" t="s">
        <v>229</v>
      </c>
      <c r="AU279" s="157" t="s">
        <v>115</v>
      </c>
      <c r="AY279" s="13" t="s">
        <v>199</v>
      </c>
      <c r="BE279" s="158">
        <f t="shared" si="69"/>
        <v>0</v>
      </c>
      <c r="BF279" s="158">
        <f t="shared" si="70"/>
        <v>0</v>
      </c>
      <c r="BG279" s="158">
        <f t="shared" si="71"/>
        <v>0</v>
      </c>
      <c r="BH279" s="158">
        <f t="shared" si="72"/>
        <v>0</v>
      </c>
      <c r="BI279" s="158">
        <f t="shared" si="73"/>
        <v>0</v>
      </c>
      <c r="BJ279" s="13" t="s">
        <v>115</v>
      </c>
      <c r="BK279" s="158">
        <f t="shared" si="74"/>
        <v>0</v>
      </c>
      <c r="BL279" s="13" t="s">
        <v>292</v>
      </c>
      <c r="BM279" s="157" t="s">
        <v>2259</v>
      </c>
    </row>
    <row r="280" spans="2:65" s="1" customFormat="1" ht="16.5" customHeight="1">
      <c r="B280" s="118"/>
      <c r="C280" s="170" t="s">
        <v>2260</v>
      </c>
      <c r="D280" s="170" t="s">
        <v>229</v>
      </c>
      <c r="E280" s="171" t="s">
        <v>2261</v>
      </c>
      <c r="F280" s="172" t="s">
        <v>2262</v>
      </c>
      <c r="G280" s="173" t="s">
        <v>266</v>
      </c>
      <c r="H280" s="174">
        <v>126.48</v>
      </c>
      <c r="I280" s="175"/>
      <c r="J280" s="176">
        <f t="shared" si="65"/>
        <v>0</v>
      </c>
      <c r="K280" s="177"/>
      <c r="L280" s="178"/>
      <c r="M280" s="179" t="s">
        <v>1</v>
      </c>
      <c r="N280" s="180" t="s">
        <v>41</v>
      </c>
      <c r="P280" s="155">
        <f t="shared" si="66"/>
        <v>0</v>
      </c>
      <c r="Q280" s="155">
        <v>0</v>
      </c>
      <c r="R280" s="155">
        <f t="shared" si="67"/>
        <v>0</v>
      </c>
      <c r="S280" s="155">
        <v>0</v>
      </c>
      <c r="T280" s="156">
        <f t="shared" si="68"/>
        <v>0</v>
      </c>
      <c r="AR280" s="157" t="s">
        <v>430</v>
      </c>
      <c r="AT280" s="157" t="s">
        <v>229</v>
      </c>
      <c r="AU280" s="157" t="s">
        <v>115</v>
      </c>
      <c r="AY280" s="13" t="s">
        <v>199</v>
      </c>
      <c r="BE280" s="158">
        <f t="shared" si="69"/>
        <v>0</v>
      </c>
      <c r="BF280" s="158">
        <f t="shared" si="70"/>
        <v>0</v>
      </c>
      <c r="BG280" s="158">
        <f t="shared" si="71"/>
        <v>0</v>
      </c>
      <c r="BH280" s="158">
        <f t="shared" si="72"/>
        <v>0</v>
      </c>
      <c r="BI280" s="158">
        <f t="shared" si="73"/>
        <v>0</v>
      </c>
      <c r="BJ280" s="13" t="s">
        <v>115</v>
      </c>
      <c r="BK280" s="158">
        <f t="shared" si="74"/>
        <v>0</v>
      </c>
      <c r="BL280" s="13" t="s">
        <v>292</v>
      </c>
      <c r="BM280" s="157" t="s">
        <v>2263</v>
      </c>
    </row>
    <row r="281" spans="2:65" s="1" customFormat="1" ht="16.5" customHeight="1">
      <c r="B281" s="118"/>
      <c r="C281" s="170" t="s">
        <v>930</v>
      </c>
      <c r="D281" s="170" t="s">
        <v>229</v>
      </c>
      <c r="E281" s="171" t="s">
        <v>2264</v>
      </c>
      <c r="F281" s="172" t="s">
        <v>2265</v>
      </c>
      <c r="G281" s="173" t="s">
        <v>266</v>
      </c>
      <c r="H281" s="174">
        <v>10</v>
      </c>
      <c r="I281" s="175"/>
      <c r="J281" s="176">
        <f t="shared" si="65"/>
        <v>0</v>
      </c>
      <c r="K281" s="177"/>
      <c r="L281" s="178"/>
      <c r="M281" s="179" t="s">
        <v>1</v>
      </c>
      <c r="N281" s="180" t="s">
        <v>41</v>
      </c>
      <c r="P281" s="155">
        <f t="shared" si="66"/>
        <v>0</v>
      </c>
      <c r="Q281" s="155">
        <v>0</v>
      </c>
      <c r="R281" s="155">
        <f t="shared" si="67"/>
        <v>0</v>
      </c>
      <c r="S281" s="155">
        <v>0</v>
      </c>
      <c r="T281" s="156">
        <f t="shared" si="68"/>
        <v>0</v>
      </c>
      <c r="AR281" s="157" t="s">
        <v>430</v>
      </c>
      <c r="AT281" s="157" t="s">
        <v>229</v>
      </c>
      <c r="AU281" s="157" t="s">
        <v>115</v>
      </c>
      <c r="AY281" s="13" t="s">
        <v>199</v>
      </c>
      <c r="BE281" s="158">
        <f t="shared" si="69"/>
        <v>0</v>
      </c>
      <c r="BF281" s="158">
        <f t="shared" si="70"/>
        <v>0</v>
      </c>
      <c r="BG281" s="158">
        <f t="shared" si="71"/>
        <v>0</v>
      </c>
      <c r="BH281" s="158">
        <f t="shared" si="72"/>
        <v>0</v>
      </c>
      <c r="BI281" s="158">
        <f t="shared" si="73"/>
        <v>0</v>
      </c>
      <c r="BJ281" s="13" t="s">
        <v>115</v>
      </c>
      <c r="BK281" s="158">
        <f t="shared" si="74"/>
        <v>0</v>
      </c>
      <c r="BL281" s="13" t="s">
        <v>292</v>
      </c>
      <c r="BM281" s="157" t="s">
        <v>2266</v>
      </c>
    </row>
    <row r="282" spans="2:65" s="1" customFormat="1" ht="16.5" customHeight="1">
      <c r="B282" s="118"/>
      <c r="C282" s="170" t="s">
        <v>2267</v>
      </c>
      <c r="D282" s="170" t="s">
        <v>229</v>
      </c>
      <c r="E282" s="171" t="s">
        <v>2268</v>
      </c>
      <c r="F282" s="172" t="s">
        <v>2269</v>
      </c>
      <c r="G282" s="173" t="s">
        <v>266</v>
      </c>
      <c r="H282" s="174">
        <v>138</v>
      </c>
      <c r="I282" s="175"/>
      <c r="J282" s="176">
        <f t="shared" si="65"/>
        <v>0</v>
      </c>
      <c r="K282" s="177"/>
      <c r="L282" s="178"/>
      <c r="M282" s="179" t="s">
        <v>1</v>
      </c>
      <c r="N282" s="180" t="s">
        <v>41</v>
      </c>
      <c r="P282" s="155">
        <f t="shared" si="66"/>
        <v>0</v>
      </c>
      <c r="Q282" s="155">
        <v>0</v>
      </c>
      <c r="R282" s="155">
        <f t="shared" si="67"/>
        <v>0</v>
      </c>
      <c r="S282" s="155">
        <v>0</v>
      </c>
      <c r="T282" s="156">
        <f t="shared" si="68"/>
        <v>0</v>
      </c>
      <c r="AR282" s="157" t="s">
        <v>430</v>
      </c>
      <c r="AT282" s="157" t="s">
        <v>229</v>
      </c>
      <c r="AU282" s="157" t="s">
        <v>115</v>
      </c>
      <c r="AY282" s="13" t="s">
        <v>199</v>
      </c>
      <c r="BE282" s="158">
        <f t="shared" si="69"/>
        <v>0</v>
      </c>
      <c r="BF282" s="158">
        <f t="shared" si="70"/>
        <v>0</v>
      </c>
      <c r="BG282" s="158">
        <f t="shared" si="71"/>
        <v>0</v>
      </c>
      <c r="BH282" s="158">
        <f t="shared" si="72"/>
        <v>0</v>
      </c>
      <c r="BI282" s="158">
        <f t="shared" si="73"/>
        <v>0</v>
      </c>
      <c r="BJ282" s="13" t="s">
        <v>115</v>
      </c>
      <c r="BK282" s="158">
        <f t="shared" si="74"/>
        <v>0</v>
      </c>
      <c r="BL282" s="13" t="s">
        <v>292</v>
      </c>
      <c r="BM282" s="157" t="s">
        <v>2270</v>
      </c>
    </row>
    <row r="283" spans="2:65" s="1" customFormat="1" ht="16.5" customHeight="1">
      <c r="B283" s="118"/>
      <c r="C283" s="170" t="s">
        <v>1694</v>
      </c>
      <c r="D283" s="170" t="s">
        <v>229</v>
      </c>
      <c r="E283" s="171" t="s">
        <v>2271</v>
      </c>
      <c r="F283" s="172" t="s">
        <v>2272</v>
      </c>
      <c r="G283" s="173" t="s">
        <v>232</v>
      </c>
      <c r="H283" s="174">
        <v>12</v>
      </c>
      <c r="I283" s="175"/>
      <c r="J283" s="176">
        <f t="shared" si="65"/>
        <v>0</v>
      </c>
      <c r="K283" s="177"/>
      <c r="L283" s="178"/>
      <c r="M283" s="179" t="s">
        <v>1</v>
      </c>
      <c r="N283" s="180" t="s">
        <v>41</v>
      </c>
      <c r="P283" s="155">
        <f t="shared" si="66"/>
        <v>0</v>
      </c>
      <c r="Q283" s="155">
        <v>0</v>
      </c>
      <c r="R283" s="155">
        <f t="shared" si="67"/>
        <v>0</v>
      </c>
      <c r="S283" s="155">
        <v>0</v>
      </c>
      <c r="T283" s="156">
        <f t="shared" si="68"/>
        <v>0</v>
      </c>
      <c r="AR283" s="157" t="s">
        <v>430</v>
      </c>
      <c r="AT283" s="157" t="s">
        <v>229</v>
      </c>
      <c r="AU283" s="157" t="s">
        <v>115</v>
      </c>
      <c r="AY283" s="13" t="s">
        <v>199</v>
      </c>
      <c r="BE283" s="158">
        <f t="shared" si="69"/>
        <v>0</v>
      </c>
      <c r="BF283" s="158">
        <f t="shared" si="70"/>
        <v>0</v>
      </c>
      <c r="BG283" s="158">
        <f t="shared" si="71"/>
        <v>0</v>
      </c>
      <c r="BH283" s="158">
        <f t="shared" si="72"/>
        <v>0</v>
      </c>
      <c r="BI283" s="158">
        <f t="shared" si="73"/>
        <v>0</v>
      </c>
      <c r="BJ283" s="13" t="s">
        <v>115</v>
      </c>
      <c r="BK283" s="158">
        <f t="shared" si="74"/>
        <v>0</v>
      </c>
      <c r="BL283" s="13" t="s">
        <v>292</v>
      </c>
      <c r="BM283" s="157" t="s">
        <v>2273</v>
      </c>
    </row>
    <row r="284" spans="2:65" s="1" customFormat="1" ht="16.5" customHeight="1">
      <c r="B284" s="118"/>
      <c r="C284" s="170" t="s">
        <v>2274</v>
      </c>
      <c r="D284" s="170" t="s">
        <v>229</v>
      </c>
      <c r="E284" s="171" t="s">
        <v>2275</v>
      </c>
      <c r="F284" s="172" t="s">
        <v>2276</v>
      </c>
      <c r="G284" s="173" t="s">
        <v>229</v>
      </c>
      <c r="H284" s="174">
        <v>92.82</v>
      </c>
      <c r="I284" s="175"/>
      <c r="J284" s="176">
        <f t="shared" si="65"/>
        <v>0</v>
      </c>
      <c r="K284" s="177"/>
      <c r="L284" s="178"/>
      <c r="M284" s="179" t="s">
        <v>1</v>
      </c>
      <c r="N284" s="180" t="s">
        <v>41</v>
      </c>
      <c r="P284" s="155">
        <f t="shared" si="66"/>
        <v>0</v>
      </c>
      <c r="Q284" s="155">
        <v>0</v>
      </c>
      <c r="R284" s="155">
        <f t="shared" si="67"/>
        <v>0</v>
      </c>
      <c r="S284" s="155">
        <v>0</v>
      </c>
      <c r="T284" s="156">
        <f t="shared" si="68"/>
        <v>0</v>
      </c>
      <c r="AR284" s="157" t="s">
        <v>430</v>
      </c>
      <c r="AT284" s="157" t="s">
        <v>229</v>
      </c>
      <c r="AU284" s="157" t="s">
        <v>115</v>
      </c>
      <c r="AY284" s="13" t="s">
        <v>199</v>
      </c>
      <c r="BE284" s="158">
        <f t="shared" si="69"/>
        <v>0</v>
      </c>
      <c r="BF284" s="158">
        <f t="shared" si="70"/>
        <v>0</v>
      </c>
      <c r="BG284" s="158">
        <f t="shared" si="71"/>
        <v>0</v>
      </c>
      <c r="BH284" s="158">
        <f t="shared" si="72"/>
        <v>0</v>
      </c>
      <c r="BI284" s="158">
        <f t="shared" si="73"/>
        <v>0</v>
      </c>
      <c r="BJ284" s="13" t="s">
        <v>115</v>
      </c>
      <c r="BK284" s="158">
        <f t="shared" si="74"/>
        <v>0</v>
      </c>
      <c r="BL284" s="13" t="s">
        <v>292</v>
      </c>
      <c r="BM284" s="157" t="s">
        <v>2277</v>
      </c>
    </row>
    <row r="285" spans="2:65" s="1" customFormat="1" ht="24.2" customHeight="1">
      <c r="B285" s="118"/>
      <c r="C285" s="170" t="s">
        <v>1697</v>
      </c>
      <c r="D285" s="170" t="s">
        <v>229</v>
      </c>
      <c r="E285" s="171" t="s">
        <v>2278</v>
      </c>
      <c r="F285" s="172" t="s">
        <v>2279</v>
      </c>
      <c r="G285" s="173" t="s">
        <v>232</v>
      </c>
      <c r="H285" s="174">
        <v>4</v>
      </c>
      <c r="I285" s="175"/>
      <c r="J285" s="176">
        <f t="shared" si="65"/>
        <v>0</v>
      </c>
      <c r="K285" s="177"/>
      <c r="L285" s="178"/>
      <c r="M285" s="179" t="s">
        <v>1</v>
      </c>
      <c r="N285" s="180" t="s">
        <v>41</v>
      </c>
      <c r="P285" s="155">
        <f t="shared" si="66"/>
        <v>0</v>
      </c>
      <c r="Q285" s="155">
        <v>0</v>
      </c>
      <c r="R285" s="155">
        <f t="shared" si="67"/>
        <v>0</v>
      </c>
      <c r="S285" s="155">
        <v>0</v>
      </c>
      <c r="T285" s="156">
        <f t="shared" si="68"/>
        <v>0</v>
      </c>
      <c r="AR285" s="157" t="s">
        <v>430</v>
      </c>
      <c r="AT285" s="157" t="s">
        <v>229</v>
      </c>
      <c r="AU285" s="157" t="s">
        <v>115</v>
      </c>
      <c r="AY285" s="13" t="s">
        <v>199</v>
      </c>
      <c r="BE285" s="158">
        <f t="shared" si="69"/>
        <v>0</v>
      </c>
      <c r="BF285" s="158">
        <f t="shared" si="70"/>
        <v>0</v>
      </c>
      <c r="BG285" s="158">
        <f t="shared" si="71"/>
        <v>0</v>
      </c>
      <c r="BH285" s="158">
        <f t="shared" si="72"/>
        <v>0</v>
      </c>
      <c r="BI285" s="158">
        <f t="shared" si="73"/>
        <v>0</v>
      </c>
      <c r="BJ285" s="13" t="s">
        <v>115</v>
      </c>
      <c r="BK285" s="158">
        <f t="shared" si="74"/>
        <v>0</v>
      </c>
      <c r="BL285" s="13" t="s">
        <v>292</v>
      </c>
      <c r="BM285" s="157" t="s">
        <v>2280</v>
      </c>
    </row>
    <row r="286" spans="2:65" s="1" customFormat="1" ht="21.75" customHeight="1">
      <c r="B286" s="118"/>
      <c r="C286" s="170" t="s">
        <v>2281</v>
      </c>
      <c r="D286" s="170" t="s">
        <v>229</v>
      </c>
      <c r="E286" s="171" t="s">
        <v>2282</v>
      </c>
      <c r="F286" s="172" t="s">
        <v>2283</v>
      </c>
      <c r="G286" s="173" t="s">
        <v>266</v>
      </c>
      <c r="H286" s="174">
        <v>71.400000000000006</v>
      </c>
      <c r="I286" s="175"/>
      <c r="J286" s="176">
        <f t="shared" si="65"/>
        <v>0</v>
      </c>
      <c r="K286" s="177"/>
      <c r="L286" s="178"/>
      <c r="M286" s="179" t="s">
        <v>1</v>
      </c>
      <c r="N286" s="180" t="s">
        <v>41</v>
      </c>
      <c r="P286" s="155">
        <f t="shared" si="66"/>
        <v>0</v>
      </c>
      <c r="Q286" s="155">
        <v>5.5999999999999995E-4</v>
      </c>
      <c r="R286" s="155">
        <f t="shared" si="67"/>
        <v>3.9983999999999999E-2</v>
      </c>
      <c r="S286" s="155">
        <v>0</v>
      </c>
      <c r="T286" s="156">
        <f t="shared" si="68"/>
        <v>0</v>
      </c>
      <c r="AR286" s="157" t="s">
        <v>930</v>
      </c>
      <c r="AT286" s="157" t="s">
        <v>229</v>
      </c>
      <c r="AU286" s="157" t="s">
        <v>115</v>
      </c>
      <c r="AY286" s="13" t="s">
        <v>199</v>
      </c>
      <c r="BE286" s="158">
        <f t="shared" si="69"/>
        <v>0</v>
      </c>
      <c r="BF286" s="158">
        <f t="shared" si="70"/>
        <v>0</v>
      </c>
      <c r="BG286" s="158">
        <f t="shared" si="71"/>
        <v>0</v>
      </c>
      <c r="BH286" s="158">
        <f t="shared" si="72"/>
        <v>0</v>
      </c>
      <c r="BI286" s="158">
        <f t="shared" si="73"/>
        <v>0</v>
      </c>
      <c r="BJ286" s="13" t="s">
        <v>115</v>
      </c>
      <c r="BK286" s="158">
        <f t="shared" si="74"/>
        <v>0</v>
      </c>
      <c r="BL286" s="13" t="s">
        <v>930</v>
      </c>
      <c r="BM286" s="157" t="s">
        <v>2284</v>
      </c>
    </row>
    <row r="287" spans="2:65" s="1" customFormat="1" ht="24.2" customHeight="1">
      <c r="B287" s="118"/>
      <c r="C287" s="170" t="s">
        <v>1700</v>
      </c>
      <c r="D287" s="170" t="s">
        <v>229</v>
      </c>
      <c r="E287" s="171" t="s">
        <v>2285</v>
      </c>
      <c r="F287" s="172" t="s">
        <v>2286</v>
      </c>
      <c r="G287" s="173" t="s">
        <v>232</v>
      </c>
      <c r="H287" s="174">
        <v>1</v>
      </c>
      <c r="I287" s="175"/>
      <c r="J287" s="176">
        <f t="shared" si="65"/>
        <v>0</v>
      </c>
      <c r="K287" s="177"/>
      <c r="L287" s="178"/>
      <c r="M287" s="179" t="s">
        <v>1</v>
      </c>
      <c r="N287" s="180" t="s">
        <v>41</v>
      </c>
      <c r="P287" s="155">
        <f t="shared" si="66"/>
        <v>0</v>
      </c>
      <c r="Q287" s="155">
        <v>0.1</v>
      </c>
      <c r="R287" s="155">
        <f t="shared" si="67"/>
        <v>0.1</v>
      </c>
      <c r="S287" s="155">
        <v>0</v>
      </c>
      <c r="T287" s="156">
        <f t="shared" si="68"/>
        <v>0</v>
      </c>
      <c r="AR287" s="157" t="s">
        <v>430</v>
      </c>
      <c r="AT287" s="157" t="s">
        <v>229</v>
      </c>
      <c r="AU287" s="157" t="s">
        <v>115</v>
      </c>
      <c r="AY287" s="13" t="s">
        <v>199</v>
      </c>
      <c r="BE287" s="158">
        <f t="shared" si="69"/>
        <v>0</v>
      </c>
      <c r="BF287" s="158">
        <f t="shared" si="70"/>
        <v>0</v>
      </c>
      <c r="BG287" s="158">
        <f t="shared" si="71"/>
        <v>0</v>
      </c>
      <c r="BH287" s="158">
        <f t="shared" si="72"/>
        <v>0</v>
      </c>
      <c r="BI287" s="158">
        <f t="shared" si="73"/>
        <v>0</v>
      </c>
      <c r="BJ287" s="13" t="s">
        <v>115</v>
      </c>
      <c r="BK287" s="158">
        <f t="shared" si="74"/>
        <v>0</v>
      </c>
      <c r="BL287" s="13" t="s">
        <v>292</v>
      </c>
      <c r="BM287" s="157" t="s">
        <v>2287</v>
      </c>
    </row>
    <row r="288" spans="2:65" s="1" customFormat="1" ht="48.95" customHeight="1">
      <c r="B288" s="118"/>
      <c r="C288" s="170" t="s">
        <v>2288</v>
      </c>
      <c r="D288" s="170" t="s">
        <v>229</v>
      </c>
      <c r="E288" s="171" t="s">
        <v>2289</v>
      </c>
      <c r="F288" s="172" t="s">
        <v>2290</v>
      </c>
      <c r="G288" s="173" t="s">
        <v>232</v>
      </c>
      <c r="H288" s="174">
        <v>1</v>
      </c>
      <c r="I288" s="175"/>
      <c r="J288" s="176">
        <f t="shared" si="65"/>
        <v>0</v>
      </c>
      <c r="K288" s="177"/>
      <c r="L288" s="178"/>
      <c r="M288" s="179" t="s">
        <v>1</v>
      </c>
      <c r="N288" s="180" t="s">
        <v>41</v>
      </c>
      <c r="P288" s="155">
        <f t="shared" si="66"/>
        <v>0</v>
      </c>
      <c r="Q288" s="155">
        <v>0.1</v>
      </c>
      <c r="R288" s="155">
        <f t="shared" si="67"/>
        <v>0.1</v>
      </c>
      <c r="S288" s="155">
        <v>0</v>
      </c>
      <c r="T288" s="156">
        <f t="shared" si="68"/>
        <v>0</v>
      </c>
      <c r="AR288" s="157" t="s">
        <v>430</v>
      </c>
      <c r="AT288" s="157" t="s">
        <v>229</v>
      </c>
      <c r="AU288" s="157" t="s">
        <v>115</v>
      </c>
      <c r="AY288" s="13" t="s">
        <v>199</v>
      </c>
      <c r="BE288" s="158">
        <f t="shared" si="69"/>
        <v>0</v>
      </c>
      <c r="BF288" s="158">
        <f t="shared" si="70"/>
        <v>0</v>
      </c>
      <c r="BG288" s="158">
        <f t="shared" si="71"/>
        <v>0</v>
      </c>
      <c r="BH288" s="158">
        <f t="shared" si="72"/>
        <v>0</v>
      </c>
      <c r="BI288" s="158">
        <f t="shared" si="73"/>
        <v>0</v>
      </c>
      <c r="BJ288" s="13" t="s">
        <v>115</v>
      </c>
      <c r="BK288" s="158">
        <f t="shared" si="74"/>
        <v>0</v>
      </c>
      <c r="BL288" s="13" t="s">
        <v>292</v>
      </c>
      <c r="BM288" s="157" t="s">
        <v>2291</v>
      </c>
    </row>
    <row r="289" spans="2:65" s="1" customFormat="1" ht="16.5" customHeight="1">
      <c r="B289" s="118"/>
      <c r="C289" s="170" t="s">
        <v>1702</v>
      </c>
      <c r="D289" s="170" t="s">
        <v>229</v>
      </c>
      <c r="E289" s="171" t="s">
        <v>2292</v>
      </c>
      <c r="F289" s="172" t="s">
        <v>2293</v>
      </c>
      <c r="G289" s="173" t="s">
        <v>232</v>
      </c>
      <c r="H289" s="174">
        <v>2</v>
      </c>
      <c r="I289" s="175"/>
      <c r="J289" s="176">
        <f t="shared" si="65"/>
        <v>0</v>
      </c>
      <c r="K289" s="177"/>
      <c r="L289" s="178"/>
      <c r="M289" s="179" t="s">
        <v>1</v>
      </c>
      <c r="N289" s="180" t="s">
        <v>41</v>
      </c>
      <c r="P289" s="155">
        <f t="shared" si="66"/>
        <v>0</v>
      </c>
      <c r="Q289" s="155">
        <v>0</v>
      </c>
      <c r="R289" s="155">
        <f t="shared" si="67"/>
        <v>0</v>
      </c>
      <c r="S289" s="155">
        <v>0</v>
      </c>
      <c r="T289" s="156">
        <f t="shared" si="68"/>
        <v>0</v>
      </c>
      <c r="AR289" s="157" t="s">
        <v>430</v>
      </c>
      <c r="AT289" s="157" t="s">
        <v>229</v>
      </c>
      <c r="AU289" s="157" t="s">
        <v>115</v>
      </c>
      <c r="AY289" s="13" t="s">
        <v>199</v>
      </c>
      <c r="BE289" s="158">
        <f t="shared" si="69"/>
        <v>0</v>
      </c>
      <c r="BF289" s="158">
        <f t="shared" si="70"/>
        <v>0</v>
      </c>
      <c r="BG289" s="158">
        <f t="shared" si="71"/>
        <v>0</v>
      </c>
      <c r="BH289" s="158">
        <f t="shared" si="72"/>
        <v>0</v>
      </c>
      <c r="BI289" s="158">
        <f t="shared" si="73"/>
        <v>0</v>
      </c>
      <c r="BJ289" s="13" t="s">
        <v>115</v>
      </c>
      <c r="BK289" s="158">
        <f t="shared" si="74"/>
        <v>0</v>
      </c>
      <c r="BL289" s="13" t="s">
        <v>292</v>
      </c>
      <c r="BM289" s="157" t="s">
        <v>2294</v>
      </c>
    </row>
    <row r="290" spans="2:65" s="1" customFormat="1" ht="16.5" customHeight="1">
      <c r="B290" s="118"/>
      <c r="C290" s="170" t="s">
        <v>2295</v>
      </c>
      <c r="D290" s="170" t="s">
        <v>229</v>
      </c>
      <c r="E290" s="171" t="s">
        <v>2296</v>
      </c>
      <c r="F290" s="172" t="s">
        <v>2297</v>
      </c>
      <c r="G290" s="173" t="s">
        <v>232</v>
      </c>
      <c r="H290" s="174">
        <v>1</v>
      </c>
      <c r="I290" s="175"/>
      <c r="J290" s="176">
        <f t="shared" si="65"/>
        <v>0</v>
      </c>
      <c r="K290" s="177"/>
      <c r="L290" s="178"/>
      <c r="M290" s="179" t="s">
        <v>1</v>
      </c>
      <c r="N290" s="180" t="s">
        <v>41</v>
      </c>
      <c r="P290" s="155">
        <f t="shared" si="66"/>
        <v>0</v>
      </c>
      <c r="Q290" s="155">
        <v>0</v>
      </c>
      <c r="R290" s="155">
        <f t="shared" si="67"/>
        <v>0</v>
      </c>
      <c r="S290" s="155">
        <v>0</v>
      </c>
      <c r="T290" s="156">
        <f t="shared" si="68"/>
        <v>0</v>
      </c>
      <c r="AR290" s="157" t="s">
        <v>430</v>
      </c>
      <c r="AT290" s="157" t="s">
        <v>229</v>
      </c>
      <c r="AU290" s="157" t="s">
        <v>115</v>
      </c>
      <c r="AY290" s="13" t="s">
        <v>199</v>
      </c>
      <c r="BE290" s="158">
        <f t="shared" si="69"/>
        <v>0</v>
      </c>
      <c r="BF290" s="158">
        <f t="shared" si="70"/>
        <v>0</v>
      </c>
      <c r="BG290" s="158">
        <f t="shared" si="71"/>
        <v>0</v>
      </c>
      <c r="BH290" s="158">
        <f t="shared" si="72"/>
        <v>0</v>
      </c>
      <c r="BI290" s="158">
        <f t="shared" si="73"/>
        <v>0</v>
      </c>
      <c r="BJ290" s="13" t="s">
        <v>115</v>
      </c>
      <c r="BK290" s="158">
        <f t="shared" si="74"/>
        <v>0</v>
      </c>
      <c r="BL290" s="13" t="s">
        <v>292</v>
      </c>
      <c r="BM290" s="157" t="s">
        <v>2298</v>
      </c>
    </row>
    <row r="291" spans="2:65" s="1" customFormat="1" ht="16.5" customHeight="1">
      <c r="B291" s="118"/>
      <c r="C291" s="170" t="s">
        <v>1703</v>
      </c>
      <c r="D291" s="170" t="s">
        <v>229</v>
      </c>
      <c r="E291" s="171" t="s">
        <v>2299</v>
      </c>
      <c r="F291" s="172" t="s">
        <v>2300</v>
      </c>
      <c r="G291" s="173" t="s">
        <v>232</v>
      </c>
      <c r="H291" s="174">
        <v>4</v>
      </c>
      <c r="I291" s="175"/>
      <c r="J291" s="176">
        <f t="shared" si="65"/>
        <v>0</v>
      </c>
      <c r="K291" s="177"/>
      <c r="L291" s="178"/>
      <c r="M291" s="179" t="s">
        <v>1</v>
      </c>
      <c r="N291" s="180" t="s">
        <v>41</v>
      </c>
      <c r="P291" s="155">
        <f t="shared" si="66"/>
        <v>0</v>
      </c>
      <c r="Q291" s="155">
        <v>1.7999999999999999E-2</v>
      </c>
      <c r="R291" s="155">
        <f t="shared" si="67"/>
        <v>7.1999999999999995E-2</v>
      </c>
      <c r="S291" s="155">
        <v>0</v>
      </c>
      <c r="T291" s="156">
        <f t="shared" si="68"/>
        <v>0</v>
      </c>
      <c r="AR291" s="157" t="s">
        <v>430</v>
      </c>
      <c r="AT291" s="157" t="s">
        <v>229</v>
      </c>
      <c r="AU291" s="157" t="s">
        <v>115</v>
      </c>
      <c r="AY291" s="13" t="s">
        <v>199</v>
      </c>
      <c r="BE291" s="158">
        <f t="shared" si="69"/>
        <v>0</v>
      </c>
      <c r="BF291" s="158">
        <f t="shared" si="70"/>
        <v>0</v>
      </c>
      <c r="BG291" s="158">
        <f t="shared" si="71"/>
        <v>0</v>
      </c>
      <c r="BH291" s="158">
        <f t="shared" si="72"/>
        <v>0</v>
      </c>
      <c r="BI291" s="158">
        <f t="shared" si="73"/>
        <v>0</v>
      </c>
      <c r="BJ291" s="13" t="s">
        <v>115</v>
      </c>
      <c r="BK291" s="158">
        <f t="shared" si="74"/>
        <v>0</v>
      </c>
      <c r="BL291" s="13" t="s">
        <v>292</v>
      </c>
      <c r="BM291" s="157" t="s">
        <v>2301</v>
      </c>
    </row>
    <row r="292" spans="2:65" s="1" customFormat="1" ht="16.5" customHeight="1">
      <c r="B292" s="118"/>
      <c r="C292" s="170" t="s">
        <v>2302</v>
      </c>
      <c r="D292" s="170" t="s">
        <v>229</v>
      </c>
      <c r="E292" s="171" t="s">
        <v>2303</v>
      </c>
      <c r="F292" s="172" t="s">
        <v>2304</v>
      </c>
      <c r="G292" s="173" t="s">
        <v>232</v>
      </c>
      <c r="H292" s="174">
        <v>2</v>
      </c>
      <c r="I292" s="175"/>
      <c r="J292" s="176">
        <f t="shared" si="65"/>
        <v>0</v>
      </c>
      <c r="K292" s="177"/>
      <c r="L292" s="178"/>
      <c r="M292" s="179" t="s">
        <v>1</v>
      </c>
      <c r="N292" s="180" t="s">
        <v>41</v>
      </c>
      <c r="P292" s="155">
        <f t="shared" si="66"/>
        <v>0</v>
      </c>
      <c r="Q292" s="155">
        <v>2.5000000000000001E-2</v>
      </c>
      <c r="R292" s="155">
        <f t="shared" si="67"/>
        <v>0.05</v>
      </c>
      <c r="S292" s="155">
        <v>0</v>
      </c>
      <c r="T292" s="156">
        <f t="shared" si="68"/>
        <v>0</v>
      </c>
      <c r="AR292" s="157" t="s">
        <v>430</v>
      </c>
      <c r="AT292" s="157" t="s">
        <v>229</v>
      </c>
      <c r="AU292" s="157" t="s">
        <v>115</v>
      </c>
      <c r="AY292" s="13" t="s">
        <v>199</v>
      </c>
      <c r="BE292" s="158">
        <f t="shared" si="69"/>
        <v>0</v>
      </c>
      <c r="BF292" s="158">
        <f t="shared" si="70"/>
        <v>0</v>
      </c>
      <c r="BG292" s="158">
        <f t="shared" si="71"/>
        <v>0</v>
      </c>
      <c r="BH292" s="158">
        <f t="shared" si="72"/>
        <v>0</v>
      </c>
      <c r="BI292" s="158">
        <f t="shared" si="73"/>
        <v>0</v>
      </c>
      <c r="BJ292" s="13" t="s">
        <v>115</v>
      </c>
      <c r="BK292" s="158">
        <f t="shared" si="74"/>
        <v>0</v>
      </c>
      <c r="BL292" s="13" t="s">
        <v>292</v>
      </c>
      <c r="BM292" s="157" t="s">
        <v>2305</v>
      </c>
    </row>
    <row r="293" spans="2:65" s="1" customFormat="1" ht="16.5" customHeight="1">
      <c r="B293" s="118"/>
      <c r="C293" s="170" t="s">
        <v>1705</v>
      </c>
      <c r="D293" s="170" t="s">
        <v>229</v>
      </c>
      <c r="E293" s="171" t="s">
        <v>2306</v>
      </c>
      <c r="F293" s="172" t="s">
        <v>2307</v>
      </c>
      <c r="G293" s="173" t="s">
        <v>232</v>
      </c>
      <c r="H293" s="174">
        <v>1</v>
      </c>
      <c r="I293" s="175"/>
      <c r="J293" s="176">
        <f t="shared" si="65"/>
        <v>0</v>
      </c>
      <c r="K293" s="177"/>
      <c r="L293" s="178"/>
      <c r="M293" s="179" t="s">
        <v>1</v>
      </c>
      <c r="N293" s="180" t="s">
        <v>41</v>
      </c>
      <c r="P293" s="155">
        <f t="shared" si="66"/>
        <v>0</v>
      </c>
      <c r="Q293" s="155">
        <v>0</v>
      </c>
      <c r="R293" s="155">
        <f t="shared" si="67"/>
        <v>0</v>
      </c>
      <c r="S293" s="155">
        <v>0</v>
      </c>
      <c r="T293" s="156">
        <f t="shared" si="68"/>
        <v>0</v>
      </c>
      <c r="AR293" s="157" t="s">
        <v>430</v>
      </c>
      <c r="AT293" s="157" t="s">
        <v>229</v>
      </c>
      <c r="AU293" s="157" t="s">
        <v>115</v>
      </c>
      <c r="AY293" s="13" t="s">
        <v>199</v>
      </c>
      <c r="BE293" s="158">
        <f t="shared" si="69"/>
        <v>0</v>
      </c>
      <c r="BF293" s="158">
        <f t="shared" si="70"/>
        <v>0</v>
      </c>
      <c r="BG293" s="158">
        <f t="shared" si="71"/>
        <v>0</v>
      </c>
      <c r="BH293" s="158">
        <f t="shared" si="72"/>
        <v>0</v>
      </c>
      <c r="BI293" s="158">
        <f t="shared" si="73"/>
        <v>0</v>
      </c>
      <c r="BJ293" s="13" t="s">
        <v>115</v>
      </c>
      <c r="BK293" s="158">
        <f t="shared" si="74"/>
        <v>0</v>
      </c>
      <c r="BL293" s="13" t="s">
        <v>292</v>
      </c>
      <c r="BM293" s="157" t="s">
        <v>2308</v>
      </c>
    </row>
    <row r="294" spans="2:65" s="10" customFormat="1" ht="22.7" customHeight="1">
      <c r="B294" s="136"/>
      <c r="D294" s="137" t="s">
        <v>74</v>
      </c>
      <c r="E294" s="168" t="s">
        <v>177</v>
      </c>
      <c r="F294" s="168" t="s">
        <v>680</v>
      </c>
      <c r="I294" s="139"/>
      <c r="J294" s="169">
        <f>BK294</f>
        <v>0</v>
      </c>
      <c r="L294" s="136"/>
      <c r="M294" s="141"/>
      <c r="P294" s="142">
        <f>SUM(P295:P297)</f>
        <v>0</v>
      </c>
      <c r="R294" s="142">
        <f>SUM(R295:R297)</f>
        <v>0</v>
      </c>
      <c r="T294" s="143">
        <f>SUM(T295:T297)</f>
        <v>0</v>
      </c>
      <c r="AR294" s="137" t="s">
        <v>234</v>
      </c>
      <c r="AT294" s="144" t="s">
        <v>74</v>
      </c>
      <c r="AU294" s="144" t="s">
        <v>83</v>
      </c>
      <c r="AY294" s="137" t="s">
        <v>199</v>
      </c>
      <c r="BK294" s="145">
        <f>SUM(BK295:BK297)</f>
        <v>0</v>
      </c>
    </row>
    <row r="295" spans="2:65" s="1" customFormat="1" ht="16.5" customHeight="1">
      <c r="B295" s="118"/>
      <c r="C295" s="146" t="s">
        <v>2309</v>
      </c>
      <c r="D295" s="146" t="s">
        <v>200</v>
      </c>
      <c r="E295" s="147" t="s">
        <v>2310</v>
      </c>
      <c r="F295" s="148" t="s">
        <v>202</v>
      </c>
      <c r="G295" s="149" t="s">
        <v>203</v>
      </c>
      <c r="H295" s="150">
        <v>1</v>
      </c>
      <c r="I295" s="151"/>
      <c r="J295" s="152">
        <f>ROUND(I295*H295,2)</f>
        <v>0</v>
      </c>
      <c r="K295" s="153"/>
      <c r="L295" s="28"/>
      <c r="M295" s="154" t="s">
        <v>1</v>
      </c>
      <c r="N295" s="117" t="s">
        <v>41</v>
      </c>
      <c r="P295" s="155">
        <f>O295*H295</f>
        <v>0</v>
      </c>
      <c r="Q295" s="155">
        <v>0</v>
      </c>
      <c r="R295" s="155">
        <f>Q295*H295</f>
        <v>0</v>
      </c>
      <c r="S295" s="155">
        <v>0</v>
      </c>
      <c r="T295" s="156">
        <f>S295*H295</f>
        <v>0</v>
      </c>
      <c r="AR295" s="157" t="s">
        <v>213</v>
      </c>
      <c r="AT295" s="157" t="s">
        <v>200</v>
      </c>
      <c r="AU295" s="157" t="s">
        <v>115</v>
      </c>
      <c r="AY295" s="13" t="s">
        <v>199</v>
      </c>
      <c r="BE295" s="158">
        <f>IF(N295="základná",J295,0)</f>
        <v>0</v>
      </c>
      <c r="BF295" s="158">
        <f>IF(N295="znížená",J295,0)</f>
        <v>0</v>
      </c>
      <c r="BG295" s="158">
        <f>IF(N295="zákl. prenesená",J295,0)</f>
        <v>0</v>
      </c>
      <c r="BH295" s="158">
        <f>IF(N295="zníž. prenesená",J295,0)</f>
        <v>0</v>
      </c>
      <c r="BI295" s="158">
        <f>IF(N295="nulová",J295,0)</f>
        <v>0</v>
      </c>
      <c r="BJ295" s="13" t="s">
        <v>115</v>
      </c>
      <c r="BK295" s="158">
        <f>ROUND(I295*H295,2)</f>
        <v>0</v>
      </c>
      <c r="BL295" s="13" t="s">
        <v>213</v>
      </c>
      <c r="BM295" s="157" t="s">
        <v>2311</v>
      </c>
    </row>
    <row r="296" spans="2:65" s="1" customFormat="1" ht="16.5" customHeight="1">
      <c r="B296" s="118"/>
      <c r="C296" s="146" t="s">
        <v>1706</v>
      </c>
      <c r="D296" s="146" t="s">
        <v>200</v>
      </c>
      <c r="E296" s="147" t="s">
        <v>2312</v>
      </c>
      <c r="F296" s="148" t="s">
        <v>2313</v>
      </c>
      <c r="G296" s="149" t="s">
        <v>1420</v>
      </c>
      <c r="H296" s="186"/>
      <c r="I296" s="151"/>
      <c r="J296" s="152">
        <f>ROUND(I296*H296,2)</f>
        <v>0</v>
      </c>
      <c r="K296" s="153"/>
      <c r="L296" s="28"/>
      <c r="M296" s="154" t="s">
        <v>1</v>
      </c>
      <c r="N296" s="117" t="s">
        <v>41</v>
      </c>
      <c r="P296" s="155">
        <f>O296*H296</f>
        <v>0</v>
      </c>
      <c r="Q296" s="155">
        <v>0</v>
      </c>
      <c r="R296" s="155">
        <f>Q296*H296</f>
        <v>0</v>
      </c>
      <c r="S296" s="155">
        <v>0</v>
      </c>
      <c r="T296" s="156">
        <f>S296*H296</f>
        <v>0</v>
      </c>
      <c r="AR296" s="157" t="s">
        <v>213</v>
      </c>
      <c r="AT296" s="157" t="s">
        <v>200</v>
      </c>
      <c r="AU296" s="157" t="s">
        <v>115</v>
      </c>
      <c r="AY296" s="13" t="s">
        <v>199</v>
      </c>
      <c r="BE296" s="158">
        <f>IF(N296="základná",J296,0)</f>
        <v>0</v>
      </c>
      <c r="BF296" s="158">
        <f>IF(N296="znížená",J296,0)</f>
        <v>0</v>
      </c>
      <c r="BG296" s="158">
        <f>IF(N296="zákl. prenesená",J296,0)</f>
        <v>0</v>
      </c>
      <c r="BH296" s="158">
        <f>IF(N296="zníž. prenesená",J296,0)</f>
        <v>0</v>
      </c>
      <c r="BI296" s="158">
        <f>IF(N296="nulová",J296,0)</f>
        <v>0</v>
      </c>
      <c r="BJ296" s="13" t="s">
        <v>115</v>
      </c>
      <c r="BK296" s="158">
        <f>ROUND(I296*H296,2)</f>
        <v>0</v>
      </c>
      <c r="BL296" s="13" t="s">
        <v>213</v>
      </c>
      <c r="BM296" s="157" t="s">
        <v>2314</v>
      </c>
    </row>
    <row r="297" spans="2:65" s="1" customFormat="1" ht="16.5" customHeight="1">
      <c r="B297" s="118"/>
      <c r="C297" s="146" t="s">
        <v>2315</v>
      </c>
      <c r="D297" s="146" t="s">
        <v>200</v>
      </c>
      <c r="E297" s="147" t="s">
        <v>681</v>
      </c>
      <c r="F297" s="148" t="s">
        <v>682</v>
      </c>
      <c r="G297" s="149" t="s">
        <v>378</v>
      </c>
      <c r="H297" s="150">
        <v>57.762</v>
      </c>
      <c r="I297" s="151"/>
      <c r="J297" s="152">
        <f>ROUND(I297*H297,2)</f>
        <v>0</v>
      </c>
      <c r="K297" s="153"/>
      <c r="L297" s="28"/>
      <c r="M297" s="159" t="s">
        <v>1</v>
      </c>
      <c r="N297" s="160" t="s">
        <v>41</v>
      </c>
      <c r="O297" s="161"/>
      <c r="P297" s="162">
        <f>O297*H297</f>
        <v>0</v>
      </c>
      <c r="Q297" s="162">
        <v>0</v>
      </c>
      <c r="R297" s="162">
        <f>Q297*H297</f>
        <v>0</v>
      </c>
      <c r="S297" s="162">
        <v>0</v>
      </c>
      <c r="T297" s="163">
        <f>S297*H297</f>
        <v>0</v>
      </c>
      <c r="AR297" s="157" t="s">
        <v>213</v>
      </c>
      <c r="AT297" s="157" t="s">
        <v>200</v>
      </c>
      <c r="AU297" s="157" t="s">
        <v>115</v>
      </c>
      <c r="AY297" s="13" t="s">
        <v>199</v>
      </c>
      <c r="BE297" s="158">
        <f>IF(N297="základná",J297,0)</f>
        <v>0</v>
      </c>
      <c r="BF297" s="158">
        <f>IF(N297="znížená",J297,0)</f>
        <v>0</v>
      </c>
      <c r="BG297" s="158">
        <f>IF(N297="zákl. prenesená",J297,0)</f>
        <v>0</v>
      </c>
      <c r="BH297" s="158">
        <f>IF(N297="zníž. prenesená",J297,0)</f>
        <v>0</v>
      </c>
      <c r="BI297" s="158">
        <f>IF(N297="nulová",J297,0)</f>
        <v>0</v>
      </c>
      <c r="BJ297" s="13" t="s">
        <v>115</v>
      </c>
      <c r="BK297" s="158">
        <f>ROUND(I297*H297,2)</f>
        <v>0</v>
      </c>
      <c r="BL297" s="13" t="s">
        <v>213</v>
      </c>
      <c r="BM297" s="157" t="s">
        <v>2316</v>
      </c>
    </row>
    <row r="298" spans="2:65" s="1" customFormat="1" ht="6.95" customHeight="1">
      <c r="B298" s="43"/>
      <c r="C298" s="44"/>
      <c r="D298" s="44"/>
      <c r="E298" s="44"/>
      <c r="F298" s="44"/>
      <c r="G298" s="44"/>
      <c r="H298" s="44"/>
      <c r="I298" s="44"/>
      <c r="J298" s="44"/>
      <c r="K298" s="44"/>
      <c r="L298" s="28"/>
    </row>
  </sheetData>
  <autoFilter ref="C139:K297" xr:uid="{00000000-0009-0000-0000-000014000000}"/>
  <mergeCells count="14">
    <mergeCell ref="D118:F118"/>
    <mergeCell ref="E130:H130"/>
    <mergeCell ref="E132:H132"/>
    <mergeCell ref="L2:V2"/>
    <mergeCell ref="E87:H87"/>
    <mergeCell ref="D114:F114"/>
    <mergeCell ref="D115:F115"/>
    <mergeCell ref="D116:F116"/>
    <mergeCell ref="D117:F11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48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154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2317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J102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ROUND((SUM(BE102:BE109) + SUM(BE129:BE147)),  2)</f>
        <v>0</v>
      </c>
      <c r="G35" s="98"/>
      <c r="H35" s="98"/>
      <c r="I35" s="99">
        <v>0.23</v>
      </c>
      <c r="J35" s="97">
        <f>ROUND(((SUM(BE102:BE109) + SUM(BE129:BE147))*I35),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ROUND((SUM(BF102:BF109) + SUM(BF129:BF147)),  2)</f>
        <v>0</v>
      </c>
      <c r="I36" s="100">
        <v>0.23</v>
      </c>
      <c r="J36" s="85">
        <f>ROUND(((SUM(BF102:BF109) + SUM(BF129:BF147))*I36),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ROUND((SUM(BG102:BG109) + SUM(BG129:BG147)),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ROUND((SUM(BH102:BH109) + SUM(BH129:BH147)),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ROUND((SUM(BI102:BI109) + SUM(BI129:BI147)),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SO407.1 - PRÍPOJKA NN – CSS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J129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918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>
      <c r="B98" s="164"/>
      <c r="D98" s="165" t="s">
        <v>919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>
      <c r="B99" s="164"/>
      <c r="D99" s="165" t="s">
        <v>920</v>
      </c>
      <c r="E99" s="166"/>
      <c r="F99" s="166"/>
      <c r="G99" s="166"/>
      <c r="H99" s="166"/>
      <c r="I99" s="166"/>
      <c r="J99" s="167">
        <f>J136</f>
        <v>0</v>
      </c>
      <c r="L99" s="164"/>
    </row>
    <row r="100" spans="2:65" s="1" customFormat="1" ht="21.75" hidden="1" customHeight="1">
      <c r="B100" s="28"/>
      <c r="L100" s="28"/>
    </row>
    <row r="101" spans="2:65" s="1" customFormat="1" ht="6.95" hidden="1" customHeight="1">
      <c r="B101" s="28"/>
      <c r="L101" s="28"/>
    </row>
    <row r="102" spans="2:65" s="1" customFormat="1" ht="29.25" hidden="1" customHeight="1">
      <c r="B102" s="28"/>
      <c r="C102" s="111" t="s">
        <v>175</v>
      </c>
      <c r="J102" s="116">
        <f>ROUND(J103 + J104 + J105 + J106 + J107 + J108,2)</f>
        <v>0</v>
      </c>
      <c r="L102" s="28"/>
      <c r="N102" s="117" t="s">
        <v>39</v>
      </c>
    </row>
    <row r="103" spans="2:65" s="1" customFormat="1" ht="18" hidden="1" customHeight="1">
      <c r="B103" s="118"/>
      <c r="C103" s="119"/>
      <c r="D103" s="232" t="s">
        <v>176</v>
      </c>
      <c r="E103" s="233"/>
      <c r="F103" s="233"/>
      <c r="G103" s="119"/>
      <c r="H103" s="119"/>
      <c r="I103" s="119"/>
      <c r="J103" s="121">
        <v>0</v>
      </c>
      <c r="K103" s="119"/>
      <c r="L103" s="118"/>
      <c r="M103" s="119"/>
      <c r="N103" s="122" t="s">
        <v>41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177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115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32" t="s">
        <v>921</v>
      </c>
      <c r="E104" s="233"/>
      <c r="F104" s="233"/>
      <c r="G104" s="119"/>
      <c r="H104" s="119"/>
      <c r="I104" s="119"/>
      <c r="J104" s="121">
        <v>0</v>
      </c>
      <c r="K104" s="119"/>
      <c r="L104" s="118"/>
      <c r="M104" s="119"/>
      <c r="N104" s="122" t="s">
        <v>41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177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115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32" t="s">
        <v>179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180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322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120" t="s">
        <v>182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183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9.9499999999999993" hidden="1">
      <c r="B109" s="28"/>
      <c r="L109" s="28"/>
    </row>
    <row r="110" spans="2:65" s="1" customFormat="1" ht="29.25" hidden="1" customHeight="1">
      <c r="B110" s="28"/>
      <c r="C110" s="125" t="s">
        <v>184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t="9.9499999999999993" hidden="1"/>
    <row r="113" spans="2:20" ht="9.9499999999999993" hidden="1"/>
    <row r="114" spans="2:20" ht="9.9499999999999993" hidden="1"/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4.95" customHeight="1">
      <c r="B116" s="28"/>
      <c r="C116" s="17" t="s">
        <v>185</v>
      </c>
      <c r="L116" s="28"/>
    </row>
    <row r="117" spans="2:20" s="1" customFormat="1" ht="6.95" customHeight="1">
      <c r="B117" s="28"/>
      <c r="L117" s="28"/>
    </row>
    <row r="118" spans="2:20" s="1" customFormat="1" ht="12" customHeight="1">
      <c r="B118" s="28"/>
      <c r="C118" s="23" t="s">
        <v>15</v>
      </c>
      <c r="L118" s="28"/>
    </row>
    <row r="119" spans="2:20" s="1" customFormat="1" ht="16.5" customHeight="1">
      <c r="B119" s="28"/>
      <c r="E119" s="234" t="str">
        <f>E7</f>
        <v>Tlačiarne – úprava dopravnej infraštruktúry - Mesto Košice</v>
      </c>
      <c r="F119" s="235"/>
      <c r="G119" s="235"/>
      <c r="H119" s="235"/>
      <c r="L119" s="28"/>
    </row>
    <row r="120" spans="2:20" s="1" customFormat="1" ht="12" customHeight="1">
      <c r="B120" s="28"/>
      <c r="C120" s="23" t="s">
        <v>165</v>
      </c>
      <c r="L120" s="28"/>
    </row>
    <row r="121" spans="2:20" s="1" customFormat="1" ht="16.5" customHeight="1">
      <c r="B121" s="28"/>
      <c r="E121" s="194" t="str">
        <f>E9</f>
        <v>SO407.1 - PRÍPOJKA NN – CSS</v>
      </c>
      <c r="F121" s="236"/>
      <c r="G121" s="236"/>
      <c r="H121" s="236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F12</f>
        <v>ul. Letná, Košice</v>
      </c>
      <c r="I123" s="23" t="s">
        <v>21</v>
      </c>
      <c r="J123" s="51" t="str">
        <f>IF(J12="","",J12)</f>
        <v>8. 6. 2026</v>
      </c>
      <c r="L123" s="28"/>
    </row>
    <row r="124" spans="2:20" s="1" customFormat="1" ht="6.95" customHeight="1">
      <c r="B124" s="28"/>
      <c r="L124" s="28"/>
    </row>
    <row r="125" spans="2:20" s="1" customFormat="1" ht="25.7" customHeight="1">
      <c r="B125" s="28"/>
      <c r="C125" s="23" t="s">
        <v>23</v>
      </c>
      <c r="F125" s="21" t="str">
        <f>E15</f>
        <v>Mesto Košice, Trieda SNP 48/A, 04011 Košice</v>
      </c>
      <c r="I125" s="23" t="s">
        <v>29</v>
      </c>
      <c r="J125" s="26" t="str">
        <f>E21</f>
        <v>d.g.A design graphic architecture s.r.o</v>
      </c>
      <c r="L125" s="28"/>
    </row>
    <row r="126" spans="2:20" s="1" customFormat="1" ht="15.2" customHeight="1">
      <c r="B126" s="28"/>
      <c r="C126" s="23" t="s">
        <v>27</v>
      </c>
      <c r="F126" s="21" t="str">
        <f>IF(E18="","",E18)</f>
        <v>Vyplň údaj</v>
      </c>
      <c r="I126" s="23" t="s">
        <v>32</v>
      </c>
      <c r="J126" s="26" t="str">
        <f>E24</f>
        <v xml:space="preserve"> </v>
      </c>
      <c r="L126" s="28"/>
    </row>
    <row r="127" spans="2:20" s="1" customFormat="1" ht="10.35" customHeight="1">
      <c r="B127" s="28"/>
      <c r="L127" s="28"/>
    </row>
    <row r="128" spans="2:20" s="9" customFormat="1" ht="29.25" customHeight="1">
      <c r="B128" s="127"/>
      <c r="C128" s="128" t="s">
        <v>186</v>
      </c>
      <c r="D128" s="129" t="s">
        <v>60</v>
      </c>
      <c r="E128" s="129" t="s">
        <v>56</v>
      </c>
      <c r="F128" s="129" t="s">
        <v>57</v>
      </c>
      <c r="G128" s="129" t="s">
        <v>187</v>
      </c>
      <c r="H128" s="129" t="s">
        <v>188</v>
      </c>
      <c r="I128" s="129" t="s">
        <v>189</v>
      </c>
      <c r="J128" s="130" t="s">
        <v>171</v>
      </c>
      <c r="K128" s="131" t="s">
        <v>190</v>
      </c>
      <c r="L128" s="127"/>
      <c r="M128" s="58" t="s">
        <v>1</v>
      </c>
      <c r="N128" s="59" t="s">
        <v>39</v>
      </c>
      <c r="O128" s="59" t="s">
        <v>191</v>
      </c>
      <c r="P128" s="59" t="s">
        <v>192</v>
      </c>
      <c r="Q128" s="59" t="s">
        <v>193</v>
      </c>
      <c r="R128" s="59" t="s">
        <v>194</v>
      </c>
      <c r="S128" s="59" t="s">
        <v>195</v>
      </c>
      <c r="T128" s="60" t="s">
        <v>196</v>
      </c>
    </row>
    <row r="129" spans="2:65" s="1" customFormat="1" ht="22.7" customHeight="1">
      <c r="B129" s="28"/>
      <c r="C129" s="63" t="s">
        <v>167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24.148952362999999</v>
      </c>
      <c r="S129" s="52"/>
      <c r="T129" s="134">
        <f>T130</f>
        <v>0</v>
      </c>
      <c r="AT129" s="13" t="s">
        <v>74</v>
      </c>
      <c r="AU129" s="13" t="s">
        <v>173</v>
      </c>
      <c r="BK129" s="135">
        <f>BK130</f>
        <v>0</v>
      </c>
    </row>
    <row r="130" spans="2:65" s="10" customFormat="1" ht="25.9" customHeight="1">
      <c r="B130" s="136"/>
      <c r="D130" s="137" t="s">
        <v>74</v>
      </c>
      <c r="E130" s="138" t="s">
        <v>229</v>
      </c>
      <c r="F130" s="138" t="s">
        <v>922</v>
      </c>
      <c r="I130" s="139"/>
      <c r="J130" s="140">
        <f>BK130</f>
        <v>0</v>
      </c>
      <c r="L130" s="136"/>
      <c r="M130" s="141"/>
      <c r="P130" s="142">
        <f>P131+P136</f>
        <v>0</v>
      </c>
      <c r="R130" s="142">
        <f>R131+R136</f>
        <v>24.148952362999999</v>
      </c>
      <c r="T130" s="143">
        <f>T131+T136</f>
        <v>0</v>
      </c>
      <c r="AR130" s="137" t="s">
        <v>239</v>
      </c>
      <c r="AT130" s="144" t="s">
        <v>74</v>
      </c>
      <c r="AU130" s="144" t="s">
        <v>75</v>
      </c>
      <c r="AY130" s="137" t="s">
        <v>199</v>
      </c>
      <c r="BK130" s="145">
        <f>BK131+BK136</f>
        <v>0</v>
      </c>
    </row>
    <row r="131" spans="2:65" s="10" customFormat="1" ht="22.7" customHeight="1">
      <c r="B131" s="136"/>
      <c r="D131" s="137" t="s">
        <v>74</v>
      </c>
      <c r="E131" s="168" t="s">
        <v>923</v>
      </c>
      <c r="F131" s="168" t="s">
        <v>924</v>
      </c>
      <c r="I131" s="139"/>
      <c r="J131" s="169">
        <f>BK131</f>
        <v>0</v>
      </c>
      <c r="L131" s="136"/>
      <c r="M131" s="141"/>
      <c r="P131" s="142">
        <f>SUM(P132:P135)</f>
        <v>0</v>
      </c>
      <c r="R131" s="142">
        <f>SUM(R132:R135)</f>
        <v>4.8519999999999994E-2</v>
      </c>
      <c r="T131" s="143">
        <f>SUM(T132:T135)</f>
        <v>0</v>
      </c>
      <c r="AR131" s="137" t="s">
        <v>239</v>
      </c>
      <c r="AT131" s="144" t="s">
        <v>74</v>
      </c>
      <c r="AU131" s="144" t="s">
        <v>83</v>
      </c>
      <c r="AY131" s="137" t="s">
        <v>199</v>
      </c>
      <c r="BK131" s="145">
        <f>SUM(BK132:BK135)</f>
        <v>0</v>
      </c>
    </row>
    <row r="132" spans="2:65" s="1" customFormat="1" ht="24.2" customHeight="1">
      <c r="B132" s="118"/>
      <c r="C132" s="146" t="s">
        <v>83</v>
      </c>
      <c r="D132" s="146" t="s">
        <v>200</v>
      </c>
      <c r="E132" s="147" t="s">
        <v>925</v>
      </c>
      <c r="F132" s="148" t="s">
        <v>926</v>
      </c>
      <c r="G132" s="149" t="s">
        <v>266</v>
      </c>
      <c r="H132" s="150">
        <v>16</v>
      </c>
      <c r="I132" s="151"/>
      <c r="J132" s="152">
        <f>ROUND(I132*H132,2)</f>
        <v>0</v>
      </c>
      <c r="K132" s="153"/>
      <c r="L132" s="28"/>
      <c r="M132" s="154" t="s">
        <v>1</v>
      </c>
      <c r="N132" s="117" t="s">
        <v>41</v>
      </c>
      <c r="P132" s="155">
        <f>O132*H132</f>
        <v>0</v>
      </c>
      <c r="Q132" s="155">
        <v>0</v>
      </c>
      <c r="R132" s="155">
        <f>Q132*H132</f>
        <v>0</v>
      </c>
      <c r="S132" s="155">
        <v>0</v>
      </c>
      <c r="T132" s="156">
        <f>S132*H132</f>
        <v>0</v>
      </c>
      <c r="AR132" s="157" t="s">
        <v>204</v>
      </c>
      <c r="AT132" s="157" t="s">
        <v>200</v>
      </c>
      <c r="AU132" s="157" t="s">
        <v>115</v>
      </c>
      <c r="AY132" s="13" t="s">
        <v>199</v>
      </c>
      <c r="BE132" s="158">
        <f>IF(N132="základná",J132,0)</f>
        <v>0</v>
      </c>
      <c r="BF132" s="158">
        <f>IF(N132="znížená",J132,0)</f>
        <v>0</v>
      </c>
      <c r="BG132" s="158">
        <f>IF(N132="zákl. prenesená",J132,0)</f>
        <v>0</v>
      </c>
      <c r="BH132" s="158">
        <f>IF(N132="zníž. prenesená",J132,0)</f>
        <v>0</v>
      </c>
      <c r="BI132" s="158">
        <f>IF(N132="nulová",J132,0)</f>
        <v>0</v>
      </c>
      <c r="BJ132" s="13" t="s">
        <v>115</v>
      </c>
      <c r="BK132" s="158">
        <f>ROUND(I132*H132,2)</f>
        <v>0</v>
      </c>
      <c r="BL132" s="13" t="s">
        <v>204</v>
      </c>
      <c r="BM132" s="157" t="s">
        <v>2318</v>
      </c>
    </row>
    <row r="133" spans="2:65" s="1" customFormat="1" ht="24.2" customHeight="1">
      <c r="B133" s="118"/>
      <c r="C133" s="170" t="s">
        <v>115</v>
      </c>
      <c r="D133" s="170" t="s">
        <v>229</v>
      </c>
      <c r="E133" s="171" t="s">
        <v>928</v>
      </c>
      <c r="F133" s="172" t="s">
        <v>2319</v>
      </c>
      <c r="G133" s="173" t="s">
        <v>266</v>
      </c>
      <c r="H133" s="174">
        <v>16</v>
      </c>
      <c r="I133" s="175"/>
      <c r="J133" s="176">
        <f>ROUND(I133*H133,2)</f>
        <v>0</v>
      </c>
      <c r="K133" s="177"/>
      <c r="L133" s="178"/>
      <c r="M133" s="179" t="s">
        <v>1</v>
      </c>
      <c r="N133" s="180" t="s">
        <v>41</v>
      </c>
      <c r="P133" s="155">
        <f>O133*H133</f>
        <v>0</v>
      </c>
      <c r="Q133" s="155">
        <v>1.1E-4</v>
      </c>
      <c r="R133" s="155">
        <f>Q133*H133</f>
        <v>1.7600000000000001E-3</v>
      </c>
      <c r="S133" s="155">
        <v>0</v>
      </c>
      <c r="T133" s="156">
        <f>S133*H133</f>
        <v>0</v>
      </c>
      <c r="AR133" s="157" t="s">
        <v>779</v>
      </c>
      <c r="AT133" s="157" t="s">
        <v>229</v>
      </c>
      <c r="AU133" s="157" t="s">
        <v>115</v>
      </c>
      <c r="AY133" s="13" t="s">
        <v>199</v>
      </c>
      <c r="BE133" s="158">
        <f>IF(N133="základná",J133,0)</f>
        <v>0</v>
      </c>
      <c r="BF133" s="158">
        <f>IF(N133="znížená",J133,0)</f>
        <v>0</v>
      </c>
      <c r="BG133" s="158">
        <f>IF(N133="zákl. prenesená",J133,0)</f>
        <v>0</v>
      </c>
      <c r="BH133" s="158">
        <f>IF(N133="zníž. prenesená",J133,0)</f>
        <v>0</v>
      </c>
      <c r="BI133" s="158">
        <f>IF(N133="nulová",J133,0)</f>
        <v>0</v>
      </c>
      <c r="BJ133" s="13" t="s">
        <v>115</v>
      </c>
      <c r="BK133" s="158">
        <f>ROUND(I133*H133,2)</f>
        <v>0</v>
      </c>
      <c r="BL133" s="13" t="s">
        <v>204</v>
      </c>
      <c r="BM133" s="157" t="s">
        <v>2320</v>
      </c>
    </row>
    <row r="134" spans="2:65" s="1" customFormat="1" ht="21.75" customHeight="1">
      <c r="B134" s="118"/>
      <c r="C134" s="146" t="s">
        <v>239</v>
      </c>
      <c r="D134" s="146" t="s">
        <v>200</v>
      </c>
      <c r="E134" s="147" t="s">
        <v>2321</v>
      </c>
      <c r="F134" s="148" t="s">
        <v>2322</v>
      </c>
      <c r="G134" s="149" t="s">
        <v>266</v>
      </c>
      <c r="H134" s="150">
        <v>167</v>
      </c>
      <c r="I134" s="151"/>
      <c r="J134" s="152">
        <f>ROUND(I134*H134,2)</f>
        <v>0</v>
      </c>
      <c r="K134" s="153"/>
      <c r="L134" s="28"/>
      <c r="M134" s="154" t="s">
        <v>1</v>
      </c>
      <c r="N134" s="117" t="s">
        <v>41</v>
      </c>
      <c r="P134" s="155">
        <f>O134*H134</f>
        <v>0</v>
      </c>
      <c r="Q134" s="155">
        <v>0</v>
      </c>
      <c r="R134" s="155">
        <f>Q134*H134</f>
        <v>0</v>
      </c>
      <c r="S134" s="155">
        <v>0</v>
      </c>
      <c r="T134" s="156">
        <f>S134*H134</f>
        <v>0</v>
      </c>
      <c r="AR134" s="157" t="s">
        <v>204</v>
      </c>
      <c r="AT134" s="157" t="s">
        <v>200</v>
      </c>
      <c r="AU134" s="157" t="s">
        <v>115</v>
      </c>
      <c r="AY134" s="13" t="s">
        <v>199</v>
      </c>
      <c r="BE134" s="158">
        <f>IF(N134="základná",J134,0)</f>
        <v>0</v>
      </c>
      <c r="BF134" s="158">
        <f>IF(N134="znížená",J134,0)</f>
        <v>0</v>
      </c>
      <c r="BG134" s="158">
        <f>IF(N134="zákl. prenesená",J134,0)</f>
        <v>0</v>
      </c>
      <c r="BH134" s="158">
        <f>IF(N134="zníž. prenesená",J134,0)</f>
        <v>0</v>
      </c>
      <c r="BI134" s="158">
        <f>IF(N134="nulová",J134,0)</f>
        <v>0</v>
      </c>
      <c r="BJ134" s="13" t="s">
        <v>115</v>
      </c>
      <c r="BK134" s="158">
        <f>ROUND(I134*H134,2)</f>
        <v>0</v>
      </c>
      <c r="BL134" s="13" t="s">
        <v>204</v>
      </c>
      <c r="BM134" s="157" t="s">
        <v>2323</v>
      </c>
    </row>
    <row r="135" spans="2:65" s="1" customFormat="1" ht="16.5" customHeight="1">
      <c r="B135" s="118"/>
      <c r="C135" s="170" t="s">
        <v>234</v>
      </c>
      <c r="D135" s="170" t="s">
        <v>229</v>
      </c>
      <c r="E135" s="171" t="s">
        <v>2324</v>
      </c>
      <c r="F135" s="172" t="s">
        <v>2325</v>
      </c>
      <c r="G135" s="173" t="s">
        <v>266</v>
      </c>
      <c r="H135" s="174">
        <v>167</v>
      </c>
      <c r="I135" s="175"/>
      <c r="J135" s="176">
        <f>ROUND(I135*H135,2)</f>
        <v>0</v>
      </c>
      <c r="K135" s="177"/>
      <c r="L135" s="178"/>
      <c r="M135" s="179" t="s">
        <v>1</v>
      </c>
      <c r="N135" s="180" t="s">
        <v>41</v>
      </c>
      <c r="P135" s="155">
        <f>O135*H135</f>
        <v>0</v>
      </c>
      <c r="Q135" s="155">
        <v>2.7999999999999998E-4</v>
      </c>
      <c r="R135" s="155">
        <f>Q135*H135</f>
        <v>4.6759999999999996E-2</v>
      </c>
      <c r="S135" s="155">
        <v>0</v>
      </c>
      <c r="T135" s="156">
        <f>S135*H135</f>
        <v>0</v>
      </c>
      <c r="AR135" s="157" t="s">
        <v>779</v>
      </c>
      <c r="AT135" s="157" t="s">
        <v>229</v>
      </c>
      <c r="AU135" s="157" t="s">
        <v>115</v>
      </c>
      <c r="AY135" s="13" t="s">
        <v>199</v>
      </c>
      <c r="BE135" s="158">
        <f>IF(N135="základná",J135,0)</f>
        <v>0</v>
      </c>
      <c r="BF135" s="158">
        <f>IF(N135="znížená",J135,0)</f>
        <v>0</v>
      </c>
      <c r="BG135" s="158">
        <f>IF(N135="zákl. prenesená",J135,0)</f>
        <v>0</v>
      </c>
      <c r="BH135" s="158">
        <f>IF(N135="zníž. prenesená",J135,0)</f>
        <v>0</v>
      </c>
      <c r="BI135" s="158">
        <f>IF(N135="nulová",J135,0)</f>
        <v>0</v>
      </c>
      <c r="BJ135" s="13" t="s">
        <v>115</v>
      </c>
      <c r="BK135" s="158">
        <f>ROUND(I135*H135,2)</f>
        <v>0</v>
      </c>
      <c r="BL135" s="13" t="s">
        <v>204</v>
      </c>
      <c r="BM135" s="157" t="s">
        <v>2326</v>
      </c>
    </row>
    <row r="136" spans="2:65" s="10" customFormat="1" ht="22.7" customHeight="1">
      <c r="B136" s="136"/>
      <c r="D136" s="137" t="s">
        <v>74</v>
      </c>
      <c r="E136" s="168" t="s">
        <v>1031</v>
      </c>
      <c r="F136" s="168" t="s">
        <v>1032</v>
      </c>
      <c r="I136" s="139"/>
      <c r="J136" s="169">
        <f>BK136</f>
        <v>0</v>
      </c>
      <c r="L136" s="136"/>
      <c r="M136" s="141"/>
      <c r="P136" s="142">
        <f>SUM(P137:P147)</f>
        <v>0</v>
      </c>
      <c r="R136" s="142">
        <f>SUM(R137:R147)</f>
        <v>24.100432362999999</v>
      </c>
      <c r="T136" s="143">
        <f>SUM(T137:T147)</f>
        <v>0</v>
      </c>
      <c r="AR136" s="137" t="s">
        <v>239</v>
      </c>
      <c r="AT136" s="144" t="s">
        <v>74</v>
      </c>
      <c r="AU136" s="144" t="s">
        <v>83</v>
      </c>
      <c r="AY136" s="137" t="s">
        <v>199</v>
      </c>
      <c r="BK136" s="145">
        <f>SUM(BK137:BK147)</f>
        <v>0</v>
      </c>
    </row>
    <row r="137" spans="2:65" s="1" customFormat="1" ht="16.5" customHeight="1">
      <c r="B137" s="118"/>
      <c r="C137" s="146" t="s">
        <v>246</v>
      </c>
      <c r="D137" s="146" t="s">
        <v>200</v>
      </c>
      <c r="E137" s="147" t="s">
        <v>1036</v>
      </c>
      <c r="F137" s="148" t="s">
        <v>2327</v>
      </c>
      <c r="G137" s="149" t="s">
        <v>356</v>
      </c>
      <c r="H137" s="150">
        <v>9.59</v>
      </c>
      <c r="I137" s="151"/>
      <c r="J137" s="152">
        <f t="shared" ref="J137:J147" si="5">ROUND(I137*H137,2)</f>
        <v>0</v>
      </c>
      <c r="K137" s="153"/>
      <c r="L137" s="28"/>
      <c r="M137" s="154" t="s">
        <v>1</v>
      </c>
      <c r="N137" s="117" t="s">
        <v>41</v>
      </c>
      <c r="P137" s="155">
        <f t="shared" ref="P137:P147" si="6">O137*H137</f>
        <v>0</v>
      </c>
      <c r="Q137" s="155">
        <v>2.2910357000000001</v>
      </c>
      <c r="R137" s="155">
        <f t="shared" ref="R137:R147" si="7">Q137*H137</f>
        <v>21.971032362999999</v>
      </c>
      <c r="S137" s="155">
        <v>0</v>
      </c>
      <c r="T137" s="156">
        <f t="shared" ref="T137:T147" si="8">S137*H137</f>
        <v>0</v>
      </c>
      <c r="AR137" s="157" t="s">
        <v>234</v>
      </c>
      <c r="AT137" s="157" t="s">
        <v>200</v>
      </c>
      <c r="AU137" s="157" t="s">
        <v>115</v>
      </c>
      <c r="AY137" s="13" t="s">
        <v>199</v>
      </c>
      <c r="BE137" s="158">
        <f t="shared" ref="BE137:BE147" si="9">IF(N137="základná",J137,0)</f>
        <v>0</v>
      </c>
      <c r="BF137" s="158">
        <f t="shared" ref="BF137:BF147" si="10">IF(N137="znížená",J137,0)</f>
        <v>0</v>
      </c>
      <c r="BG137" s="158">
        <f t="shared" ref="BG137:BG147" si="11">IF(N137="zákl. prenesená",J137,0)</f>
        <v>0</v>
      </c>
      <c r="BH137" s="158">
        <f t="shared" ref="BH137:BH147" si="12">IF(N137="zníž. prenesená",J137,0)</f>
        <v>0</v>
      </c>
      <c r="BI137" s="158">
        <f t="shared" ref="BI137:BI147" si="13">IF(N137="nulová",J137,0)</f>
        <v>0</v>
      </c>
      <c r="BJ137" s="13" t="s">
        <v>115</v>
      </c>
      <c r="BK137" s="158">
        <f t="shared" ref="BK137:BK147" si="14">ROUND(I137*H137,2)</f>
        <v>0</v>
      </c>
      <c r="BL137" s="13" t="s">
        <v>234</v>
      </c>
      <c r="BM137" s="157" t="s">
        <v>2328</v>
      </c>
    </row>
    <row r="138" spans="2:65" s="1" customFormat="1" ht="24.2" customHeight="1">
      <c r="B138" s="118"/>
      <c r="C138" s="146" t="s">
        <v>250</v>
      </c>
      <c r="D138" s="146" t="s">
        <v>200</v>
      </c>
      <c r="E138" s="147" t="s">
        <v>1054</v>
      </c>
      <c r="F138" s="148" t="s">
        <v>1055</v>
      </c>
      <c r="G138" s="149" t="s">
        <v>266</v>
      </c>
      <c r="H138" s="150">
        <v>101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204</v>
      </c>
      <c r="BM138" s="157" t="s">
        <v>2329</v>
      </c>
    </row>
    <row r="139" spans="2:65" s="1" customFormat="1" ht="24.2" customHeight="1">
      <c r="B139" s="118"/>
      <c r="C139" s="146" t="s">
        <v>256</v>
      </c>
      <c r="D139" s="146" t="s">
        <v>200</v>
      </c>
      <c r="E139" s="147" t="s">
        <v>1854</v>
      </c>
      <c r="F139" s="148" t="s">
        <v>2330</v>
      </c>
      <c r="G139" s="149" t="s">
        <v>266</v>
      </c>
      <c r="H139" s="150">
        <v>35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</v>
      </c>
      <c r="T139" s="156">
        <f t="shared" si="8"/>
        <v>0</v>
      </c>
      <c r="AR139" s="157" t="s">
        <v>204</v>
      </c>
      <c r="AT139" s="157" t="s">
        <v>200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204</v>
      </c>
      <c r="BM139" s="157" t="s">
        <v>2331</v>
      </c>
    </row>
    <row r="140" spans="2:65" s="1" customFormat="1" ht="16.5" customHeight="1">
      <c r="B140" s="118"/>
      <c r="C140" s="146" t="s">
        <v>233</v>
      </c>
      <c r="D140" s="146" t="s">
        <v>200</v>
      </c>
      <c r="E140" s="147" t="s">
        <v>1057</v>
      </c>
      <c r="F140" s="148" t="s">
        <v>2332</v>
      </c>
      <c r="G140" s="149" t="s">
        <v>266</v>
      </c>
      <c r="H140" s="150">
        <v>61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2333</v>
      </c>
    </row>
    <row r="141" spans="2:65" s="1" customFormat="1" ht="16.5" customHeight="1">
      <c r="B141" s="118"/>
      <c r="C141" s="170" t="s">
        <v>254</v>
      </c>
      <c r="D141" s="170" t="s">
        <v>229</v>
      </c>
      <c r="E141" s="171" t="s">
        <v>1060</v>
      </c>
      <c r="F141" s="172" t="s">
        <v>1061</v>
      </c>
      <c r="G141" s="173" t="s">
        <v>356</v>
      </c>
      <c r="H141" s="174">
        <v>2.1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41</v>
      </c>
      <c r="P141" s="155">
        <f t="shared" si="6"/>
        <v>0</v>
      </c>
      <c r="Q141" s="155">
        <v>1</v>
      </c>
      <c r="R141" s="155">
        <f t="shared" si="7"/>
        <v>2.1</v>
      </c>
      <c r="S141" s="155">
        <v>0</v>
      </c>
      <c r="T141" s="156">
        <f t="shared" si="8"/>
        <v>0</v>
      </c>
      <c r="AR141" s="157" t="s">
        <v>779</v>
      </c>
      <c r="AT141" s="157" t="s">
        <v>229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204</v>
      </c>
      <c r="BM141" s="157" t="s">
        <v>2334</v>
      </c>
    </row>
    <row r="142" spans="2:65" s="1" customFormat="1" ht="16.5" customHeight="1">
      <c r="B142" s="118"/>
      <c r="C142" s="170" t="s">
        <v>268</v>
      </c>
      <c r="D142" s="170" t="s">
        <v>229</v>
      </c>
      <c r="E142" s="171" t="s">
        <v>1063</v>
      </c>
      <c r="F142" s="172" t="s">
        <v>1064</v>
      </c>
      <c r="G142" s="173" t="s">
        <v>266</v>
      </c>
      <c r="H142" s="174">
        <v>61</v>
      </c>
      <c r="I142" s="175"/>
      <c r="J142" s="176">
        <f t="shared" si="5"/>
        <v>0</v>
      </c>
      <c r="K142" s="177"/>
      <c r="L142" s="178"/>
      <c r="M142" s="179" t="s">
        <v>1</v>
      </c>
      <c r="N142" s="180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779</v>
      </c>
      <c r="AT142" s="157" t="s">
        <v>229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204</v>
      </c>
      <c r="BM142" s="157" t="s">
        <v>2335</v>
      </c>
    </row>
    <row r="143" spans="2:65" s="1" customFormat="1" ht="24.2" customHeight="1">
      <c r="B143" s="118"/>
      <c r="C143" s="146" t="s">
        <v>272</v>
      </c>
      <c r="D143" s="146" t="s">
        <v>200</v>
      </c>
      <c r="E143" s="147" t="s">
        <v>1066</v>
      </c>
      <c r="F143" s="148" t="s">
        <v>1067</v>
      </c>
      <c r="G143" s="149" t="s">
        <v>266</v>
      </c>
      <c r="H143" s="150">
        <v>140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204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204</v>
      </c>
      <c r="BM143" s="157" t="s">
        <v>2336</v>
      </c>
    </row>
    <row r="144" spans="2:65" s="1" customFormat="1" ht="24.2" customHeight="1">
      <c r="B144" s="118"/>
      <c r="C144" s="170" t="s">
        <v>276</v>
      </c>
      <c r="D144" s="170" t="s">
        <v>229</v>
      </c>
      <c r="E144" s="171" t="s">
        <v>1069</v>
      </c>
      <c r="F144" s="172" t="s">
        <v>1070</v>
      </c>
      <c r="G144" s="173" t="s">
        <v>266</v>
      </c>
      <c r="H144" s="174">
        <v>140</v>
      </c>
      <c r="I144" s="175"/>
      <c r="J144" s="176">
        <f t="shared" si="5"/>
        <v>0</v>
      </c>
      <c r="K144" s="177"/>
      <c r="L144" s="178"/>
      <c r="M144" s="179" t="s">
        <v>1</v>
      </c>
      <c r="N144" s="180" t="s">
        <v>41</v>
      </c>
      <c r="P144" s="155">
        <f t="shared" si="6"/>
        <v>0</v>
      </c>
      <c r="Q144" s="155">
        <v>2.1000000000000001E-4</v>
      </c>
      <c r="R144" s="155">
        <f t="shared" si="7"/>
        <v>2.9400000000000003E-2</v>
      </c>
      <c r="S144" s="155">
        <v>0</v>
      </c>
      <c r="T144" s="156">
        <f t="shared" si="8"/>
        <v>0</v>
      </c>
      <c r="AR144" s="157" t="s">
        <v>779</v>
      </c>
      <c r="AT144" s="157" t="s">
        <v>229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204</v>
      </c>
      <c r="BM144" s="157" t="s">
        <v>2337</v>
      </c>
    </row>
    <row r="145" spans="2:65" s="1" customFormat="1" ht="33" customHeight="1">
      <c r="B145" s="118"/>
      <c r="C145" s="146" t="s">
        <v>280</v>
      </c>
      <c r="D145" s="146" t="s">
        <v>200</v>
      </c>
      <c r="E145" s="147" t="s">
        <v>1072</v>
      </c>
      <c r="F145" s="148" t="s">
        <v>1073</v>
      </c>
      <c r="G145" s="149" t="s">
        <v>266</v>
      </c>
      <c r="H145" s="150">
        <v>136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204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204</v>
      </c>
      <c r="BM145" s="157" t="s">
        <v>2338</v>
      </c>
    </row>
    <row r="146" spans="2:65" s="1" customFormat="1" ht="33" customHeight="1">
      <c r="B146" s="118"/>
      <c r="C146" s="146" t="s">
        <v>284</v>
      </c>
      <c r="D146" s="146" t="s">
        <v>200</v>
      </c>
      <c r="E146" s="147" t="s">
        <v>1861</v>
      </c>
      <c r="F146" s="148" t="s">
        <v>2339</v>
      </c>
      <c r="G146" s="149" t="s">
        <v>266</v>
      </c>
      <c r="H146" s="150">
        <v>35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204</v>
      </c>
      <c r="BM146" s="157" t="s">
        <v>2340</v>
      </c>
    </row>
    <row r="147" spans="2:65" s="1" customFormat="1" ht="33" customHeight="1">
      <c r="B147" s="118"/>
      <c r="C147" s="146" t="s">
        <v>288</v>
      </c>
      <c r="D147" s="146" t="s">
        <v>200</v>
      </c>
      <c r="E147" s="147" t="s">
        <v>1075</v>
      </c>
      <c r="F147" s="148" t="s">
        <v>1076</v>
      </c>
      <c r="G147" s="149" t="s">
        <v>262</v>
      </c>
      <c r="H147" s="150">
        <v>47.6</v>
      </c>
      <c r="I147" s="151"/>
      <c r="J147" s="152">
        <f t="shared" si="5"/>
        <v>0</v>
      </c>
      <c r="K147" s="153"/>
      <c r="L147" s="28"/>
      <c r="M147" s="159" t="s">
        <v>1</v>
      </c>
      <c r="N147" s="160" t="s">
        <v>41</v>
      </c>
      <c r="O147" s="161"/>
      <c r="P147" s="162">
        <f t="shared" si="6"/>
        <v>0</v>
      </c>
      <c r="Q147" s="162">
        <v>0</v>
      </c>
      <c r="R147" s="162">
        <f t="shared" si="7"/>
        <v>0</v>
      </c>
      <c r="S147" s="162">
        <v>0</v>
      </c>
      <c r="T147" s="163">
        <f t="shared" si="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204</v>
      </c>
      <c r="BM147" s="157" t="s">
        <v>2341</v>
      </c>
    </row>
    <row r="148" spans="2:65" s="1" customFormat="1" ht="6.95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8:K147" xr:uid="{00000000-0009-0000-0000-000015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32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157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2342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J101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ROUND((SUM(BE101:BE108) + SUM(BE128:BE131)),  2)</f>
        <v>0</v>
      </c>
      <c r="G35" s="98"/>
      <c r="H35" s="98"/>
      <c r="I35" s="99">
        <v>0.23</v>
      </c>
      <c r="J35" s="97">
        <f>ROUND(((SUM(BE101:BE108) + SUM(BE128:BE131))*I35),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ROUND((SUM(BF101:BF108) + SUM(BF128:BF131)),  2)</f>
        <v>0</v>
      </c>
      <c r="I36" s="100">
        <v>0.23</v>
      </c>
      <c r="J36" s="85">
        <f>ROUND(((SUM(BF101:BF108) + SUM(BF128:BF131))*I36),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ROUND((SUM(BG101:BG108) + SUM(BG128:BG131)),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ROUND((SUM(BH101:BH108) + SUM(BH128:BH131)),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ROUND((SUM(BI101:BI108) + SUM(BI128:BI131)),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SO408.1 - PRÍSTREŠKY MHD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J128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2343</v>
      </c>
      <c r="E97" s="114"/>
      <c r="F97" s="114"/>
      <c r="G97" s="114"/>
      <c r="H97" s="114"/>
      <c r="I97" s="114"/>
      <c r="J97" s="115">
        <f>J129</f>
        <v>0</v>
      </c>
      <c r="L97" s="112"/>
    </row>
    <row r="98" spans="2:65" s="11" customFormat="1" ht="19.899999999999999" hidden="1" customHeight="1">
      <c r="B98" s="164"/>
      <c r="D98" s="165" t="s">
        <v>2344</v>
      </c>
      <c r="E98" s="166"/>
      <c r="F98" s="166"/>
      <c r="G98" s="166"/>
      <c r="H98" s="166"/>
      <c r="I98" s="166"/>
      <c r="J98" s="167">
        <f>J130</f>
        <v>0</v>
      </c>
      <c r="L98" s="164"/>
    </row>
    <row r="99" spans="2:65" s="1" customFormat="1" ht="21.75" hidden="1" customHeight="1">
      <c r="B99" s="28"/>
      <c r="L99" s="28"/>
    </row>
    <row r="100" spans="2:65" s="1" customFormat="1" ht="6.95" hidden="1" customHeight="1">
      <c r="B100" s="28"/>
      <c r="L100" s="28"/>
    </row>
    <row r="101" spans="2:65" s="1" customFormat="1" ht="29.25" hidden="1" customHeight="1">
      <c r="B101" s="28"/>
      <c r="C101" s="111" t="s">
        <v>175</v>
      </c>
      <c r="J101" s="116">
        <f>ROUND(J102 + J103 + J104 + J105 + J106 + J107,2)</f>
        <v>0</v>
      </c>
      <c r="L101" s="28"/>
      <c r="N101" s="117" t="s">
        <v>39</v>
      </c>
    </row>
    <row r="102" spans="2:65" s="1" customFormat="1" ht="18" hidden="1" customHeight="1">
      <c r="B102" s="118"/>
      <c r="C102" s="119"/>
      <c r="D102" s="232" t="s">
        <v>176</v>
      </c>
      <c r="E102" s="233"/>
      <c r="F102" s="233"/>
      <c r="G102" s="119"/>
      <c r="H102" s="119"/>
      <c r="I102" s="119"/>
      <c r="J102" s="121">
        <v>0</v>
      </c>
      <c r="K102" s="119"/>
      <c r="L102" s="118"/>
      <c r="M102" s="119"/>
      <c r="N102" s="122" t="s">
        <v>41</v>
      </c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  <c r="AI102" s="119"/>
      <c r="AJ102" s="119"/>
      <c r="AK102" s="119"/>
      <c r="AL102" s="119"/>
      <c r="AM102" s="119"/>
      <c r="AN102" s="119"/>
      <c r="AO102" s="119"/>
      <c r="AP102" s="119"/>
      <c r="AQ102" s="119"/>
      <c r="AR102" s="119"/>
      <c r="AS102" s="119"/>
      <c r="AT102" s="119"/>
      <c r="AU102" s="119"/>
      <c r="AV102" s="119"/>
      <c r="AW102" s="119"/>
      <c r="AX102" s="119"/>
      <c r="AY102" s="123" t="s">
        <v>177</v>
      </c>
      <c r="AZ102" s="119"/>
      <c r="BA102" s="119"/>
      <c r="BB102" s="119"/>
      <c r="BC102" s="119"/>
      <c r="BD102" s="119"/>
      <c r="BE102" s="124">
        <f t="shared" ref="BE102:BE107" si="0">IF(N102="základná",J102,0)</f>
        <v>0</v>
      </c>
      <c r="BF102" s="124">
        <f t="shared" ref="BF102:BF107" si="1">IF(N102="znížená",J102,0)</f>
        <v>0</v>
      </c>
      <c r="BG102" s="124">
        <f t="shared" ref="BG102:BG107" si="2">IF(N102="zákl. prenesená",J102,0)</f>
        <v>0</v>
      </c>
      <c r="BH102" s="124">
        <f t="shared" ref="BH102:BH107" si="3">IF(N102="zníž. prenesená",J102,0)</f>
        <v>0</v>
      </c>
      <c r="BI102" s="124">
        <f t="shared" ref="BI102:BI107" si="4">IF(N102="nulová",J102,0)</f>
        <v>0</v>
      </c>
      <c r="BJ102" s="123" t="s">
        <v>115</v>
      </c>
      <c r="BK102" s="119"/>
      <c r="BL102" s="119"/>
      <c r="BM102" s="119"/>
    </row>
    <row r="103" spans="2:65" s="1" customFormat="1" ht="18" hidden="1" customHeight="1">
      <c r="B103" s="118"/>
      <c r="C103" s="119"/>
      <c r="D103" s="232" t="s">
        <v>178</v>
      </c>
      <c r="E103" s="233"/>
      <c r="F103" s="233"/>
      <c r="G103" s="119"/>
      <c r="H103" s="119"/>
      <c r="I103" s="119"/>
      <c r="J103" s="121">
        <v>0</v>
      </c>
      <c r="K103" s="119"/>
      <c r="L103" s="118"/>
      <c r="M103" s="119"/>
      <c r="N103" s="122" t="s">
        <v>41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177</v>
      </c>
      <c r="AZ103" s="119"/>
      <c r="BA103" s="119"/>
      <c r="BB103" s="119"/>
      <c r="BC103" s="119"/>
      <c r="BD103" s="119"/>
      <c r="BE103" s="124">
        <f t="shared" si="0"/>
        <v>0</v>
      </c>
      <c r="BF103" s="124">
        <f t="shared" si="1"/>
        <v>0</v>
      </c>
      <c r="BG103" s="124">
        <f t="shared" si="2"/>
        <v>0</v>
      </c>
      <c r="BH103" s="124">
        <f t="shared" si="3"/>
        <v>0</v>
      </c>
      <c r="BI103" s="124">
        <f t="shared" si="4"/>
        <v>0</v>
      </c>
      <c r="BJ103" s="123" t="s">
        <v>115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32" t="s">
        <v>179</v>
      </c>
      <c r="E104" s="233"/>
      <c r="F104" s="233"/>
      <c r="G104" s="119"/>
      <c r="H104" s="119"/>
      <c r="I104" s="119"/>
      <c r="J104" s="121">
        <v>0</v>
      </c>
      <c r="K104" s="119"/>
      <c r="L104" s="118"/>
      <c r="M104" s="119"/>
      <c r="N104" s="122" t="s">
        <v>41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177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115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32" t="s">
        <v>180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181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120" t="s">
        <v>182</v>
      </c>
      <c r="E107" s="119"/>
      <c r="F107" s="119"/>
      <c r="G107" s="119"/>
      <c r="H107" s="119"/>
      <c r="I107" s="119"/>
      <c r="J107" s="121">
        <f>ROUND(J30*T107,2)</f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183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9.9499999999999993" hidden="1">
      <c r="B108" s="28"/>
      <c r="L108" s="28"/>
    </row>
    <row r="109" spans="2:65" s="1" customFormat="1" ht="29.25" hidden="1" customHeight="1">
      <c r="B109" s="28"/>
      <c r="C109" s="125" t="s">
        <v>184</v>
      </c>
      <c r="D109" s="101"/>
      <c r="E109" s="101"/>
      <c r="F109" s="101"/>
      <c r="G109" s="101"/>
      <c r="H109" s="101"/>
      <c r="I109" s="101"/>
      <c r="J109" s="126">
        <f>ROUND(J96+J101,2)</f>
        <v>0</v>
      </c>
      <c r="K109" s="101"/>
      <c r="L109" s="28"/>
    </row>
    <row r="110" spans="2:65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65" ht="9.9499999999999993" hidden="1"/>
    <row r="112" spans="2:65" ht="9.9499999999999993" hidden="1"/>
    <row r="113" spans="2:63" ht="9.9499999999999993" hidden="1"/>
    <row r="114" spans="2:63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63" s="1" customFormat="1" ht="24.95" customHeight="1">
      <c r="B115" s="28"/>
      <c r="C115" s="17" t="s">
        <v>185</v>
      </c>
      <c r="L115" s="28"/>
    </row>
    <row r="116" spans="2:63" s="1" customFormat="1" ht="6.95" customHeight="1">
      <c r="B116" s="28"/>
      <c r="L116" s="28"/>
    </row>
    <row r="117" spans="2:63" s="1" customFormat="1" ht="12" customHeight="1">
      <c r="B117" s="28"/>
      <c r="C117" s="23" t="s">
        <v>15</v>
      </c>
      <c r="L117" s="28"/>
    </row>
    <row r="118" spans="2:63" s="1" customFormat="1" ht="16.5" customHeight="1">
      <c r="B118" s="28"/>
      <c r="E118" s="234" t="str">
        <f>E7</f>
        <v>Tlačiarne – úprava dopravnej infraštruktúry - Mesto Košice</v>
      </c>
      <c r="F118" s="235"/>
      <c r="G118" s="235"/>
      <c r="H118" s="235"/>
      <c r="L118" s="28"/>
    </row>
    <row r="119" spans="2:63" s="1" customFormat="1" ht="12" customHeight="1">
      <c r="B119" s="28"/>
      <c r="C119" s="23" t="s">
        <v>165</v>
      </c>
      <c r="L119" s="28"/>
    </row>
    <row r="120" spans="2:63" s="1" customFormat="1" ht="16.5" customHeight="1">
      <c r="B120" s="28"/>
      <c r="E120" s="194" t="str">
        <f>E9</f>
        <v>SO408.1 - PRÍSTREŠKY MHD</v>
      </c>
      <c r="F120" s="236"/>
      <c r="G120" s="236"/>
      <c r="H120" s="236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F12</f>
        <v>ul. Letná, Košice</v>
      </c>
      <c r="I122" s="23" t="s">
        <v>21</v>
      </c>
      <c r="J122" s="51" t="str">
        <f>IF(J12="","",J12)</f>
        <v>8. 6. 2026</v>
      </c>
      <c r="L122" s="28"/>
    </row>
    <row r="123" spans="2:63" s="1" customFormat="1" ht="6.95" customHeight="1">
      <c r="B123" s="28"/>
      <c r="L123" s="28"/>
    </row>
    <row r="124" spans="2:63" s="1" customFormat="1" ht="25.7" customHeight="1">
      <c r="B124" s="28"/>
      <c r="C124" s="23" t="s">
        <v>23</v>
      </c>
      <c r="F124" s="21" t="str">
        <f>E15</f>
        <v>Mesto Košice, Trieda SNP 48/A, 04011 Košice</v>
      </c>
      <c r="I124" s="23" t="s">
        <v>29</v>
      </c>
      <c r="J124" s="26" t="str">
        <f>E21</f>
        <v>d.g.A design graphic architecture s.r.o</v>
      </c>
      <c r="L124" s="28"/>
    </row>
    <row r="125" spans="2:63" s="1" customFormat="1" ht="15.2" customHeight="1">
      <c r="B125" s="28"/>
      <c r="C125" s="23" t="s">
        <v>27</v>
      </c>
      <c r="F125" s="21" t="str">
        <f>IF(E18="","",E18)</f>
        <v>Vyplň údaj</v>
      </c>
      <c r="I125" s="23" t="s">
        <v>32</v>
      </c>
      <c r="J125" s="26" t="str">
        <f>E24</f>
        <v xml:space="preserve"> </v>
      </c>
      <c r="L125" s="28"/>
    </row>
    <row r="126" spans="2:63" s="1" customFormat="1" ht="10.35" customHeight="1">
      <c r="B126" s="28"/>
      <c r="L126" s="28"/>
    </row>
    <row r="127" spans="2:63" s="9" customFormat="1" ht="29.25" customHeight="1">
      <c r="B127" s="127"/>
      <c r="C127" s="128" t="s">
        <v>186</v>
      </c>
      <c r="D127" s="129" t="s">
        <v>60</v>
      </c>
      <c r="E127" s="129" t="s">
        <v>56</v>
      </c>
      <c r="F127" s="129" t="s">
        <v>57</v>
      </c>
      <c r="G127" s="129" t="s">
        <v>187</v>
      </c>
      <c r="H127" s="129" t="s">
        <v>188</v>
      </c>
      <c r="I127" s="129" t="s">
        <v>189</v>
      </c>
      <c r="J127" s="130" t="s">
        <v>171</v>
      </c>
      <c r="K127" s="131" t="s">
        <v>190</v>
      </c>
      <c r="L127" s="127"/>
      <c r="M127" s="58" t="s">
        <v>1</v>
      </c>
      <c r="N127" s="59" t="s">
        <v>39</v>
      </c>
      <c r="O127" s="59" t="s">
        <v>191</v>
      </c>
      <c r="P127" s="59" t="s">
        <v>192</v>
      </c>
      <c r="Q127" s="59" t="s">
        <v>193</v>
      </c>
      <c r="R127" s="59" t="s">
        <v>194</v>
      </c>
      <c r="S127" s="59" t="s">
        <v>195</v>
      </c>
      <c r="T127" s="60" t="s">
        <v>196</v>
      </c>
    </row>
    <row r="128" spans="2:63" s="1" customFormat="1" ht="22.7" customHeight="1">
      <c r="B128" s="28"/>
      <c r="C128" s="63" t="s">
        <v>167</v>
      </c>
      <c r="J128" s="132">
        <f>BK128</f>
        <v>0</v>
      </c>
      <c r="L128" s="28"/>
      <c r="M128" s="61"/>
      <c r="N128" s="52"/>
      <c r="O128" s="52"/>
      <c r="P128" s="133">
        <f>P129</f>
        <v>0</v>
      </c>
      <c r="Q128" s="52"/>
      <c r="R128" s="133">
        <f>R129</f>
        <v>0</v>
      </c>
      <c r="S128" s="52"/>
      <c r="T128" s="134">
        <f>T129</f>
        <v>0</v>
      </c>
      <c r="AT128" s="13" t="s">
        <v>74</v>
      </c>
      <c r="AU128" s="13" t="s">
        <v>173</v>
      </c>
      <c r="BK128" s="135">
        <f>BK129</f>
        <v>0</v>
      </c>
    </row>
    <row r="129" spans="2:65" s="10" customFormat="1" ht="25.9" customHeight="1">
      <c r="B129" s="136"/>
      <c r="D129" s="137" t="s">
        <v>74</v>
      </c>
      <c r="E129" s="138" t="s">
        <v>2345</v>
      </c>
      <c r="F129" s="138" t="s">
        <v>2346</v>
      </c>
      <c r="I129" s="139"/>
      <c r="J129" s="140">
        <f>BK129</f>
        <v>0</v>
      </c>
      <c r="L129" s="136"/>
      <c r="M129" s="141"/>
      <c r="P129" s="142">
        <f>P130</f>
        <v>0</v>
      </c>
      <c r="R129" s="142">
        <f>R130</f>
        <v>0</v>
      </c>
      <c r="T129" s="143">
        <f>T130</f>
        <v>0</v>
      </c>
      <c r="AR129" s="137" t="s">
        <v>115</v>
      </c>
      <c r="AT129" s="144" t="s">
        <v>74</v>
      </c>
      <c r="AU129" s="144" t="s">
        <v>75</v>
      </c>
      <c r="AY129" s="137" t="s">
        <v>199</v>
      </c>
      <c r="BK129" s="145">
        <f>BK130</f>
        <v>0</v>
      </c>
    </row>
    <row r="130" spans="2:65" s="10" customFormat="1" ht="22.7" customHeight="1">
      <c r="B130" s="136"/>
      <c r="D130" s="137" t="s">
        <v>74</v>
      </c>
      <c r="E130" s="168" t="s">
        <v>2347</v>
      </c>
      <c r="F130" s="168" t="s">
        <v>2348</v>
      </c>
      <c r="I130" s="139"/>
      <c r="J130" s="169">
        <f>BK130</f>
        <v>0</v>
      </c>
      <c r="L130" s="136"/>
      <c r="M130" s="141"/>
      <c r="P130" s="142">
        <f>P131</f>
        <v>0</v>
      </c>
      <c r="R130" s="142">
        <f>R131</f>
        <v>0</v>
      </c>
      <c r="T130" s="143">
        <f>T131</f>
        <v>0</v>
      </c>
      <c r="AR130" s="137" t="s">
        <v>115</v>
      </c>
      <c r="AT130" s="144" t="s">
        <v>74</v>
      </c>
      <c r="AU130" s="144" t="s">
        <v>83</v>
      </c>
      <c r="AY130" s="137" t="s">
        <v>199</v>
      </c>
      <c r="BK130" s="145">
        <f>BK131</f>
        <v>0</v>
      </c>
    </row>
    <row r="131" spans="2:65" s="1" customFormat="1" ht="16.5" customHeight="1">
      <c r="B131" s="118"/>
      <c r="C131" s="146" t="s">
        <v>83</v>
      </c>
      <c r="D131" s="146" t="s">
        <v>200</v>
      </c>
      <c r="E131" s="147" t="s">
        <v>2349</v>
      </c>
      <c r="F131" s="148" t="s">
        <v>2350</v>
      </c>
      <c r="G131" s="149" t="s">
        <v>1430</v>
      </c>
      <c r="H131" s="150">
        <v>1</v>
      </c>
      <c r="I131" s="151"/>
      <c r="J131" s="152">
        <f>ROUND(I131*H131,2)</f>
        <v>0</v>
      </c>
      <c r="K131" s="153"/>
      <c r="L131" s="28"/>
      <c r="M131" s="159" t="s">
        <v>1</v>
      </c>
      <c r="N131" s="160" t="s">
        <v>41</v>
      </c>
      <c r="O131" s="161"/>
      <c r="P131" s="162">
        <f>O131*H131</f>
        <v>0</v>
      </c>
      <c r="Q131" s="162">
        <v>0</v>
      </c>
      <c r="R131" s="162">
        <f>Q131*H131</f>
        <v>0</v>
      </c>
      <c r="S131" s="162">
        <v>0</v>
      </c>
      <c r="T131" s="163">
        <f>S131*H131</f>
        <v>0</v>
      </c>
      <c r="AR131" s="157" t="s">
        <v>292</v>
      </c>
      <c r="AT131" s="157" t="s">
        <v>200</v>
      </c>
      <c r="AU131" s="157" t="s">
        <v>115</v>
      </c>
      <c r="AY131" s="13" t="s">
        <v>199</v>
      </c>
      <c r="BE131" s="158">
        <f>IF(N131="základná",J131,0)</f>
        <v>0</v>
      </c>
      <c r="BF131" s="158">
        <f>IF(N131="znížená",J131,0)</f>
        <v>0</v>
      </c>
      <c r="BG131" s="158">
        <f>IF(N131="zákl. prenesená",J131,0)</f>
        <v>0</v>
      </c>
      <c r="BH131" s="158">
        <f>IF(N131="zníž. prenesená",J131,0)</f>
        <v>0</v>
      </c>
      <c r="BI131" s="158">
        <f>IF(N131="nulová",J131,0)</f>
        <v>0</v>
      </c>
      <c r="BJ131" s="13" t="s">
        <v>115</v>
      </c>
      <c r="BK131" s="158">
        <f>ROUND(I131*H131,2)</f>
        <v>0</v>
      </c>
      <c r="BL131" s="13" t="s">
        <v>292</v>
      </c>
      <c r="BM131" s="157" t="s">
        <v>2351</v>
      </c>
    </row>
    <row r="132" spans="2:65" s="1" customFormat="1" ht="6.95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7:K131" xr:uid="{00000000-0009-0000-0000-000016000000}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54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160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2352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J102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ROUND((SUM(BE102:BE109) + SUM(BE129:BE153)),  2)</f>
        <v>0</v>
      </c>
      <c r="G35" s="98"/>
      <c r="H35" s="98"/>
      <c r="I35" s="99">
        <v>0.23</v>
      </c>
      <c r="J35" s="97">
        <f>ROUND(((SUM(BE102:BE109) + SUM(BE129:BE153))*I35),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ROUND((SUM(BF102:BF109) + SUM(BF129:BF153)),  2)</f>
        <v>0</v>
      </c>
      <c r="I36" s="100">
        <v>0.23</v>
      </c>
      <c r="J36" s="85">
        <f>ROUND(((SUM(BF102:BF109) + SUM(BF129:BF153))*I36),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ROUND((SUM(BG102:BG109) + SUM(BG129:BG153)),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ROUND((SUM(BH102:BH109) + SUM(BH129:BH153)),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ROUND((SUM(BI102:BI109) + SUM(BI129:BI153)),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SO409.1 - PRÍPOJKA NN – PRÍSTREŠKY MHD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J129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918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>
      <c r="B98" s="164"/>
      <c r="D98" s="165" t="s">
        <v>919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>
      <c r="B99" s="164"/>
      <c r="D99" s="165" t="s">
        <v>920</v>
      </c>
      <c r="E99" s="166"/>
      <c r="F99" s="166"/>
      <c r="G99" s="166"/>
      <c r="H99" s="166"/>
      <c r="I99" s="166"/>
      <c r="J99" s="167">
        <f>J144</f>
        <v>0</v>
      </c>
      <c r="L99" s="164"/>
    </row>
    <row r="100" spans="2:65" s="1" customFormat="1" ht="21.75" hidden="1" customHeight="1">
      <c r="B100" s="28"/>
      <c r="L100" s="28"/>
    </row>
    <row r="101" spans="2:65" s="1" customFormat="1" ht="6.95" hidden="1" customHeight="1">
      <c r="B101" s="28"/>
      <c r="L101" s="28"/>
    </row>
    <row r="102" spans="2:65" s="1" customFormat="1" ht="29.25" hidden="1" customHeight="1">
      <c r="B102" s="28"/>
      <c r="C102" s="111" t="s">
        <v>175</v>
      </c>
      <c r="J102" s="116">
        <f>ROUND(J103 + J104 + J105 + J106 + J107 + J108,2)</f>
        <v>0</v>
      </c>
      <c r="L102" s="28"/>
      <c r="N102" s="117" t="s">
        <v>39</v>
      </c>
    </row>
    <row r="103" spans="2:65" s="1" customFormat="1" ht="18" hidden="1" customHeight="1">
      <c r="B103" s="118"/>
      <c r="C103" s="119"/>
      <c r="D103" s="232" t="s">
        <v>176</v>
      </c>
      <c r="E103" s="233"/>
      <c r="F103" s="233"/>
      <c r="G103" s="119"/>
      <c r="H103" s="119"/>
      <c r="I103" s="119"/>
      <c r="J103" s="121">
        <v>0</v>
      </c>
      <c r="K103" s="119"/>
      <c r="L103" s="118"/>
      <c r="M103" s="119"/>
      <c r="N103" s="122" t="s">
        <v>41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177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115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32" t="s">
        <v>921</v>
      </c>
      <c r="E104" s="233"/>
      <c r="F104" s="233"/>
      <c r="G104" s="119"/>
      <c r="H104" s="119"/>
      <c r="I104" s="119"/>
      <c r="J104" s="121">
        <v>0</v>
      </c>
      <c r="K104" s="119"/>
      <c r="L104" s="118"/>
      <c r="M104" s="119"/>
      <c r="N104" s="122" t="s">
        <v>41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177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115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32" t="s">
        <v>179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180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322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120" t="s">
        <v>182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183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9.9499999999999993" hidden="1">
      <c r="B109" s="28"/>
      <c r="L109" s="28"/>
    </row>
    <row r="110" spans="2:65" s="1" customFormat="1" ht="29.25" hidden="1" customHeight="1">
      <c r="B110" s="28"/>
      <c r="C110" s="125" t="s">
        <v>184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t="9.9499999999999993" hidden="1"/>
    <row r="113" spans="2:20" ht="9.9499999999999993" hidden="1"/>
    <row r="114" spans="2:20" ht="9.9499999999999993" hidden="1"/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4.95" customHeight="1">
      <c r="B116" s="28"/>
      <c r="C116" s="17" t="s">
        <v>185</v>
      </c>
      <c r="L116" s="28"/>
    </row>
    <row r="117" spans="2:20" s="1" customFormat="1" ht="6.95" customHeight="1">
      <c r="B117" s="28"/>
      <c r="L117" s="28"/>
    </row>
    <row r="118" spans="2:20" s="1" customFormat="1" ht="12" customHeight="1">
      <c r="B118" s="28"/>
      <c r="C118" s="23" t="s">
        <v>15</v>
      </c>
      <c r="L118" s="28"/>
    </row>
    <row r="119" spans="2:20" s="1" customFormat="1" ht="16.5" customHeight="1">
      <c r="B119" s="28"/>
      <c r="E119" s="234" t="str">
        <f>E7</f>
        <v>Tlačiarne – úprava dopravnej infraštruktúry - Mesto Košice</v>
      </c>
      <c r="F119" s="235"/>
      <c r="G119" s="235"/>
      <c r="H119" s="235"/>
      <c r="L119" s="28"/>
    </row>
    <row r="120" spans="2:20" s="1" customFormat="1" ht="12" customHeight="1">
      <c r="B120" s="28"/>
      <c r="C120" s="23" t="s">
        <v>165</v>
      </c>
      <c r="L120" s="28"/>
    </row>
    <row r="121" spans="2:20" s="1" customFormat="1" ht="16.5" customHeight="1">
      <c r="B121" s="28"/>
      <c r="E121" s="194" t="str">
        <f>E9</f>
        <v>SO409.1 - PRÍPOJKA NN – PRÍSTREŠKY MHD</v>
      </c>
      <c r="F121" s="236"/>
      <c r="G121" s="236"/>
      <c r="H121" s="236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F12</f>
        <v>ul. Letná, Košice</v>
      </c>
      <c r="I123" s="23" t="s">
        <v>21</v>
      </c>
      <c r="J123" s="51" t="str">
        <f>IF(J12="","",J12)</f>
        <v>8. 6. 2026</v>
      </c>
      <c r="L123" s="28"/>
    </row>
    <row r="124" spans="2:20" s="1" customFormat="1" ht="6.95" customHeight="1">
      <c r="B124" s="28"/>
      <c r="L124" s="28"/>
    </row>
    <row r="125" spans="2:20" s="1" customFormat="1" ht="25.7" customHeight="1">
      <c r="B125" s="28"/>
      <c r="C125" s="23" t="s">
        <v>23</v>
      </c>
      <c r="F125" s="21" t="str">
        <f>E15</f>
        <v>Mesto Košice, Trieda SNP 48/A, 04011 Košice</v>
      </c>
      <c r="I125" s="23" t="s">
        <v>29</v>
      </c>
      <c r="J125" s="26" t="str">
        <f>E21</f>
        <v>d.g.A design graphic architecture s.r.o</v>
      </c>
      <c r="L125" s="28"/>
    </row>
    <row r="126" spans="2:20" s="1" customFormat="1" ht="15.2" customHeight="1">
      <c r="B126" s="28"/>
      <c r="C126" s="23" t="s">
        <v>27</v>
      </c>
      <c r="F126" s="21" t="str">
        <f>IF(E18="","",E18)</f>
        <v>Vyplň údaj</v>
      </c>
      <c r="I126" s="23" t="s">
        <v>32</v>
      </c>
      <c r="J126" s="26" t="str">
        <f>E24</f>
        <v xml:space="preserve"> </v>
      </c>
      <c r="L126" s="28"/>
    </row>
    <row r="127" spans="2:20" s="1" customFormat="1" ht="10.35" customHeight="1">
      <c r="B127" s="28"/>
      <c r="L127" s="28"/>
    </row>
    <row r="128" spans="2:20" s="9" customFormat="1" ht="29.25" customHeight="1">
      <c r="B128" s="127"/>
      <c r="C128" s="128" t="s">
        <v>186</v>
      </c>
      <c r="D128" s="129" t="s">
        <v>60</v>
      </c>
      <c r="E128" s="129" t="s">
        <v>56</v>
      </c>
      <c r="F128" s="129" t="s">
        <v>57</v>
      </c>
      <c r="G128" s="129" t="s">
        <v>187</v>
      </c>
      <c r="H128" s="129" t="s">
        <v>188</v>
      </c>
      <c r="I128" s="129" t="s">
        <v>189</v>
      </c>
      <c r="J128" s="130" t="s">
        <v>171</v>
      </c>
      <c r="K128" s="131" t="s">
        <v>190</v>
      </c>
      <c r="L128" s="127"/>
      <c r="M128" s="58" t="s">
        <v>1</v>
      </c>
      <c r="N128" s="59" t="s">
        <v>39</v>
      </c>
      <c r="O128" s="59" t="s">
        <v>191</v>
      </c>
      <c r="P128" s="59" t="s">
        <v>192</v>
      </c>
      <c r="Q128" s="59" t="s">
        <v>193</v>
      </c>
      <c r="R128" s="59" t="s">
        <v>194</v>
      </c>
      <c r="S128" s="59" t="s">
        <v>195</v>
      </c>
      <c r="T128" s="60" t="s">
        <v>196</v>
      </c>
    </row>
    <row r="129" spans="2:65" s="1" customFormat="1" ht="22.7" customHeight="1">
      <c r="B129" s="28"/>
      <c r="C129" s="63" t="s">
        <v>167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3.3684517650000001</v>
      </c>
      <c r="S129" s="52"/>
      <c r="T129" s="134">
        <f>T130</f>
        <v>0</v>
      </c>
      <c r="AT129" s="13" t="s">
        <v>74</v>
      </c>
      <c r="AU129" s="13" t="s">
        <v>173</v>
      </c>
      <c r="BK129" s="135">
        <f>BK130</f>
        <v>0</v>
      </c>
    </row>
    <row r="130" spans="2:65" s="10" customFormat="1" ht="25.9" customHeight="1">
      <c r="B130" s="136"/>
      <c r="D130" s="137" t="s">
        <v>74</v>
      </c>
      <c r="E130" s="138" t="s">
        <v>229</v>
      </c>
      <c r="F130" s="138" t="s">
        <v>922</v>
      </c>
      <c r="I130" s="139"/>
      <c r="J130" s="140">
        <f>BK130</f>
        <v>0</v>
      </c>
      <c r="L130" s="136"/>
      <c r="M130" s="141"/>
      <c r="P130" s="142">
        <f>P131+P144</f>
        <v>0</v>
      </c>
      <c r="R130" s="142">
        <f>R131+R144</f>
        <v>3.3684517650000001</v>
      </c>
      <c r="T130" s="143">
        <f>T131+T144</f>
        <v>0</v>
      </c>
      <c r="AR130" s="137" t="s">
        <v>239</v>
      </c>
      <c r="AT130" s="144" t="s">
        <v>74</v>
      </c>
      <c r="AU130" s="144" t="s">
        <v>75</v>
      </c>
      <c r="AY130" s="137" t="s">
        <v>199</v>
      </c>
      <c r="BK130" s="145">
        <f>BK131+BK144</f>
        <v>0</v>
      </c>
    </row>
    <row r="131" spans="2:65" s="10" customFormat="1" ht="22.7" customHeight="1">
      <c r="B131" s="136"/>
      <c r="D131" s="137" t="s">
        <v>74</v>
      </c>
      <c r="E131" s="168" t="s">
        <v>923</v>
      </c>
      <c r="F131" s="168" t="s">
        <v>924</v>
      </c>
      <c r="I131" s="139"/>
      <c r="J131" s="169">
        <f>BK131</f>
        <v>0</v>
      </c>
      <c r="L131" s="136"/>
      <c r="M131" s="141"/>
      <c r="P131" s="142">
        <f>SUM(P132:P143)</f>
        <v>0</v>
      </c>
      <c r="R131" s="142">
        <f>SUM(R132:R143)</f>
        <v>3.5819999999999998E-2</v>
      </c>
      <c r="T131" s="143">
        <f>SUM(T132:T143)</f>
        <v>0</v>
      </c>
      <c r="AR131" s="137" t="s">
        <v>239</v>
      </c>
      <c r="AT131" s="144" t="s">
        <v>74</v>
      </c>
      <c r="AU131" s="144" t="s">
        <v>83</v>
      </c>
      <c r="AY131" s="137" t="s">
        <v>199</v>
      </c>
      <c r="BK131" s="145">
        <f>SUM(BK132:BK143)</f>
        <v>0</v>
      </c>
    </row>
    <row r="132" spans="2:65" s="1" customFormat="1" ht="24.2" customHeight="1">
      <c r="B132" s="118"/>
      <c r="C132" s="146" t="s">
        <v>83</v>
      </c>
      <c r="D132" s="146" t="s">
        <v>200</v>
      </c>
      <c r="E132" s="147" t="s">
        <v>925</v>
      </c>
      <c r="F132" s="148" t="s">
        <v>926</v>
      </c>
      <c r="G132" s="149" t="s">
        <v>266</v>
      </c>
      <c r="H132" s="150">
        <v>25</v>
      </c>
      <c r="I132" s="151"/>
      <c r="J132" s="152">
        <f t="shared" ref="J132:J143" si="5">ROUND(I132*H132,2)</f>
        <v>0</v>
      </c>
      <c r="K132" s="153"/>
      <c r="L132" s="28"/>
      <c r="M132" s="154" t="s">
        <v>1</v>
      </c>
      <c r="N132" s="117" t="s">
        <v>41</v>
      </c>
      <c r="P132" s="155">
        <f t="shared" ref="P132:P143" si="6">O132*H132</f>
        <v>0</v>
      </c>
      <c r="Q132" s="155">
        <v>0</v>
      </c>
      <c r="R132" s="155">
        <f t="shared" ref="R132:R143" si="7">Q132*H132</f>
        <v>0</v>
      </c>
      <c r="S132" s="155">
        <v>0</v>
      </c>
      <c r="T132" s="156">
        <f t="shared" ref="T132:T143" si="8">S132*H132</f>
        <v>0</v>
      </c>
      <c r="AR132" s="157" t="s">
        <v>204</v>
      </c>
      <c r="AT132" s="157" t="s">
        <v>200</v>
      </c>
      <c r="AU132" s="157" t="s">
        <v>115</v>
      </c>
      <c r="AY132" s="13" t="s">
        <v>199</v>
      </c>
      <c r="BE132" s="158">
        <f t="shared" ref="BE132:BE143" si="9">IF(N132="základná",J132,0)</f>
        <v>0</v>
      </c>
      <c r="BF132" s="158">
        <f t="shared" ref="BF132:BF143" si="10">IF(N132="znížená",J132,0)</f>
        <v>0</v>
      </c>
      <c r="BG132" s="158">
        <f t="shared" ref="BG132:BG143" si="11">IF(N132="zákl. prenesená",J132,0)</f>
        <v>0</v>
      </c>
      <c r="BH132" s="158">
        <f t="shared" ref="BH132:BH143" si="12">IF(N132="zníž. prenesená",J132,0)</f>
        <v>0</v>
      </c>
      <c r="BI132" s="158">
        <f t="shared" ref="BI132:BI143" si="13">IF(N132="nulová",J132,0)</f>
        <v>0</v>
      </c>
      <c r="BJ132" s="13" t="s">
        <v>115</v>
      </c>
      <c r="BK132" s="158">
        <f t="shared" ref="BK132:BK143" si="14">ROUND(I132*H132,2)</f>
        <v>0</v>
      </c>
      <c r="BL132" s="13" t="s">
        <v>204</v>
      </c>
      <c r="BM132" s="157" t="s">
        <v>2353</v>
      </c>
    </row>
    <row r="133" spans="2:65" s="1" customFormat="1" ht="24.2" customHeight="1">
      <c r="B133" s="118"/>
      <c r="C133" s="170" t="s">
        <v>115</v>
      </c>
      <c r="D133" s="170" t="s">
        <v>229</v>
      </c>
      <c r="E133" s="171" t="s">
        <v>928</v>
      </c>
      <c r="F133" s="172" t="s">
        <v>929</v>
      </c>
      <c r="G133" s="173" t="s">
        <v>266</v>
      </c>
      <c r="H133" s="174">
        <v>25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41</v>
      </c>
      <c r="P133" s="155">
        <f t="shared" si="6"/>
        <v>0</v>
      </c>
      <c r="Q133" s="155">
        <v>1.1E-4</v>
      </c>
      <c r="R133" s="155">
        <f t="shared" si="7"/>
        <v>2.7500000000000003E-3</v>
      </c>
      <c r="S133" s="155">
        <v>0</v>
      </c>
      <c r="T133" s="156">
        <f t="shared" si="8"/>
        <v>0</v>
      </c>
      <c r="AR133" s="157" t="s">
        <v>779</v>
      </c>
      <c r="AT133" s="157" t="s">
        <v>229</v>
      </c>
      <c r="AU133" s="157" t="s">
        <v>115</v>
      </c>
      <c r="AY133" s="13" t="s">
        <v>199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115</v>
      </c>
      <c r="BK133" s="158">
        <f t="shared" si="14"/>
        <v>0</v>
      </c>
      <c r="BL133" s="13" t="s">
        <v>204</v>
      </c>
      <c r="BM133" s="157" t="s">
        <v>2354</v>
      </c>
    </row>
    <row r="134" spans="2:65" s="1" customFormat="1" ht="21.75" customHeight="1">
      <c r="B134" s="118"/>
      <c r="C134" s="146" t="s">
        <v>239</v>
      </c>
      <c r="D134" s="146" t="s">
        <v>200</v>
      </c>
      <c r="E134" s="147" t="s">
        <v>1099</v>
      </c>
      <c r="F134" s="148" t="s">
        <v>2355</v>
      </c>
      <c r="G134" s="149" t="s">
        <v>266</v>
      </c>
      <c r="H134" s="150">
        <v>20</v>
      </c>
      <c r="I134" s="151"/>
      <c r="J134" s="152">
        <f t="shared" si="5"/>
        <v>0</v>
      </c>
      <c r="K134" s="153"/>
      <c r="L134" s="28"/>
      <c r="M134" s="154" t="s">
        <v>1</v>
      </c>
      <c r="N134" s="117" t="s">
        <v>41</v>
      </c>
      <c r="P134" s="155">
        <f t="shared" si="6"/>
        <v>0</v>
      </c>
      <c r="Q134" s="155">
        <v>0</v>
      </c>
      <c r="R134" s="155">
        <f t="shared" si="7"/>
        <v>0</v>
      </c>
      <c r="S134" s="155">
        <v>0</v>
      </c>
      <c r="T134" s="156">
        <f t="shared" si="8"/>
        <v>0</v>
      </c>
      <c r="AR134" s="157" t="s">
        <v>204</v>
      </c>
      <c r="AT134" s="157" t="s">
        <v>200</v>
      </c>
      <c r="AU134" s="157" t="s">
        <v>115</v>
      </c>
      <c r="AY134" s="13" t="s">
        <v>199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115</v>
      </c>
      <c r="BK134" s="158">
        <f t="shared" si="14"/>
        <v>0</v>
      </c>
      <c r="BL134" s="13" t="s">
        <v>204</v>
      </c>
      <c r="BM134" s="157" t="s">
        <v>2356</v>
      </c>
    </row>
    <row r="135" spans="2:65" s="1" customFormat="1" ht="16.5" customHeight="1">
      <c r="B135" s="118"/>
      <c r="C135" s="170" t="s">
        <v>234</v>
      </c>
      <c r="D135" s="170" t="s">
        <v>229</v>
      </c>
      <c r="E135" s="171" t="s">
        <v>1101</v>
      </c>
      <c r="F135" s="172" t="s">
        <v>1102</v>
      </c>
      <c r="G135" s="173" t="s">
        <v>385</v>
      </c>
      <c r="H135" s="174">
        <v>20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41</v>
      </c>
      <c r="P135" s="155">
        <f t="shared" si="6"/>
        <v>0</v>
      </c>
      <c r="Q135" s="155">
        <v>1E-3</v>
      </c>
      <c r="R135" s="155">
        <f t="shared" si="7"/>
        <v>0.02</v>
      </c>
      <c r="S135" s="155">
        <v>0</v>
      </c>
      <c r="T135" s="156">
        <f t="shared" si="8"/>
        <v>0</v>
      </c>
      <c r="AR135" s="157" t="s">
        <v>779</v>
      </c>
      <c r="AT135" s="157" t="s">
        <v>229</v>
      </c>
      <c r="AU135" s="157" t="s">
        <v>115</v>
      </c>
      <c r="AY135" s="13" t="s">
        <v>199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115</v>
      </c>
      <c r="BK135" s="158">
        <f t="shared" si="14"/>
        <v>0</v>
      </c>
      <c r="BL135" s="13" t="s">
        <v>204</v>
      </c>
      <c r="BM135" s="157" t="s">
        <v>2357</v>
      </c>
    </row>
    <row r="136" spans="2:65" s="1" customFormat="1" ht="24.2" customHeight="1">
      <c r="B136" s="118"/>
      <c r="C136" s="146" t="s">
        <v>246</v>
      </c>
      <c r="D136" s="146" t="s">
        <v>200</v>
      </c>
      <c r="E136" s="147" t="s">
        <v>1103</v>
      </c>
      <c r="F136" s="148" t="s">
        <v>1104</v>
      </c>
      <c r="G136" s="149" t="s">
        <v>266</v>
      </c>
      <c r="H136" s="150">
        <v>4.8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41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204</v>
      </c>
      <c r="AT136" s="157" t="s">
        <v>200</v>
      </c>
      <c r="AU136" s="157" t="s">
        <v>115</v>
      </c>
      <c r="AY136" s="13" t="s">
        <v>199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115</v>
      </c>
      <c r="BK136" s="158">
        <f t="shared" si="14"/>
        <v>0</v>
      </c>
      <c r="BL136" s="13" t="s">
        <v>204</v>
      </c>
      <c r="BM136" s="157" t="s">
        <v>2358</v>
      </c>
    </row>
    <row r="137" spans="2:65" s="1" customFormat="1" ht="16.5" customHeight="1">
      <c r="B137" s="118"/>
      <c r="C137" s="170" t="s">
        <v>250</v>
      </c>
      <c r="D137" s="170" t="s">
        <v>229</v>
      </c>
      <c r="E137" s="171" t="s">
        <v>1105</v>
      </c>
      <c r="F137" s="172" t="s">
        <v>1106</v>
      </c>
      <c r="G137" s="173" t="s">
        <v>385</v>
      </c>
      <c r="H137" s="174">
        <v>3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41</v>
      </c>
      <c r="P137" s="155">
        <f t="shared" si="6"/>
        <v>0</v>
      </c>
      <c r="Q137" s="155">
        <v>1E-3</v>
      </c>
      <c r="R137" s="155">
        <f t="shared" si="7"/>
        <v>3.0000000000000001E-3</v>
      </c>
      <c r="S137" s="155">
        <v>0</v>
      </c>
      <c r="T137" s="156">
        <f t="shared" si="8"/>
        <v>0</v>
      </c>
      <c r="AR137" s="157" t="s">
        <v>930</v>
      </c>
      <c r="AT137" s="157" t="s">
        <v>229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930</v>
      </c>
      <c r="BM137" s="157" t="s">
        <v>2359</v>
      </c>
    </row>
    <row r="138" spans="2:65" s="1" customFormat="1" ht="16.5" customHeight="1">
      <c r="B138" s="118"/>
      <c r="C138" s="146" t="s">
        <v>256</v>
      </c>
      <c r="D138" s="146" t="s">
        <v>200</v>
      </c>
      <c r="E138" s="147" t="s">
        <v>1107</v>
      </c>
      <c r="F138" s="148" t="s">
        <v>1108</v>
      </c>
      <c r="G138" s="149" t="s">
        <v>232</v>
      </c>
      <c r="H138" s="150">
        <v>1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204</v>
      </c>
      <c r="BM138" s="157" t="s">
        <v>2360</v>
      </c>
    </row>
    <row r="139" spans="2:65" s="1" customFormat="1" ht="16.5" customHeight="1">
      <c r="B139" s="118"/>
      <c r="C139" s="170" t="s">
        <v>233</v>
      </c>
      <c r="D139" s="170" t="s">
        <v>229</v>
      </c>
      <c r="E139" s="171" t="s">
        <v>1109</v>
      </c>
      <c r="F139" s="172" t="s">
        <v>1110</v>
      </c>
      <c r="G139" s="173" t="s">
        <v>232</v>
      </c>
      <c r="H139" s="174">
        <v>1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41</v>
      </c>
      <c r="P139" s="155">
        <f t="shared" si="6"/>
        <v>0</v>
      </c>
      <c r="Q139" s="155">
        <v>1.4999999999999999E-4</v>
      </c>
      <c r="R139" s="155">
        <f t="shared" si="7"/>
        <v>1.4999999999999999E-4</v>
      </c>
      <c r="S139" s="155">
        <v>0</v>
      </c>
      <c r="T139" s="156">
        <f t="shared" si="8"/>
        <v>0</v>
      </c>
      <c r="AR139" s="157" t="s">
        <v>779</v>
      </c>
      <c r="AT139" s="157" t="s">
        <v>229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204</v>
      </c>
      <c r="BM139" s="157" t="s">
        <v>2361</v>
      </c>
    </row>
    <row r="140" spans="2:65" s="1" customFormat="1" ht="16.5" customHeight="1">
      <c r="B140" s="118"/>
      <c r="C140" s="146" t="s">
        <v>254</v>
      </c>
      <c r="D140" s="146" t="s">
        <v>200</v>
      </c>
      <c r="E140" s="147" t="s">
        <v>1111</v>
      </c>
      <c r="F140" s="148" t="s">
        <v>1112</v>
      </c>
      <c r="G140" s="149" t="s">
        <v>232</v>
      </c>
      <c r="H140" s="150">
        <v>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2362</v>
      </c>
    </row>
    <row r="141" spans="2:65" s="1" customFormat="1" ht="16.5" customHeight="1">
      <c r="B141" s="118"/>
      <c r="C141" s="170" t="s">
        <v>268</v>
      </c>
      <c r="D141" s="170" t="s">
        <v>229</v>
      </c>
      <c r="E141" s="171" t="s">
        <v>1113</v>
      </c>
      <c r="F141" s="172" t="s">
        <v>1114</v>
      </c>
      <c r="G141" s="173" t="s">
        <v>232</v>
      </c>
      <c r="H141" s="174">
        <v>2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41</v>
      </c>
      <c r="P141" s="155">
        <f t="shared" si="6"/>
        <v>0</v>
      </c>
      <c r="Q141" s="155">
        <v>2.1000000000000001E-4</v>
      </c>
      <c r="R141" s="155">
        <f t="shared" si="7"/>
        <v>4.2000000000000002E-4</v>
      </c>
      <c r="S141" s="155">
        <v>0</v>
      </c>
      <c r="T141" s="156">
        <f t="shared" si="8"/>
        <v>0</v>
      </c>
      <c r="AR141" s="157" t="s">
        <v>779</v>
      </c>
      <c r="AT141" s="157" t="s">
        <v>229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204</v>
      </c>
      <c r="BM141" s="157" t="s">
        <v>2363</v>
      </c>
    </row>
    <row r="142" spans="2:65" s="1" customFormat="1" ht="21.75" customHeight="1">
      <c r="B142" s="118"/>
      <c r="C142" s="146" t="s">
        <v>272</v>
      </c>
      <c r="D142" s="146" t="s">
        <v>200</v>
      </c>
      <c r="E142" s="147" t="s">
        <v>2364</v>
      </c>
      <c r="F142" s="148" t="s">
        <v>2365</v>
      </c>
      <c r="G142" s="149" t="s">
        <v>266</v>
      </c>
      <c r="H142" s="150">
        <v>50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204</v>
      </c>
      <c r="BM142" s="157" t="s">
        <v>2366</v>
      </c>
    </row>
    <row r="143" spans="2:65" s="1" customFormat="1" ht="16.5" customHeight="1">
      <c r="B143" s="118"/>
      <c r="C143" s="170" t="s">
        <v>276</v>
      </c>
      <c r="D143" s="170" t="s">
        <v>229</v>
      </c>
      <c r="E143" s="171" t="s">
        <v>2367</v>
      </c>
      <c r="F143" s="172" t="s">
        <v>2368</v>
      </c>
      <c r="G143" s="173" t="s">
        <v>266</v>
      </c>
      <c r="H143" s="174">
        <v>50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41</v>
      </c>
      <c r="P143" s="155">
        <f t="shared" si="6"/>
        <v>0</v>
      </c>
      <c r="Q143" s="155">
        <v>1.9000000000000001E-4</v>
      </c>
      <c r="R143" s="155">
        <f t="shared" si="7"/>
        <v>9.4999999999999998E-3</v>
      </c>
      <c r="S143" s="155">
        <v>0</v>
      </c>
      <c r="T143" s="156">
        <f t="shared" si="8"/>
        <v>0</v>
      </c>
      <c r="AR143" s="157" t="s">
        <v>779</v>
      </c>
      <c r="AT143" s="157" t="s">
        <v>229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204</v>
      </c>
      <c r="BM143" s="157" t="s">
        <v>2369</v>
      </c>
    </row>
    <row r="144" spans="2:65" s="10" customFormat="1" ht="22.7" customHeight="1">
      <c r="B144" s="136"/>
      <c r="D144" s="137" t="s">
        <v>74</v>
      </c>
      <c r="E144" s="168" t="s">
        <v>1031</v>
      </c>
      <c r="F144" s="168" t="s">
        <v>1032</v>
      </c>
      <c r="I144" s="139"/>
      <c r="J144" s="169">
        <f>BK144</f>
        <v>0</v>
      </c>
      <c r="L144" s="136"/>
      <c r="M144" s="141"/>
      <c r="P144" s="142">
        <f>SUM(P145:P153)</f>
        <v>0</v>
      </c>
      <c r="R144" s="142">
        <f>SUM(R145:R153)</f>
        <v>3.3326317649999999</v>
      </c>
      <c r="T144" s="143">
        <f>SUM(T145:T153)</f>
        <v>0</v>
      </c>
      <c r="AR144" s="137" t="s">
        <v>239</v>
      </c>
      <c r="AT144" s="144" t="s">
        <v>74</v>
      </c>
      <c r="AU144" s="144" t="s">
        <v>83</v>
      </c>
      <c r="AY144" s="137" t="s">
        <v>199</v>
      </c>
      <c r="BK144" s="145">
        <f>SUM(BK145:BK153)</f>
        <v>0</v>
      </c>
    </row>
    <row r="145" spans="2:65" s="1" customFormat="1" ht="16.5" customHeight="1">
      <c r="B145" s="118"/>
      <c r="C145" s="146" t="s">
        <v>280</v>
      </c>
      <c r="D145" s="146" t="s">
        <v>200</v>
      </c>
      <c r="E145" s="147" t="s">
        <v>1036</v>
      </c>
      <c r="F145" s="148" t="s">
        <v>2327</v>
      </c>
      <c r="G145" s="149" t="s">
        <v>356</v>
      </c>
      <c r="H145" s="150">
        <v>1.45</v>
      </c>
      <c r="I145" s="151"/>
      <c r="J145" s="152">
        <f t="shared" ref="J145:J153" si="15">ROUND(I145*H145,2)</f>
        <v>0</v>
      </c>
      <c r="K145" s="153"/>
      <c r="L145" s="28"/>
      <c r="M145" s="154" t="s">
        <v>1</v>
      </c>
      <c r="N145" s="117" t="s">
        <v>41</v>
      </c>
      <c r="P145" s="155">
        <f t="shared" ref="P145:P153" si="16">O145*H145</f>
        <v>0</v>
      </c>
      <c r="Q145" s="155">
        <v>2.2910357000000001</v>
      </c>
      <c r="R145" s="155">
        <f t="shared" ref="R145:R153" si="17">Q145*H145</f>
        <v>3.322001765</v>
      </c>
      <c r="S145" s="155">
        <v>0</v>
      </c>
      <c r="T145" s="156">
        <f t="shared" ref="T145:T153" si="18">S145*H145</f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ref="BE145:BE153" si="19">IF(N145="základná",J145,0)</f>
        <v>0</v>
      </c>
      <c r="BF145" s="158">
        <f t="shared" ref="BF145:BF153" si="20">IF(N145="znížená",J145,0)</f>
        <v>0</v>
      </c>
      <c r="BG145" s="158">
        <f t="shared" ref="BG145:BG153" si="21">IF(N145="zákl. prenesená",J145,0)</f>
        <v>0</v>
      </c>
      <c r="BH145" s="158">
        <f t="shared" ref="BH145:BH153" si="22">IF(N145="zníž. prenesená",J145,0)</f>
        <v>0</v>
      </c>
      <c r="BI145" s="158">
        <f t="shared" ref="BI145:BI153" si="23">IF(N145="nulová",J145,0)</f>
        <v>0</v>
      </c>
      <c r="BJ145" s="13" t="s">
        <v>115</v>
      </c>
      <c r="BK145" s="158">
        <f t="shared" ref="BK145:BK153" si="24">ROUND(I145*H145,2)</f>
        <v>0</v>
      </c>
      <c r="BL145" s="13" t="s">
        <v>234</v>
      </c>
      <c r="BM145" s="157" t="s">
        <v>2370</v>
      </c>
    </row>
    <row r="146" spans="2:65" s="1" customFormat="1" ht="24.2" customHeight="1">
      <c r="B146" s="118"/>
      <c r="C146" s="146" t="s">
        <v>284</v>
      </c>
      <c r="D146" s="146" t="s">
        <v>200</v>
      </c>
      <c r="E146" s="147" t="s">
        <v>1054</v>
      </c>
      <c r="F146" s="148" t="s">
        <v>1055</v>
      </c>
      <c r="G146" s="149" t="s">
        <v>266</v>
      </c>
      <c r="H146" s="150">
        <v>20</v>
      </c>
      <c r="I146" s="151"/>
      <c r="J146" s="152">
        <f t="shared" si="15"/>
        <v>0</v>
      </c>
      <c r="K146" s="153"/>
      <c r="L146" s="28"/>
      <c r="M146" s="154" t="s">
        <v>1</v>
      </c>
      <c r="N146" s="117" t="s">
        <v>41</v>
      </c>
      <c r="P146" s="155">
        <f t="shared" si="16"/>
        <v>0</v>
      </c>
      <c r="Q146" s="155">
        <v>0</v>
      </c>
      <c r="R146" s="155">
        <f t="shared" si="17"/>
        <v>0</v>
      </c>
      <c r="S146" s="155">
        <v>0</v>
      </c>
      <c r="T146" s="156">
        <f t="shared" si="18"/>
        <v>0</v>
      </c>
      <c r="AR146" s="157" t="s">
        <v>204</v>
      </c>
      <c r="AT146" s="157" t="s">
        <v>200</v>
      </c>
      <c r="AU146" s="157" t="s">
        <v>115</v>
      </c>
      <c r="AY146" s="13" t="s">
        <v>199</v>
      </c>
      <c r="BE146" s="158">
        <f t="shared" si="19"/>
        <v>0</v>
      </c>
      <c r="BF146" s="158">
        <f t="shared" si="20"/>
        <v>0</v>
      </c>
      <c r="BG146" s="158">
        <f t="shared" si="21"/>
        <v>0</v>
      </c>
      <c r="BH146" s="158">
        <f t="shared" si="22"/>
        <v>0</v>
      </c>
      <c r="BI146" s="158">
        <f t="shared" si="23"/>
        <v>0</v>
      </c>
      <c r="BJ146" s="13" t="s">
        <v>115</v>
      </c>
      <c r="BK146" s="158">
        <f t="shared" si="24"/>
        <v>0</v>
      </c>
      <c r="BL146" s="13" t="s">
        <v>204</v>
      </c>
      <c r="BM146" s="157" t="s">
        <v>2371</v>
      </c>
    </row>
    <row r="147" spans="2:65" s="1" customFormat="1" ht="16.5" customHeight="1">
      <c r="B147" s="118"/>
      <c r="C147" s="146" t="s">
        <v>288</v>
      </c>
      <c r="D147" s="146" t="s">
        <v>200</v>
      </c>
      <c r="E147" s="147" t="s">
        <v>1057</v>
      </c>
      <c r="F147" s="148" t="s">
        <v>2332</v>
      </c>
      <c r="G147" s="149" t="s">
        <v>266</v>
      </c>
      <c r="H147" s="150">
        <v>2.5</v>
      </c>
      <c r="I147" s="151"/>
      <c r="J147" s="152">
        <f t="shared" si="15"/>
        <v>0</v>
      </c>
      <c r="K147" s="153"/>
      <c r="L147" s="28"/>
      <c r="M147" s="154" t="s">
        <v>1</v>
      </c>
      <c r="N147" s="117" t="s">
        <v>41</v>
      </c>
      <c r="P147" s="155">
        <f t="shared" si="16"/>
        <v>0</v>
      </c>
      <c r="Q147" s="155">
        <v>0</v>
      </c>
      <c r="R147" s="155">
        <f t="shared" si="17"/>
        <v>0</v>
      </c>
      <c r="S147" s="155">
        <v>0</v>
      </c>
      <c r="T147" s="156">
        <f t="shared" si="1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19"/>
        <v>0</v>
      </c>
      <c r="BF147" s="158">
        <f t="shared" si="20"/>
        <v>0</v>
      </c>
      <c r="BG147" s="158">
        <f t="shared" si="21"/>
        <v>0</v>
      </c>
      <c r="BH147" s="158">
        <f t="shared" si="22"/>
        <v>0</v>
      </c>
      <c r="BI147" s="158">
        <f t="shared" si="23"/>
        <v>0</v>
      </c>
      <c r="BJ147" s="13" t="s">
        <v>115</v>
      </c>
      <c r="BK147" s="158">
        <f t="shared" si="24"/>
        <v>0</v>
      </c>
      <c r="BL147" s="13" t="s">
        <v>204</v>
      </c>
      <c r="BM147" s="157" t="s">
        <v>2372</v>
      </c>
    </row>
    <row r="148" spans="2:65" s="1" customFormat="1" ht="16.5" customHeight="1">
      <c r="B148" s="118"/>
      <c r="C148" s="170" t="s">
        <v>292</v>
      </c>
      <c r="D148" s="170" t="s">
        <v>229</v>
      </c>
      <c r="E148" s="171" t="s">
        <v>1060</v>
      </c>
      <c r="F148" s="172" t="s">
        <v>1061</v>
      </c>
      <c r="G148" s="173" t="s">
        <v>356</v>
      </c>
      <c r="H148" s="174">
        <v>0.01</v>
      </c>
      <c r="I148" s="175"/>
      <c r="J148" s="176">
        <f t="shared" si="15"/>
        <v>0</v>
      </c>
      <c r="K148" s="177"/>
      <c r="L148" s="178"/>
      <c r="M148" s="179" t="s">
        <v>1</v>
      </c>
      <c r="N148" s="180" t="s">
        <v>41</v>
      </c>
      <c r="P148" s="155">
        <f t="shared" si="16"/>
        <v>0</v>
      </c>
      <c r="Q148" s="155">
        <v>1</v>
      </c>
      <c r="R148" s="155">
        <f t="shared" si="17"/>
        <v>0.01</v>
      </c>
      <c r="S148" s="155">
        <v>0</v>
      </c>
      <c r="T148" s="156">
        <f t="shared" si="18"/>
        <v>0</v>
      </c>
      <c r="AR148" s="157" t="s">
        <v>779</v>
      </c>
      <c r="AT148" s="157" t="s">
        <v>229</v>
      </c>
      <c r="AU148" s="157" t="s">
        <v>115</v>
      </c>
      <c r="AY148" s="13" t="s">
        <v>199</v>
      </c>
      <c r="BE148" s="158">
        <f t="shared" si="19"/>
        <v>0</v>
      </c>
      <c r="BF148" s="158">
        <f t="shared" si="20"/>
        <v>0</v>
      </c>
      <c r="BG148" s="158">
        <f t="shared" si="21"/>
        <v>0</v>
      </c>
      <c r="BH148" s="158">
        <f t="shared" si="22"/>
        <v>0</v>
      </c>
      <c r="BI148" s="158">
        <f t="shared" si="23"/>
        <v>0</v>
      </c>
      <c r="BJ148" s="13" t="s">
        <v>115</v>
      </c>
      <c r="BK148" s="158">
        <f t="shared" si="24"/>
        <v>0</v>
      </c>
      <c r="BL148" s="13" t="s">
        <v>204</v>
      </c>
      <c r="BM148" s="157" t="s">
        <v>2373</v>
      </c>
    </row>
    <row r="149" spans="2:65" s="1" customFormat="1" ht="16.5" customHeight="1">
      <c r="B149" s="118"/>
      <c r="C149" s="170" t="s">
        <v>296</v>
      </c>
      <c r="D149" s="170" t="s">
        <v>229</v>
      </c>
      <c r="E149" s="171" t="s">
        <v>1063</v>
      </c>
      <c r="F149" s="172" t="s">
        <v>1064</v>
      </c>
      <c r="G149" s="173" t="s">
        <v>266</v>
      </c>
      <c r="H149" s="174">
        <v>2.5</v>
      </c>
      <c r="I149" s="175"/>
      <c r="J149" s="176">
        <f t="shared" si="15"/>
        <v>0</v>
      </c>
      <c r="K149" s="177"/>
      <c r="L149" s="178"/>
      <c r="M149" s="179" t="s">
        <v>1</v>
      </c>
      <c r="N149" s="180" t="s">
        <v>41</v>
      </c>
      <c r="P149" s="155">
        <f t="shared" si="16"/>
        <v>0</v>
      </c>
      <c r="Q149" s="155">
        <v>0</v>
      </c>
      <c r="R149" s="155">
        <f t="shared" si="17"/>
        <v>0</v>
      </c>
      <c r="S149" s="155">
        <v>0</v>
      </c>
      <c r="T149" s="156">
        <f t="shared" si="18"/>
        <v>0</v>
      </c>
      <c r="AR149" s="157" t="s">
        <v>779</v>
      </c>
      <c r="AT149" s="157" t="s">
        <v>229</v>
      </c>
      <c r="AU149" s="157" t="s">
        <v>115</v>
      </c>
      <c r="AY149" s="13" t="s">
        <v>199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115</v>
      </c>
      <c r="BK149" s="158">
        <f t="shared" si="24"/>
        <v>0</v>
      </c>
      <c r="BL149" s="13" t="s">
        <v>204</v>
      </c>
      <c r="BM149" s="157" t="s">
        <v>2374</v>
      </c>
    </row>
    <row r="150" spans="2:65" s="1" customFormat="1" ht="24.2" customHeight="1">
      <c r="B150" s="118"/>
      <c r="C150" s="146" t="s">
        <v>300</v>
      </c>
      <c r="D150" s="146" t="s">
        <v>200</v>
      </c>
      <c r="E150" s="147" t="s">
        <v>1066</v>
      </c>
      <c r="F150" s="148" t="s">
        <v>1067</v>
      </c>
      <c r="G150" s="149" t="s">
        <v>266</v>
      </c>
      <c r="H150" s="150">
        <v>3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41</v>
      </c>
      <c r="P150" s="155">
        <f t="shared" si="16"/>
        <v>0</v>
      </c>
      <c r="Q150" s="155">
        <v>0</v>
      </c>
      <c r="R150" s="155">
        <f t="shared" si="17"/>
        <v>0</v>
      </c>
      <c r="S150" s="155">
        <v>0</v>
      </c>
      <c r="T150" s="156">
        <f t="shared" si="18"/>
        <v>0</v>
      </c>
      <c r="AR150" s="157" t="s">
        <v>204</v>
      </c>
      <c r="AT150" s="157" t="s">
        <v>200</v>
      </c>
      <c r="AU150" s="157" t="s">
        <v>115</v>
      </c>
      <c r="AY150" s="13" t="s">
        <v>199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115</v>
      </c>
      <c r="BK150" s="158">
        <f t="shared" si="24"/>
        <v>0</v>
      </c>
      <c r="BL150" s="13" t="s">
        <v>204</v>
      </c>
      <c r="BM150" s="157" t="s">
        <v>2375</v>
      </c>
    </row>
    <row r="151" spans="2:65" s="1" customFormat="1" ht="24.2" customHeight="1">
      <c r="B151" s="118"/>
      <c r="C151" s="170" t="s">
        <v>304</v>
      </c>
      <c r="D151" s="170" t="s">
        <v>229</v>
      </c>
      <c r="E151" s="171" t="s">
        <v>1069</v>
      </c>
      <c r="F151" s="172" t="s">
        <v>1070</v>
      </c>
      <c r="G151" s="173" t="s">
        <v>266</v>
      </c>
      <c r="H151" s="174">
        <v>3</v>
      </c>
      <c r="I151" s="175"/>
      <c r="J151" s="176">
        <f t="shared" si="15"/>
        <v>0</v>
      </c>
      <c r="K151" s="177"/>
      <c r="L151" s="178"/>
      <c r="M151" s="179" t="s">
        <v>1</v>
      </c>
      <c r="N151" s="180" t="s">
        <v>41</v>
      </c>
      <c r="P151" s="155">
        <f t="shared" si="16"/>
        <v>0</v>
      </c>
      <c r="Q151" s="155">
        <v>2.1000000000000001E-4</v>
      </c>
      <c r="R151" s="155">
        <f t="shared" si="17"/>
        <v>6.3000000000000003E-4</v>
      </c>
      <c r="S151" s="155">
        <v>0</v>
      </c>
      <c r="T151" s="156">
        <f t="shared" si="18"/>
        <v>0</v>
      </c>
      <c r="AR151" s="157" t="s">
        <v>779</v>
      </c>
      <c r="AT151" s="157" t="s">
        <v>229</v>
      </c>
      <c r="AU151" s="157" t="s">
        <v>115</v>
      </c>
      <c r="AY151" s="13" t="s">
        <v>199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115</v>
      </c>
      <c r="BK151" s="158">
        <f t="shared" si="24"/>
        <v>0</v>
      </c>
      <c r="BL151" s="13" t="s">
        <v>204</v>
      </c>
      <c r="BM151" s="157" t="s">
        <v>2376</v>
      </c>
    </row>
    <row r="152" spans="2:65" s="1" customFormat="1" ht="33" customHeight="1">
      <c r="B152" s="118"/>
      <c r="C152" s="146" t="s">
        <v>308</v>
      </c>
      <c r="D152" s="146" t="s">
        <v>200</v>
      </c>
      <c r="E152" s="147" t="s">
        <v>1072</v>
      </c>
      <c r="F152" s="148" t="s">
        <v>1073</v>
      </c>
      <c r="G152" s="149" t="s">
        <v>266</v>
      </c>
      <c r="H152" s="150">
        <v>20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41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204</v>
      </c>
      <c r="AT152" s="157" t="s">
        <v>200</v>
      </c>
      <c r="AU152" s="157" t="s">
        <v>115</v>
      </c>
      <c r="AY152" s="13" t="s">
        <v>199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115</v>
      </c>
      <c r="BK152" s="158">
        <f t="shared" si="24"/>
        <v>0</v>
      </c>
      <c r="BL152" s="13" t="s">
        <v>204</v>
      </c>
      <c r="BM152" s="157" t="s">
        <v>2377</v>
      </c>
    </row>
    <row r="153" spans="2:65" s="1" customFormat="1" ht="33" customHeight="1">
      <c r="B153" s="118"/>
      <c r="C153" s="146" t="s">
        <v>312</v>
      </c>
      <c r="D153" s="146" t="s">
        <v>200</v>
      </c>
      <c r="E153" s="147" t="s">
        <v>1075</v>
      </c>
      <c r="F153" s="148" t="s">
        <v>1076</v>
      </c>
      <c r="G153" s="149" t="s">
        <v>262</v>
      </c>
      <c r="H153" s="150">
        <v>7</v>
      </c>
      <c r="I153" s="151"/>
      <c r="J153" s="152">
        <f t="shared" si="15"/>
        <v>0</v>
      </c>
      <c r="K153" s="153"/>
      <c r="L153" s="28"/>
      <c r="M153" s="159" t="s">
        <v>1</v>
      </c>
      <c r="N153" s="160" t="s">
        <v>41</v>
      </c>
      <c r="O153" s="161"/>
      <c r="P153" s="162">
        <f t="shared" si="16"/>
        <v>0</v>
      </c>
      <c r="Q153" s="162">
        <v>0</v>
      </c>
      <c r="R153" s="162">
        <f t="shared" si="17"/>
        <v>0</v>
      </c>
      <c r="S153" s="162">
        <v>0</v>
      </c>
      <c r="T153" s="163">
        <f t="shared" si="18"/>
        <v>0</v>
      </c>
      <c r="AR153" s="157" t="s">
        <v>204</v>
      </c>
      <c r="AT153" s="157" t="s">
        <v>200</v>
      </c>
      <c r="AU153" s="157" t="s">
        <v>115</v>
      </c>
      <c r="AY153" s="13" t="s">
        <v>199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115</v>
      </c>
      <c r="BK153" s="158">
        <f t="shared" si="24"/>
        <v>0</v>
      </c>
      <c r="BL153" s="13" t="s">
        <v>204</v>
      </c>
      <c r="BM153" s="157" t="s">
        <v>2378</v>
      </c>
    </row>
    <row r="154" spans="2:65" s="1" customFormat="1" ht="6.95" customHeight="1">
      <c r="B154" s="43"/>
      <c r="C154" s="44"/>
      <c r="D154" s="44"/>
      <c r="E154" s="44"/>
      <c r="F154" s="44"/>
      <c r="G154" s="44"/>
      <c r="H154" s="44"/>
      <c r="I154" s="44"/>
      <c r="J154" s="44"/>
      <c r="K154" s="44"/>
      <c r="L154" s="28"/>
    </row>
  </sheetData>
  <autoFilter ref="C128:K153" xr:uid="{00000000-0009-0000-0000-000017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58"/>
  <sheetViews>
    <sheetView showGridLines="0" tabSelected="1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163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2379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J102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ROUND((SUM(BE102:BE109) + SUM(BE129:BE157)),  2)</f>
        <v>0</v>
      </c>
      <c r="G35" s="98"/>
      <c r="H35" s="98"/>
      <c r="I35" s="99">
        <v>0.23</v>
      </c>
      <c r="J35" s="97">
        <f>ROUND(((SUM(BE102:BE109) + SUM(BE129:BE157))*I35),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ROUND((SUM(BF102:BF109) + SUM(BF129:BF157)),  2)</f>
        <v>0</v>
      </c>
      <c r="I36" s="100">
        <v>0.23</v>
      </c>
      <c r="J36" s="85">
        <f>ROUND(((SUM(BF102:BF109) + SUM(BF129:BF157))*I36),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ROUND((SUM(BG102:BG109) + SUM(BG129:BG157)),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ROUND((SUM(BH102:BH109) + SUM(BH129:BH157)),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ROUND((SUM(BI102:BI109) + SUM(BI129:BI157)),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SO410.1 - INFORMAČNÝ A KAMEROVÝ SYSTÉM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J129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918</v>
      </c>
      <c r="E97" s="114"/>
      <c r="F97" s="114"/>
      <c r="G97" s="114"/>
      <c r="H97" s="114"/>
      <c r="I97" s="114"/>
      <c r="J97" s="115">
        <f>J130</f>
        <v>0</v>
      </c>
      <c r="L97" s="112"/>
    </row>
    <row r="98" spans="2:65" s="11" customFormat="1" ht="19.899999999999999" hidden="1" customHeight="1">
      <c r="B98" s="164"/>
      <c r="D98" s="165" t="s">
        <v>919</v>
      </c>
      <c r="E98" s="166"/>
      <c r="F98" s="166"/>
      <c r="G98" s="166"/>
      <c r="H98" s="166"/>
      <c r="I98" s="166"/>
      <c r="J98" s="167">
        <f>J131</f>
        <v>0</v>
      </c>
      <c r="L98" s="164"/>
    </row>
    <row r="99" spans="2:65" s="11" customFormat="1" ht="19.899999999999999" hidden="1" customHeight="1">
      <c r="B99" s="164"/>
      <c r="D99" s="165" t="s">
        <v>920</v>
      </c>
      <c r="E99" s="166"/>
      <c r="F99" s="166"/>
      <c r="G99" s="166"/>
      <c r="H99" s="166"/>
      <c r="I99" s="166"/>
      <c r="J99" s="167">
        <f>J150</f>
        <v>0</v>
      </c>
      <c r="L99" s="164"/>
    </row>
    <row r="100" spans="2:65" s="1" customFormat="1" ht="21.75" hidden="1" customHeight="1">
      <c r="B100" s="28"/>
      <c r="L100" s="28"/>
    </row>
    <row r="101" spans="2:65" s="1" customFormat="1" ht="6.95" hidden="1" customHeight="1">
      <c r="B101" s="28"/>
      <c r="L101" s="28"/>
    </row>
    <row r="102" spans="2:65" s="1" customFormat="1" ht="29.25" hidden="1" customHeight="1">
      <c r="B102" s="28"/>
      <c r="C102" s="111" t="s">
        <v>175</v>
      </c>
      <c r="J102" s="116">
        <f>ROUND(J103 + J104 + J105 + J106 + J107 + J108,2)</f>
        <v>0</v>
      </c>
      <c r="L102" s="28"/>
      <c r="N102" s="117" t="s">
        <v>39</v>
      </c>
    </row>
    <row r="103" spans="2:65" s="1" customFormat="1" ht="18" hidden="1" customHeight="1">
      <c r="B103" s="118"/>
      <c r="C103" s="119"/>
      <c r="D103" s="232" t="s">
        <v>176</v>
      </c>
      <c r="E103" s="233"/>
      <c r="F103" s="233"/>
      <c r="G103" s="119"/>
      <c r="H103" s="119"/>
      <c r="I103" s="119"/>
      <c r="J103" s="121">
        <v>0</v>
      </c>
      <c r="K103" s="119"/>
      <c r="L103" s="118"/>
      <c r="M103" s="119"/>
      <c r="N103" s="122" t="s">
        <v>41</v>
      </c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  <c r="AI103" s="119"/>
      <c r="AJ103" s="119"/>
      <c r="AK103" s="119"/>
      <c r="AL103" s="119"/>
      <c r="AM103" s="119"/>
      <c r="AN103" s="119"/>
      <c r="AO103" s="119"/>
      <c r="AP103" s="119"/>
      <c r="AQ103" s="119"/>
      <c r="AR103" s="119"/>
      <c r="AS103" s="119"/>
      <c r="AT103" s="119"/>
      <c r="AU103" s="119"/>
      <c r="AV103" s="119"/>
      <c r="AW103" s="119"/>
      <c r="AX103" s="119"/>
      <c r="AY103" s="123" t="s">
        <v>177</v>
      </c>
      <c r="AZ103" s="119"/>
      <c r="BA103" s="119"/>
      <c r="BB103" s="119"/>
      <c r="BC103" s="119"/>
      <c r="BD103" s="119"/>
      <c r="BE103" s="124">
        <f t="shared" ref="BE103:BE108" si="0">IF(N103="základná",J103,0)</f>
        <v>0</v>
      </c>
      <c r="BF103" s="124">
        <f t="shared" ref="BF103:BF108" si="1">IF(N103="znížená",J103,0)</f>
        <v>0</v>
      </c>
      <c r="BG103" s="124">
        <f t="shared" ref="BG103:BG108" si="2">IF(N103="zákl. prenesená",J103,0)</f>
        <v>0</v>
      </c>
      <c r="BH103" s="124">
        <f t="shared" ref="BH103:BH108" si="3">IF(N103="zníž. prenesená",J103,0)</f>
        <v>0</v>
      </c>
      <c r="BI103" s="124">
        <f t="shared" ref="BI103:BI108" si="4">IF(N103="nulová",J103,0)</f>
        <v>0</v>
      </c>
      <c r="BJ103" s="123" t="s">
        <v>115</v>
      </c>
      <c r="BK103" s="119"/>
      <c r="BL103" s="119"/>
      <c r="BM103" s="119"/>
    </row>
    <row r="104" spans="2:65" s="1" customFormat="1" ht="18" hidden="1" customHeight="1">
      <c r="B104" s="118"/>
      <c r="C104" s="119"/>
      <c r="D104" s="232" t="s">
        <v>921</v>
      </c>
      <c r="E104" s="233"/>
      <c r="F104" s="233"/>
      <c r="G104" s="119"/>
      <c r="H104" s="119"/>
      <c r="I104" s="119"/>
      <c r="J104" s="121">
        <v>0</v>
      </c>
      <c r="K104" s="119"/>
      <c r="L104" s="118"/>
      <c r="M104" s="119"/>
      <c r="N104" s="122" t="s">
        <v>41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177</v>
      </c>
      <c r="AZ104" s="119"/>
      <c r="BA104" s="119"/>
      <c r="BB104" s="119"/>
      <c r="BC104" s="119"/>
      <c r="BD104" s="119"/>
      <c r="BE104" s="124">
        <f t="shared" si="0"/>
        <v>0</v>
      </c>
      <c r="BF104" s="124">
        <f t="shared" si="1"/>
        <v>0</v>
      </c>
      <c r="BG104" s="124">
        <f t="shared" si="2"/>
        <v>0</v>
      </c>
      <c r="BH104" s="124">
        <f t="shared" si="3"/>
        <v>0</v>
      </c>
      <c r="BI104" s="124">
        <f t="shared" si="4"/>
        <v>0</v>
      </c>
      <c r="BJ104" s="123" t="s">
        <v>115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32" t="s">
        <v>179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180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322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120" t="s">
        <v>182</v>
      </c>
      <c r="E108" s="119"/>
      <c r="F108" s="119"/>
      <c r="G108" s="119"/>
      <c r="H108" s="119"/>
      <c r="I108" s="119"/>
      <c r="J108" s="121">
        <f>ROUND(J30*T108,2)</f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183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9.9499999999999993" hidden="1">
      <c r="B109" s="28"/>
      <c r="L109" s="28"/>
    </row>
    <row r="110" spans="2:65" s="1" customFormat="1" ht="29.25" hidden="1" customHeight="1">
      <c r="B110" s="28"/>
      <c r="C110" s="125" t="s">
        <v>184</v>
      </c>
      <c r="D110" s="101"/>
      <c r="E110" s="101"/>
      <c r="F110" s="101"/>
      <c r="G110" s="101"/>
      <c r="H110" s="101"/>
      <c r="I110" s="101"/>
      <c r="J110" s="126">
        <f>ROUND(J96+J102,2)</f>
        <v>0</v>
      </c>
      <c r="K110" s="101"/>
      <c r="L110" s="28"/>
    </row>
    <row r="111" spans="2:65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65" ht="9.9499999999999993" hidden="1"/>
    <row r="113" spans="2:20" ht="9.9499999999999993" hidden="1"/>
    <row r="114" spans="2:20" ht="9.9499999999999993" hidden="1"/>
    <row r="115" spans="2:20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20" s="1" customFormat="1" ht="24.95" customHeight="1">
      <c r="B116" s="28"/>
      <c r="C116" s="17" t="s">
        <v>185</v>
      </c>
      <c r="L116" s="28"/>
    </row>
    <row r="117" spans="2:20" s="1" customFormat="1" ht="6.95" customHeight="1">
      <c r="B117" s="28"/>
      <c r="L117" s="28"/>
    </row>
    <row r="118" spans="2:20" s="1" customFormat="1" ht="12" customHeight="1">
      <c r="B118" s="28"/>
      <c r="C118" s="23" t="s">
        <v>15</v>
      </c>
      <c r="L118" s="28"/>
    </row>
    <row r="119" spans="2:20" s="1" customFormat="1" ht="16.5" customHeight="1">
      <c r="B119" s="28"/>
      <c r="E119" s="234" t="str">
        <f>E7</f>
        <v>Tlačiarne – úprava dopravnej infraštruktúry - Mesto Košice</v>
      </c>
      <c r="F119" s="235"/>
      <c r="G119" s="235"/>
      <c r="H119" s="235"/>
      <c r="L119" s="28"/>
    </row>
    <row r="120" spans="2:20" s="1" customFormat="1" ht="12" customHeight="1">
      <c r="B120" s="28"/>
      <c r="C120" s="23" t="s">
        <v>165</v>
      </c>
      <c r="L120" s="28"/>
    </row>
    <row r="121" spans="2:20" s="1" customFormat="1" ht="16.5" customHeight="1">
      <c r="B121" s="28"/>
      <c r="E121" s="194" t="str">
        <f>E9</f>
        <v>SO410.1 - INFORMAČNÝ A KAMEROVÝ SYSTÉM</v>
      </c>
      <c r="F121" s="236"/>
      <c r="G121" s="236"/>
      <c r="H121" s="236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F12</f>
        <v>ul. Letná, Košice</v>
      </c>
      <c r="I123" s="23" t="s">
        <v>21</v>
      </c>
      <c r="J123" s="51" t="str">
        <f>IF(J12="","",J12)</f>
        <v>8. 6. 2026</v>
      </c>
      <c r="L123" s="28"/>
    </row>
    <row r="124" spans="2:20" s="1" customFormat="1" ht="6.95" customHeight="1">
      <c r="B124" s="28"/>
      <c r="L124" s="28"/>
    </row>
    <row r="125" spans="2:20" s="1" customFormat="1" ht="25.7" customHeight="1">
      <c r="B125" s="28"/>
      <c r="C125" s="23" t="s">
        <v>23</v>
      </c>
      <c r="F125" s="21" t="str">
        <f>E15</f>
        <v>Mesto Košice, Trieda SNP 48/A, 04011 Košice</v>
      </c>
      <c r="I125" s="23" t="s">
        <v>29</v>
      </c>
      <c r="J125" s="26" t="str">
        <f>E21</f>
        <v>d.g.A design graphic architecture s.r.o</v>
      </c>
      <c r="L125" s="28"/>
    </row>
    <row r="126" spans="2:20" s="1" customFormat="1" ht="15.2" customHeight="1">
      <c r="B126" s="28"/>
      <c r="C126" s="23" t="s">
        <v>27</v>
      </c>
      <c r="F126" s="21" t="str">
        <f>IF(E18="","",E18)</f>
        <v>Vyplň údaj</v>
      </c>
      <c r="I126" s="23" t="s">
        <v>32</v>
      </c>
      <c r="J126" s="26" t="str">
        <f>E24</f>
        <v xml:space="preserve"> </v>
      </c>
      <c r="L126" s="28"/>
    </row>
    <row r="127" spans="2:20" s="1" customFormat="1" ht="10.35" customHeight="1">
      <c r="B127" s="28"/>
      <c r="L127" s="28"/>
    </row>
    <row r="128" spans="2:20" s="9" customFormat="1" ht="29.25" customHeight="1">
      <c r="B128" s="127"/>
      <c r="C128" s="128" t="s">
        <v>186</v>
      </c>
      <c r="D128" s="129" t="s">
        <v>60</v>
      </c>
      <c r="E128" s="129" t="s">
        <v>56</v>
      </c>
      <c r="F128" s="129" t="s">
        <v>57</v>
      </c>
      <c r="G128" s="129" t="s">
        <v>187</v>
      </c>
      <c r="H128" s="129" t="s">
        <v>188</v>
      </c>
      <c r="I128" s="129" t="s">
        <v>189</v>
      </c>
      <c r="J128" s="130" t="s">
        <v>171</v>
      </c>
      <c r="K128" s="131" t="s">
        <v>190</v>
      </c>
      <c r="L128" s="127"/>
      <c r="M128" s="58" t="s">
        <v>1</v>
      </c>
      <c r="N128" s="59" t="s">
        <v>39</v>
      </c>
      <c r="O128" s="59" t="s">
        <v>191</v>
      </c>
      <c r="P128" s="59" t="s">
        <v>192</v>
      </c>
      <c r="Q128" s="59" t="s">
        <v>193</v>
      </c>
      <c r="R128" s="59" t="s">
        <v>194</v>
      </c>
      <c r="S128" s="59" t="s">
        <v>195</v>
      </c>
      <c r="T128" s="60" t="s">
        <v>196</v>
      </c>
    </row>
    <row r="129" spans="2:65" s="1" customFormat="1" ht="22.7" customHeight="1">
      <c r="B129" s="28"/>
      <c r="C129" s="63" t="s">
        <v>167</v>
      </c>
      <c r="J129" s="132">
        <f>BK129</f>
        <v>0</v>
      </c>
      <c r="L129" s="28"/>
      <c r="M129" s="61"/>
      <c r="N129" s="52"/>
      <c r="O129" s="52"/>
      <c r="P129" s="133">
        <f>P130</f>
        <v>0</v>
      </c>
      <c r="Q129" s="52"/>
      <c r="R129" s="133">
        <f>R130</f>
        <v>12.938803240000002</v>
      </c>
      <c r="S129" s="52"/>
      <c r="T129" s="134">
        <f>T130</f>
        <v>0</v>
      </c>
      <c r="AT129" s="13" t="s">
        <v>74</v>
      </c>
      <c r="AU129" s="13" t="s">
        <v>173</v>
      </c>
      <c r="BK129" s="135">
        <f>BK130</f>
        <v>0</v>
      </c>
    </row>
    <row r="130" spans="2:65" s="10" customFormat="1" ht="25.9" customHeight="1">
      <c r="B130" s="136"/>
      <c r="D130" s="137" t="s">
        <v>74</v>
      </c>
      <c r="E130" s="138" t="s">
        <v>229</v>
      </c>
      <c r="F130" s="138" t="s">
        <v>922</v>
      </c>
      <c r="I130" s="139"/>
      <c r="J130" s="140">
        <f>BK130</f>
        <v>0</v>
      </c>
      <c r="L130" s="136"/>
      <c r="M130" s="141"/>
      <c r="P130" s="142">
        <f>P131+P150</f>
        <v>0</v>
      </c>
      <c r="R130" s="142">
        <f>R131+R150</f>
        <v>12.938803240000002</v>
      </c>
      <c r="T130" s="143">
        <f>T131+T150</f>
        <v>0</v>
      </c>
      <c r="AR130" s="137" t="s">
        <v>239</v>
      </c>
      <c r="AT130" s="144" t="s">
        <v>74</v>
      </c>
      <c r="AU130" s="144" t="s">
        <v>75</v>
      </c>
      <c r="AY130" s="137" t="s">
        <v>199</v>
      </c>
      <c r="BK130" s="145">
        <f>BK131+BK150</f>
        <v>0</v>
      </c>
    </row>
    <row r="131" spans="2:65" s="10" customFormat="1" ht="22.7" customHeight="1">
      <c r="B131" s="136"/>
      <c r="D131" s="137" t="s">
        <v>74</v>
      </c>
      <c r="E131" s="168" t="s">
        <v>923</v>
      </c>
      <c r="F131" s="168" t="s">
        <v>924</v>
      </c>
      <c r="I131" s="139"/>
      <c r="J131" s="169">
        <f>BK131</f>
        <v>0</v>
      </c>
      <c r="L131" s="136"/>
      <c r="M131" s="141"/>
      <c r="P131" s="142">
        <f>SUM(P132:P149)</f>
        <v>0</v>
      </c>
      <c r="R131" s="142">
        <f>SUM(R132:R149)</f>
        <v>4.4248000000000003E-2</v>
      </c>
      <c r="T131" s="143">
        <f>SUM(T132:T149)</f>
        <v>0</v>
      </c>
      <c r="AR131" s="137" t="s">
        <v>239</v>
      </c>
      <c r="AT131" s="144" t="s">
        <v>74</v>
      </c>
      <c r="AU131" s="144" t="s">
        <v>83</v>
      </c>
      <c r="AY131" s="137" t="s">
        <v>199</v>
      </c>
      <c r="BK131" s="145">
        <f>SUM(BK132:BK149)</f>
        <v>0</v>
      </c>
    </row>
    <row r="132" spans="2:65" s="1" customFormat="1" ht="24.2" customHeight="1">
      <c r="B132" s="118"/>
      <c r="C132" s="146" t="s">
        <v>83</v>
      </c>
      <c r="D132" s="146" t="s">
        <v>200</v>
      </c>
      <c r="E132" s="147" t="s">
        <v>925</v>
      </c>
      <c r="F132" s="148" t="s">
        <v>926</v>
      </c>
      <c r="G132" s="149" t="s">
        <v>266</v>
      </c>
      <c r="H132" s="150">
        <v>60</v>
      </c>
      <c r="I132" s="151"/>
      <c r="J132" s="152">
        <f t="shared" ref="J132:J149" si="5">ROUND(I132*H132,2)</f>
        <v>0</v>
      </c>
      <c r="K132" s="153"/>
      <c r="L132" s="28"/>
      <c r="M132" s="154" t="s">
        <v>1</v>
      </c>
      <c r="N132" s="117" t="s">
        <v>41</v>
      </c>
      <c r="P132" s="155">
        <f t="shared" ref="P132:P149" si="6">O132*H132</f>
        <v>0</v>
      </c>
      <c r="Q132" s="155">
        <v>0</v>
      </c>
      <c r="R132" s="155">
        <f t="shared" ref="R132:R149" si="7">Q132*H132</f>
        <v>0</v>
      </c>
      <c r="S132" s="155">
        <v>0</v>
      </c>
      <c r="T132" s="156">
        <f t="shared" ref="T132:T149" si="8">S132*H132</f>
        <v>0</v>
      </c>
      <c r="AR132" s="157" t="s">
        <v>204</v>
      </c>
      <c r="AT132" s="157" t="s">
        <v>200</v>
      </c>
      <c r="AU132" s="157" t="s">
        <v>115</v>
      </c>
      <c r="AY132" s="13" t="s">
        <v>199</v>
      </c>
      <c r="BE132" s="158">
        <f t="shared" ref="BE132:BE149" si="9">IF(N132="základná",J132,0)</f>
        <v>0</v>
      </c>
      <c r="BF132" s="158">
        <f t="shared" ref="BF132:BF149" si="10">IF(N132="znížená",J132,0)</f>
        <v>0</v>
      </c>
      <c r="BG132" s="158">
        <f t="shared" ref="BG132:BG149" si="11">IF(N132="zákl. prenesená",J132,0)</f>
        <v>0</v>
      </c>
      <c r="BH132" s="158">
        <f t="shared" ref="BH132:BH149" si="12">IF(N132="zníž. prenesená",J132,0)</f>
        <v>0</v>
      </c>
      <c r="BI132" s="158">
        <f t="shared" ref="BI132:BI149" si="13">IF(N132="nulová",J132,0)</f>
        <v>0</v>
      </c>
      <c r="BJ132" s="13" t="s">
        <v>115</v>
      </c>
      <c r="BK132" s="158">
        <f t="shared" ref="BK132:BK149" si="14">ROUND(I132*H132,2)</f>
        <v>0</v>
      </c>
      <c r="BL132" s="13" t="s">
        <v>204</v>
      </c>
      <c r="BM132" s="157" t="s">
        <v>2380</v>
      </c>
    </row>
    <row r="133" spans="2:65" s="1" customFormat="1" ht="24.2" customHeight="1">
      <c r="B133" s="118"/>
      <c r="C133" s="170" t="s">
        <v>115</v>
      </c>
      <c r="D133" s="170" t="s">
        <v>229</v>
      </c>
      <c r="E133" s="171" t="s">
        <v>928</v>
      </c>
      <c r="F133" s="172" t="s">
        <v>929</v>
      </c>
      <c r="G133" s="173" t="s">
        <v>266</v>
      </c>
      <c r="H133" s="174">
        <v>60</v>
      </c>
      <c r="I133" s="175"/>
      <c r="J133" s="176">
        <f t="shared" si="5"/>
        <v>0</v>
      </c>
      <c r="K133" s="177"/>
      <c r="L133" s="178"/>
      <c r="M133" s="179" t="s">
        <v>1</v>
      </c>
      <c r="N133" s="180" t="s">
        <v>41</v>
      </c>
      <c r="P133" s="155">
        <f t="shared" si="6"/>
        <v>0</v>
      </c>
      <c r="Q133" s="155">
        <v>1.1E-4</v>
      </c>
      <c r="R133" s="155">
        <f t="shared" si="7"/>
        <v>6.6E-3</v>
      </c>
      <c r="S133" s="155">
        <v>0</v>
      </c>
      <c r="T133" s="156">
        <f t="shared" si="8"/>
        <v>0</v>
      </c>
      <c r="AR133" s="157" t="s">
        <v>779</v>
      </c>
      <c r="AT133" s="157" t="s">
        <v>229</v>
      </c>
      <c r="AU133" s="157" t="s">
        <v>115</v>
      </c>
      <c r="AY133" s="13" t="s">
        <v>199</v>
      </c>
      <c r="BE133" s="158">
        <f t="shared" si="9"/>
        <v>0</v>
      </c>
      <c r="BF133" s="158">
        <f t="shared" si="10"/>
        <v>0</v>
      </c>
      <c r="BG133" s="158">
        <f t="shared" si="11"/>
        <v>0</v>
      </c>
      <c r="BH133" s="158">
        <f t="shared" si="12"/>
        <v>0</v>
      </c>
      <c r="BI133" s="158">
        <f t="shared" si="13"/>
        <v>0</v>
      </c>
      <c r="BJ133" s="13" t="s">
        <v>115</v>
      </c>
      <c r="BK133" s="158">
        <f t="shared" si="14"/>
        <v>0</v>
      </c>
      <c r="BL133" s="13" t="s">
        <v>204</v>
      </c>
      <c r="BM133" s="157" t="s">
        <v>2381</v>
      </c>
    </row>
    <row r="134" spans="2:65" s="1" customFormat="1" ht="24.2" customHeight="1">
      <c r="B134" s="118"/>
      <c r="C134" s="146" t="s">
        <v>284</v>
      </c>
      <c r="D134" s="146" t="s">
        <v>200</v>
      </c>
      <c r="E134" s="147" t="s">
        <v>2382</v>
      </c>
      <c r="F134" s="148" t="s">
        <v>2383</v>
      </c>
      <c r="G134" s="149" t="s">
        <v>232</v>
      </c>
      <c r="H134" s="150">
        <v>18</v>
      </c>
      <c r="I134" s="151"/>
      <c r="J134" s="152">
        <f t="shared" si="5"/>
        <v>0</v>
      </c>
      <c r="K134" s="153"/>
      <c r="L134" s="28"/>
      <c r="M134" s="154" t="s">
        <v>1</v>
      </c>
      <c r="N134" s="117" t="s">
        <v>41</v>
      </c>
      <c r="P134" s="155">
        <f t="shared" si="6"/>
        <v>0</v>
      </c>
      <c r="Q134" s="155">
        <v>0</v>
      </c>
      <c r="R134" s="155">
        <f t="shared" si="7"/>
        <v>0</v>
      </c>
      <c r="S134" s="155">
        <v>0</v>
      </c>
      <c r="T134" s="156">
        <f t="shared" si="8"/>
        <v>0</v>
      </c>
      <c r="AR134" s="157" t="s">
        <v>204</v>
      </c>
      <c r="AT134" s="157" t="s">
        <v>200</v>
      </c>
      <c r="AU134" s="157" t="s">
        <v>115</v>
      </c>
      <c r="AY134" s="13" t="s">
        <v>199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115</v>
      </c>
      <c r="BK134" s="158">
        <f t="shared" si="14"/>
        <v>0</v>
      </c>
      <c r="BL134" s="13" t="s">
        <v>204</v>
      </c>
      <c r="BM134" s="157" t="s">
        <v>2384</v>
      </c>
    </row>
    <row r="135" spans="2:65" s="1" customFormat="1" ht="16.5" customHeight="1">
      <c r="B135" s="118"/>
      <c r="C135" s="170" t="s">
        <v>288</v>
      </c>
      <c r="D135" s="170" t="s">
        <v>229</v>
      </c>
      <c r="E135" s="171" t="s">
        <v>2385</v>
      </c>
      <c r="F135" s="172" t="s">
        <v>2386</v>
      </c>
      <c r="G135" s="173" t="s">
        <v>232</v>
      </c>
      <c r="H135" s="174">
        <v>18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41</v>
      </c>
      <c r="P135" s="155">
        <f t="shared" si="6"/>
        <v>0</v>
      </c>
      <c r="Q135" s="155">
        <v>3.0000000000000001E-5</v>
      </c>
      <c r="R135" s="155">
        <f t="shared" si="7"/>
        <v>5.4000000000000001E-4</v>
      </c>
      <c r="S135" s="155">
        <v>0</v>
      </c>
      <c r="T135" s="156">
        <f t="shared" si="8"/>
        <v>0</v>
      </c>
      <c r="AR135" s="157" t="s">
        <v>930</v>
      </c>
      <c r="AT135" s="157" t="s">
        <v>229</v>
      </c>
      <c r="AU135" s="157" t="s">
        <v>115</v>
      </c>
      <c r="AY135" s="13" t="s">
        <v>199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115</v>
      </c>
      <c r="BK135" s="158">
        <f t="shared" si="14"/>
        <v>0</v>
      </c>
      <c r="BL135" s="13" t="s">
        <v>930</v>
      </c>
      <c r="BM135" s="157" t="s">
        <v>2387</v>
      </c>
    </row>
    <row r="136" spans="2:65" s="1" customFormat="1" ht="24.2" customHeight="1">
      <c r="B136" s="118"/>
      <c r="C136" s="146" t="s">
        <v>292</v>
      </c>
      <c r="D136" s="146" t="s">
        <v>200</v>
      </c>
      <c r="E136" s="147" t="s">
        <v>1103</v>
      </c>
      <c r="F136" s="148" t="s">
        <v>1104</v>
      </c>
      <c r="G136" s="149" t="s">
        <v>266</v>
      </c>
      <c r="H136" s="150">
        <v>35</v>
      </c>
      <c r="I136" s="151"/>
      <c r="J136" s="152">
        <f t="shared" si="5"/>
        <v>0</v>
      </c>
      <c r="K136" s="153"/>
      <c r="L136" s="28"/>
      <c r="M136" s="154" t="s">
        <v>1</v>
      </c>
      <c r="N136" s="117" t="s">
        <v>41</v>
      </c>
      <c r="P136" s="155">
        <f t="shared" si="6"/>
        <v>0</v>
      </c>
      <c r="Q136" s="155">
        <v>0</v>
      </c>
      <c r="R136" s="155">
        <f t="shared" si="7"/>
        <v>0</v>
      </c>
      <c r="S136" s="155">
        <v>0</v>
      </c>
      <c r="T136" s="156">
        <f t="shared" si="8"/>
        <v>0</v>
      </c>
      <c r="AR136" s="157" t="s">
        <v>204</v>
      </c>
      <c r="AT136" s="157" t="s">
        <v>200</v>
      </c>
      <c r="AU136" s="157" t="s">
        <v>115</v>
      </c>
      <c r="AY136" s="13" t="s">
        <v>199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115</v>
      </c>
      <c r="BK136" s="158">
        <f t="shared" si="14"/>
        <v>0</v>
      </c>
      <c r="BL136" s="13" t="s">
        <v>204</v>
      </c>
      <c r="BM136" s="157" t="s">
        <v>2388</v>
      </c>
    </row>
    <row r="137" spans="2:65" s="1" customFormat="1" ht="16.5" customHeight="1">
      <c r="B137" s="118"/>
      <c r="C137" s="170" t="s">
        <v>296</v>
      </c>
      <c r="D137" s="170" t="s">
        <v>229</v>
      </c>
      <c r="E137" s="171" t="s">
        <v>1105</v>
      </c>
      <c r="F137" s="172" t="s">
        <v>1106</v>
      </c>
      <c r="G137" s="173" t="s">
        <v>385</v>
      </c>
      <c r="H137" s="174">
        <v>23.698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41</v>
      </c>
      <c r="P137" s="155">
        <f t="shared" si="6"/>
        <v>0</v>
      </c>
      <c r="Q137" s="155">
        <v>1E-3</v>
      </c>
      <c r="R137" s="155">
        <f t="shared" si="7"/>
        <v>2.3698E-2</v>
      </c>
      <c r="S137" s="155">
        <v>0</v>
      </c>
      <c r="T137" s="156">
        <f t="shared" si="8"/>
        <v>0</v>
      </c>
      <c r="AR137" s="157" t="s">
        <v>930</v>
      </c>
      <c r="AT137" s="157" t="s">
        <v>229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930</v>
      </c>
      <c r="BM137" s="157" t="s">
        <v>2389</v>
      </c>
    </row>
    <row r="138" spans="2:65" s="1" customFormat="1" ht="16.5" customHeight="1">
      <c r="B138" s="118"/>
      <c r="C138" s="146" t="s">
        <v>304</v>
      </c>
      <c r="D138" s="146" t="s">
        <v>200</v>
      </c>
      <c r="E138" s="147" t="s">
        <v>2390</v>
      </c>
      <c r="F138" s="148" t="s">
        <v>2391</v>
      </c>
      <c r="G138" s="149" t="s">
        <v>232</v>
      </c>
      <c r="H138" s="150">
        <v>6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0</v>
      </c>
      <c r="R138" s="155">
        <f t="shared" si="7"/>
        <v>0</v>
      </c>
      <c r="S138" s="155">
        <v>0</v>
      </c>
      <c r="T138" s="156">
        <f t="shared" si="8"/>
        <v>0</v>
      </c>
      <c r="AR138" s="157" t="s">
        <v>204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204</v>
      </c>
      <c r="BM138" s="157" t="s">
        <v>2392</v>
      </c>
    </row>
    <row r="139" spans="2:65" s="1" customFormat="1" ht="24.2" customHeight="1">
      <c r="B139" s="118"/>
      <c r="C139" s="170" t="s">
        <v>308</v>
      </c>
      <c r="D139" s="170" t="s">
        <v>229</v>
      </c>
      <c r="E139" s="171" t="s">
        <v>2393</v>
      </c>
      <c r="F139" s="172" t="s">
        <v>2394</v>
      </c>
      <c r="G139" s="173" t="s">
        <v>232</v>
      </c>
      <c r="H139" s="174">
        <v>6</v>
      </c>
      <c r="I139" s="175"/>
      <c r="J139" s="176">
        <f t="shared" si="5"/>
        <v>0</v>
      </c>
      <c r="K139" s="177"/>
      <c r="L139" s="178"/>
      <c r="M139" s="179" t="s">
        <v>1</v>
      </c>
      <c r="N139" s="180" t="s">
        <v>41</v>
      </c>
      <c r="P139" s="155">
        <f t="shared" si="6"/>
        <v>0</v>
      </c>
      <c r="Q139" s="155">
        <v>1.6000000000000001E-4</v>
      </c>
      <c r="R139" s="155">
        <f t="shared" si="7"/>
        <v>9.6000000000000013E-4</v>
      </c>
      <c r="S139" s="155">
        <v>0</v>
      </c>
      <c r="T139" s="156">
        <f t="shared" si="8"/>
        <v>0</v>
      </c>
      <c r="AR139" s="157" t="s">
        <v>930</v>
      </c>
      <c r="AT139" s="157" t="s">
        <v>229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930</v>
      </c>
      <c r="BM139" s="157" t="s">
        <v>2395</v>
      </c>
    </row>
    <row r="140" spans="2:65" s="1" customFormat="1" ht="16.5" customHeight="1">
      <c r="B140" s="118"/>
      <c r="C140" s="146" t="s">
        <v>7</v>
      </c>
      <c r="D140" s="146" t="s">
        <v>200</v>
      </c>
      <c r="E140" s="147" t="s">
        <v>1107</v>
      </c>
      <c r="F140" s="148" t="s">
        <v>1108</v>
      </c>
      <c r="G140" s="149" t="s">
        <v>232</v>
      </c>
      <c r="H140" s="150">
        <v>3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</v>
      </c>
      <c r="T140" s="156">
        <f t="shared" si="8"/>
        <v>0</v>
      </c>
      <c r="AR140" s="157" t="s">
        <v>204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204</v>
      </c>
      <c r="BM140" s="157" t="s">
        <v>2396</v>
      </c>
    </row>
    <row r="141" spans="2:65" s="1" customFormat="1" ht="16.5" customHeight="1">
      <c r="B141" s="118"/>
      <c r="C141" s="170" t="s">
        <v>397</v>
      </c>
      <c r="D141" s="170" t="s">
        <v>229</v>
      </c>
      <c r="E141" s="171" t="s">
        <v>1109</v>
      </c>
      <c r="F141" s="172" t="s">
        <v>1110</v>
      </c>
      <c r="G141" s="173" t="s">
        <v>232</v>
      </c>
      <c r="H141" s="174">
        <v>3</v>
      </c>
      <c r="I141" s="175"/>
      <c r="J141" s="176">
        <f t="shared" si="5"/>
        <v>0</v>
      </c>
      <c r="K141" s="177"/>
      <c r="L141" s="178"/>
      <c r="M141" s="179" t="s">
        <v>1</v>
      </c>
      <c r="N141" s="180" t="s">
        <v>41</v>
      </c>
      <c r="P141" s="155">
        <f t="shared" si="6"/>
        <v>0</v>
      </c>
      <c r="Q141" s="155">
        <v>1.4999999999999999E-4</v>
      </c>
      <c r="R141" s="155">
        <f t="shared" si="7"/>
        <v>4.4999999999999999E-4</v>
      </c>
      <c r="S141" s="155">
        <v>0</v>
      </c>
      <c r="T141" s="156">
        <f t="shared" si="8"/>
        <v>0</v>
      </c>
      <c r="AR141" s="157" t="s">
        <v>930</v>
      </c>
      <c r="AT141" s="157" t="s">
        <v>229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930</v>
      </c>
      <c r="BM141" s="157" t="s">
        <v>2397</v>
      </c>
    </row>
    <row r="142" spans="2:65" s="1" customFormat="1" ht="16.5" customHeight="1">
      <c r="B142" s="118"/>
      <c r="C142" s="146" t="s">
        <v>312</v>
      </c>
      <c r="D142" s="146" t="s">
        <v>200</v>
      </c>
      <c r="E142" s="147" t="s">
        <v>1111</v>
      </c>
      <c r="F142" s="148" t="s">
        <v>1112</v>
      </c>
      <c r="G142" s="149" t="s">
        <v>232</v>
      </c>
      <c r="H142" s="150">
        <v>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</v>
      </c>
      <c r="T142" s="156">
        <f t="shared" si="8"/>
        <v>0</v>
      </c>
      <c r="AR142" s="157" t="s">
        <v>204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204</v>
      </c>
      <c r="BM142" s="157" t="s">
        <v>2398</v>
      </c>
    </row>
    <row r="143" spans="2:65" s="1" customFormat="1" ht="16.5" customHeight="1">
      <c r="B143" s="118"/>
      <c r="C143" s="170" t="s">
        <v>225</v>
      </c>
      <c r="D143" s="170" t="s">
        <v>229</v>
      </c>
      <c r="E143" s="171" t="s">
        <v>2399</v>
      </c>
      <c r="F143" s="172" t="s">
        <v>2400</v>
      </c>
      <c r="G143" s="173" t="s">
        <v>232</v>
      </c>
      <c r="H143" s="174">
        <v>3</v>
      </c>
      <c r="I143" s="175"/>
      <c r="J143" s="176">
        <f t="shared" si="5"/>
        <v>0</v>
      </c>
      <c r="K143" s="177"/>
      <c r="L143" s="178"/>
      <c r="M143" s="179" t="s">
        <v>1</v>
      </c>
      <c r="N143" s="180" t="s">
        <v>41</v>
      </c>
      <c r="P143" s="155">
        <f t="shared" si="6"/>
        <v>0</v>
      </c>
      <c r="Q143" s="155">
        <v>2.0000000000000001E-4</v>
      </c>
      <c r="R143" s="155">
        <f t="shared" si="7"/>
        <v>6.0000000000000006E-4</v>
      </c>
      <c r="S143" s="155">
        <v>0</v>
      </c>
      <c r="T143" s="156">
        <f t="shared" si="8"/>
        <v>0</v>
      </c>
      <c r="AR143" s="157" t="s">
        <v>930</v>
      </c>
      <c r="AT143" s="157" t="s">
        <v>229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930</v>
      </c>
      <c r="BM143" s="157" t="s">
        <v>2401</v>
      </c>
    </row>
    <row r="144" spans="2:65" s="1" customFormat="1" ht="21.75" customHeight="1">
      <c r="B144" s="118"/>
      <c r="C144" s="146" t="s">
        <v>239</v>
      </c>
      <c r="D144" s="146" t="s">
        <v>200</v>
      </c>
      <c r="E144" s="147" t="s">
        <v>2364</v>
      </c>
      <c r="F144" s="148" t="s">
        <v>2365</v>
      </c>
      <c r="G144" s="149" t="s">
        <v>266</v>
      </c>
      <c r="H144" s="150">
        <v>60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</v>
      </c>
      <c r="T144" s="156">
        <f t="shared" si="8"/>
        <v>0</v>
      </c>
      <c r="AR144" s="157" t="s">
        <v>204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204</v>
      </c>
      <c r="BM144" s="157" t="s">
        <v>2402</v>
      </c>
    </row>
    <row r="145" spans="2:65" s="1" customFormat="1" ht="16.5" customHeight="1">
      <c r="B145" s="118"/>
      <c r="C145" s="170" t="s">
        <v>234</v>
      </c>
      <c r="D145" s="170" t="s">
        <v>229</v>
      </c>
      <c r="E145" s="171" t="s">
        <v>2367</v>
      </c>
      <c r="F145" s="172" t="s">
        <v>2368</v>
      </c>
      <c r="G145" s="173" t="s">
        <v>266</v>
      </c>
      <c r="H145" s="174">
        <v>60</v>
      </c>
      <c r="I145" s="175"/>
      <c r="J145" s="176">
        <f t="shared" si="5"/>
        <v>0</v>
      </c>
      <c r="K145" s="177"/>
      <c r="L145" s="178"/>
      <c r="M145" s="179" t="s">
        <v>1</v>
      </c>
      <c r="N145" s="180" t="s">
        <v>41</v>
      </c>
      <c r="P145" s="155">
        <f t="shared" si="6"/>
        <v>0</v>
      </c>
      <c r="Q145" s="155">
        <v>1.9000000000000001E-4</v>
      </c>
      <c r="R145" s="155">
        <f t="shared" si="7"/>
        <v>1.14E-2</v>
      </c>
      <c r="S145" s="155">
        <v>0</v>
      </c>
      <c r="T145" s="156">
        <f t="shared" si="8"/>
        <v>0</v>
      </c>
      <c r="AR145" s="157" t="s">
        <v>779</v>
      </c>
      <c r="AT145" s="157" t="s">
        <v>229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204</v>
      </c>
      <c r="BM145" s="157" t="s">
        <v>2403</v>
      </c>
    </row>
    <row r="146" spans="2:65" s="1" customFormat="1" ht="33" customHeight="1">
      <c r="B146" s="118"/>
      <c r="C146" s="146" t="s">
        <v>401</v>
      </c>
      <c r="D146" s="146" t="s">
        <v>200</v>
      </c>
      <c r="E146" s="147" t="s">
        <v>2404</v>
      </c>
      <c r="F146" s="148" t="s">
        <v>2405</v>
      </c>
      <c r="G146" s="149" t="s">
        <v>1812</v>
      </c>
      <c r="H146" s="150">
        <v>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204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204</v>
      </c>
      <c r="BM146" s="157" t="s">
        <v>2406</v>
      </c>
    </row>
    <row r="147" spans="2:65" s="1" customFormat="1" ht="33" customHeight="1">
      <c r="B147" s="118"/>
      <c r="C147" s="146" t="s">
        <v>405</v>
      </c>
      <c r="D147" s="146" t="s">
        <v>200</v>
      </c>
      <c r="E147" s="147" t="s">
        <v>2407</v>
      </c>
      <c r="F147" s="148" t="s">
        <v>2408</v>
      </c>
      <c r="G147" s="149" t="s">
        <v>1812</v>
      </c>
      <c r="H147" s="150">
        <v>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204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204</v>
      </c>
      <c r="BM147" s="157" t="s">
        <v>2409</v>
      </c>
    </row>
    <row r="148" spans="2:65" s="1" customFormat="1" ht="33" customHeight="1">
      <c r="B148" s="118"/>
      <c r="C148" s="146" t="s">
        <v>246</v>
      </c>
      <c r="D148" s="146" t="s">
        <v>200</v>
      </c>
      <c r="E148" s="147" t="s">
        <v>2410</v>
      </c>
      <c r="F148" s="148" t="s">
        <v>2411</v>
      </c>
      <c r="G148" s="149" t="s">
        <v>1812</v>
      </c>
      <c r="H148" s="150">
        <v>3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204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204</v>
      </c>
      <c r="BM148" s="157" t="s">
        <v>2412</v>
      </c>
    </row>
    <row r="149" spans="2:65" s="1" customFormat="1" ht="16.5" customHeight="1">
      <c r="B149" s="118"/>
      <c r="C149" s="146" t="s">
        <v>276</v>
      </c>
      <c r="D149" s="146" t="s">
        <v>200</v>
      </c>
      <c r="E149" s="147" t="s">
        <v>2413</v>
      </c>
      <c r="F149" s="148" t="s">
        <v>2414</v>
      </c>
      <c r="G149" s="149" t="s">
        <v>1812</v>
      </c>
      <c r="H149" s="150">
        <v>3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204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204</v>
      </c>
      <c r="BM149" s="157" t="s">
        <v>2415</v>
      </c>
    </row>
    <row r="150" spans="2:65" s="10" customFormat="1" ht="22.7" customHeight="1">
      <c r="B150" s="136"/>
      <c r="D150" s="137" t="s">
        <v>74</v>
      </c>
      <c r="E150" s="168" t="s">
        <v>1031</v>
      </c>
      <c r="F150" s="168" t="s">
        <v>1032</v>
      </c>
      <c r="I150" s="139"/>
      <c r="J150" s="169">
        <f>BK150</f>
        <v>0</v>
      </c>
      <c r="L150" s="136"/>
      <c r="M150" s="141"/>
      <c r="P150" s="142">
        <f>SUM(P151:P157)</f>
        <v>0</v>
      </c>
      <c r="R150" s="142">
        <f>SUM(R151:R157)</f>
        <v>12.894555240000003</v>
      </c>
      <c r="T150" s="143">
        <f>SUM(T151:T157)</f>
        <v>0</v>
      </c>
      <c r="AR150" s="137" t="s">
        <v>239</v>
      </c>
      <c r="AT150" s="144" t="s">
        <v>74</v>
      </c>
      <c r="AU150" s="144" t="s">
        <v>83</v>
      </c>
      <c r="AY150" s="137" t="s">
        <v>199</v>
      </c>
      <c r="BK150" s="145">
        <f>SUM(BK151:BK157)</f>
        <v>0</v>
      </c>
    </row>
    <row r="151" spans="2:65" s="1" customFormat="1" ht="16.5" customHeight="1">
      <c r="B151" s="118"/>
      <c r="C151" s="146" t="s">
        <v>250</v>
      </c>
      <c r="D151" s="146" t="s">
        <v>200</v>
      </c>
      <c r="E151" s="147" t="s">
        <v>2416</v>
      </c>
      <c r="F151" s="148" t="s">
        <v>2417</v>
      </c>
      <c r="G151" s="149" t="s">
        <v>356</v>
      </c>
      <c r="H151" s="150">
        <v>5.2290000000000001</v>
      </c>
      <c r="I151" s="151"/>
      <c r="J151" s="152">
        <f t="shared" ref="J151:J157" si="15">ROUND(I151*H151,2)</f>
        <v>0</v>
      </c>
      <c r="K151" s="153"/>
      <c r="L151" s="28"/>
      <c r="M151" s="154" t="s">
        <v>1</v>
      </c>
      <c r="N151" s="117" t="s">
        <v>41</v>
      </c>
      <c r="P151" s="155">
        <f t="shared" ref="P151:P157" si="16">O151*H151</f>
        <v>0</v>
      </c>
      <c r="Q151" s="155">
        <v>2.4635600000000002</v>
      </c>
      <c r="R151" s="155">
        <f t="shared" ref="R151:R157" si="17">Q151*H151</f>
        <v>12.881955240000002</v>
      </c>
      <c r="S151" s="155">
        <v>0</v>
      </c>
      <c r="T151" s="156">
        <f t="shared" ref="T151:T157" si="18">S151*H151</f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ref="BE151:BE157" si="19">IF(N151="základná",J151,0)</f>
        <v>0</v>
      </c>
      <c r="BF151" s="158">
        <f t="shared" ref="BF151:BF157" si="20">IF(N151="znížená",J151,0)</f>
        <v>0</v>
      </c>
      <c r="BG151" s="158">
        <f t="shared" ref="BG151:BG157" si="21">IF(N151="zákl. prenesená",J151,0)</f>
        <v>0</v>
      </c>
      <c r="BH151" s="158">
        <f t="shared" ref="BH151:BH157" si="22">IF(N151="zníž. prenesená",J151,0)</f>
        <v>0</v>
      </c>
      <c r="BI151" s="158">
        <f t="shared" ref="BI151:BI157" si="23">IF(N151="nulová",J151,0)</f>
        <v>0</v>
      </c>
      <c r="BJ151" s="13" t="s">
        <v>115</v>
      </c>
      <c r="BK151" s="158">
        <f t="shared" ref="BK151:BK157" si="24">ROUND(I151*H151,2)</f>
        <v>0</v>
      </c>
      <c r="BL151" s="13" t="s">
        <v>234</v>
      </c>
      <c r="BM151" s="157" t="s">
        <v>2418</v>
      </c>
    </row>
    <row r="152" spans="2:65" s="1" customFormat="1" ht="24.2" customHeight="1">
      <c r="B152" s="118"/>
      <c r="C152" s="146" t="s">
        <v>256</v>
      </c>
      <c r="D152" s="146" t="s">
        <v>200</v>
      </c>
      <c r="E152" s="147" t="s">
        <v>1054</v>
      </c>
      <c r="F152" s="148" t="s">
        <v>1055</v>
      </c>
      <c r="G152" s="149" t="s">
        <v>266</v>
      </c>
      <c r="H152" s="150">
        <v>60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41</v>
      </c>
      <c r="P152" s="155">
        <f t="shared" si="16"/>
        <v>0</v>
      </c>
      <c r="Q152" s="155">
        <v>0</v>
      </c>
      <c r="R152" s="155">
        <f t="shared" si="17"/>
        <v>0</v>
      </c>
      <c r="S152" s="155">
        <v>0</v>
      </c>
      <c r="T152" s="156">
        <f t="shared" si="18"/>
        <v>0</v>
      </c>
      <c r="AR152" s="157" t="s">
        <v>204</v>
      </c>
      <c r="AT152" s="157" t="s">
        <v>200</v>
      </c>
      <c r="AU152" s="157" t="s">
        <v>115</v>
      </c>
      <c r="AY152" s="13" t="s">
        <v>199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115</v>
      </c>
      <c r="BK152" s="158">
        <f t="shared" si="24"/>
        <v>0</v>
      </c>
      <c r="BL152" s="13" t="s">
        <v>204</v>
      </c>
      <c r="BM152" s="157" t="s">
        <v>2419</v>
      </c>
    </row>
    <row r="153" spans="2:65" s="1" customFormat="1" ht="24.2" customHeight="1">
      <c r="B153" s="118"/>
      <c r="C153" s="146" t="s">
        <v>233</v>
      </c>
      <c r="D153" s="146" t="s">
        <v>200</v>
      </c>
      <c r="E153" s="147" t="s">
        <v>1066</v>
      </c>
      <c r="F153" s="148" t="s">
        <v>1067</v>
      </c>
      <c r="G153" s="149" t="s">
        <v>266</v>
      </c>
      <c r="H153" s="150">
        <v>60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41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204</v>
      </c>
      <c r="AT153" s="157" t="s">
        <v>200</v>
      </c>
      <c r="AU153" s="157" t="s">
        <v>115</v>
      </c>
      <c r="AY153" s="13" t="s">
        <v>199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115</v>
      </c>
      <c r="BK153" s="158">
        <f t="shared" si="24"/>
        <v>0</v>
      </c>
      <c r="BL153" s="13" t="s">
        <v>204</v>
      </c>
      <c r="BM153" s="157" t="s">
        <v>2420</v>
      </c>
    </row>
    <row r="154" spans="2:65" s="1" customFormat="1" ht="16.5" customHeight="1">
      <c r="B154" s="118"/>
      <c r="C154" s="170" t="s">
        <v>280</v>
      </c>
      <c r="D154" s="170" t="s">
        <v>229</v>
      </c>
      <c r="E154" s="171" t="s">
        <v>1063</v>
      </c>
      <c r="F154" s="172" t="s">
        <v>1064</v>
      </c>
      <c r="G154" s="173" t="s">
        <v>266</v>
      </c>
      <c r="H154" s="174">
        <v>60</v>
      </c>
      <c r="I154" s="175"/>
      <c r="J154" s="176">
        <f t="shared" si="15"/>
        <v>0</v>
      </c>
      <c r="K154" s="177"/>
      <c r="L154" s="178"/>
      <c r="M154" s="179" t="s">
        <v>1</v>
      </c>
      <c r="N154" s="180" t="s">
        <v>41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779</v>
      </c>
      <c r="AT154" s="157" t="s">
        <v>229</v>
      </c>
      <c r="AU154" s="157" t="s">
        <v>115</v>
      </c>
      <c r="AY154" s="13" t="s">
        <v>199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115</v>
      </c>
      <c r="BK154" s="158">
        <f t="shared" si="24"/>
        <v>0</v>
      </c>
      <c r="BL154" s="13" t="s">
        <v>204</v>
      </c>
      <c r="BM154" s="157" t="s">
        <v>2421</v>
      </c>
    </row>
    <row r="155" spans="2:65" s="1" customFormat="1" ht="24.2" customHeight="1">
      <c r="B155" s="118"/>
      <c r="C155" s="170" t="s">
        <v>254</v>
      </c>
      <c r="D155" s="170" t="s">
        <v>229</v>
      </c>
      <c r="E155" s="171" t="s">
        <v>1069</v>
      </c>
      <c r="F155" s="172" t="s">
        <v>1070</v>
      </c>
      <c r="G155" s="173" t="s">
        <v>266</v>
      </c>
      <c r="H155" s="174">
        <v>60</v>
      </c>
      <c r="I155" s="175"/>
      <c r="J155" s="176">
        <f t="shared" si="15"/>
        <v>0</v>
      </c>
      <c r="K155" s="177"/>
      <c r="L155" s="178"/>
      <c r="M155" s="179" t="s">
        <v>1</v>
      </c>
      <c r="N155" s="180" t="s">
        <v>41</v>
      </c>
      <c r="P155" s="155">
        <f t="shared" si="16"/>
        <v>0</v>
      </c>
      <c r="Q155" s="155">
        <v>2.1000000000000001E-4</v>
      </c>
      <c r="R155" s="155">
        <f t="shared" si="17"/>
        <v>1.26E-2</v>
      </c>
      <c r="S155" s="155">
        <v>0</v>
      </c>
      <c r="T155" s="156">
        <f t="shared" si="18"/>
        <v>0</v>
      </c>
      <c r="AR155" s="157" t="s">
        <v>779</v>
      </c>
      <c r="AT155" s="157" t="s">
        <v>229</v>
      </c>
      <c r="AU155" s="157" t="s">
        <v>115</v>
      </c>
      <c r="AY155" s="13" t="s">
        <v>199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115</v>
      </c>
      <c r="BK155" s="158">
        <f t="shared" si="24"/>
        <v>0</v>
      </c>
      <c r="BL155" s="13" t="s">
        <v>204</v>
      </c>
      <c r="BM155" s="157" t="s">
        <v>2422</v>
      </c>
    </row>
    <row r="156" spans="2:65" s="1" customFormat="1" ht="33" customHeight="1">
      <c r="B156" s="118"/>
      <c r="C156" s="146" t="s">
        <v>268</v>
      </c>
      <c r="D156" s="146" t="s">
        <v>200</v>
      </c>
      <c r="E156" s="147" t="s">
        <v>1072</v>
      </c>
      <c r="F156" s="148" t="s">
        <v>2423</v>
      </c>
      <c r="G156" s="149" t="s">
        <v>266</v>
      </c>
      <c r="H156" s="150">
        <v>60</v>
      </c>
      <c r="I156" s="151"/>
      <c r="J156" s="152">
        <f t="shared" si="15"/>
        <v>0</v>
      </c>
      <c r="K156" s="153"/>
      <c r="L156" s="28"/>
      <c r="M156" s="154" t="s">
        <v>1</v>
      </c>
      <c r="N156" s="117" t="s">
        <v>41</v>
      </c>
      <c r="P156" s="155">
        <f t="shared" si="16"/>
        <v>0</v>
      </c>
      <c r="Q156" s="155">
        <v>0</v>
      </c>
      <c r="R156" s="155">
        <f t="shared" si="17"/>
        <v>0</v>
      </c>
      <c r="S156" s="155">
        <v>0</v>
      </c>
      <c r="T156" s="156">
        <f t="shared" si="18"/>
        <v>0</v>
      </c>
      <c r="AR156" s="157" t="s">
        <v>204</v>
      </c>
      <c r="AT156" s="157" t="s">
        <v>200</v>
      </c>
      <c r="AU156" s="157" t="s">
        <v>115</v>
      </c>
      <c r="AY156" s="13" t="s">
        <v>199</v>
      </c>
      <c r="BE156" s="158">
        <f t="shared" si="19"/>
        <v>0</v>
      </c>
      <c r="BF156" s="158">
        <f t="shared" si="20"/>
        <v>0</v>
      </c>
      <c r="BG156" s="158">
        <f t="shared" si="21"/>
        <v>0</v>
      </c>
      <c r="BH156" s="158">
        <f t="shared" si="22"/>
        <v>0</v>
      </c>
      <c r="BI156" s="158">
        <f t="shared" si="23"/>
        <v>0</v>
      </c>
      <c r="BJ156" s="13" t="s">
        <v>115</v>
      </c>
      <c r="BK156" s="158">
        <f t="shared" si="24"/>
        <v>0</v>
      </c>
      <c r="BL156" s="13" t="s">
        <v>204</v>
      </c>
      <c r="BM156" s="157" t="s">
        <v>2424</v>
      </c>
    </row>
    <row r="157" spans="2:65" s="1" customFormat="1" ht="33" customHeight="1">
      <c r="B157" s="118"/>
      <c r="C157" s="146" t="s">
        <v>272</v>
      </c>
      <c r="D157" s="146" t="s">
        <v>200</v>
      </c>
      <c r="E157" s="147" t="s">
        <v>1075</v>
      </c>
      <c r="F157" s="148" t="s">
        <v>1076</v>
      </c>
      <c r="G157" s="149" t="s">
        <v>262</v>
      </c>
      <c r="H157" s="150">
        <v>25</v>
      </c>
      <c r="I157" s="151"/>
      <c r="J157" s="152">
        <f t="shared" si="15"/>
        <v>0</v>
      </c>
      <c r="K157" s="153"/>
      <c r="L157" s="28"/>
      <c r="M157" s="159" t="s">
        <v>1</v>
      </c>
      <c r="N157" s="160" t="s">
        <v>41</v>
      </c>
      <c r="O157" s="161"/>
      <c r="P157" s="162">
        <f t="shared" si="16"/>
        <v>0</v>
      </c>
      <c r="Q157" s="162">
        <v>0</v>
      </c>
      <c r="R157" s="162">
        <f t="shared" si="17"/>
        <v>0</v>
      </c>
      <c r="S157" s="162">
        <v>0</v>
      </c>
      <c r="T157" s="163">
        <f t="shared" si="18"/>
        <v>0</v>
      </c>
      <c r="AR157" s="157" t="s">
        <v>204</v>
      </c>
      <c r="AT157" s="157" t="s">
        <v>200</v>
      </c>
      <c r="AU157" s="157" t="s">
        <v>115</v>
      </c>
      <c r="AY157" s="13" t="s">
        <v>199</v>
      </c>
      <c r="BE157" s="158">
        <f t="shared" si="19"/>
        <v>0</v>
      </c>
      <c r="BF157" s="158">
        <f t="shared" si="20"/>
        <v>0</v>
      </c>
      <c r="BG157" s="158">
        <f t="shared" si="21"/>
        <v>0</v>
      </c>
      <c r="BH157" s="158">
        <f t="shared" si="22"/>
        <v>0</v>
      </c>
      <c r="BI157" s="158">
        <f t="shared" si="23"/>
        <v>0</v>
      </c>
      <c r="BJ157" s="13" t="s">
        <v>115</v>
      </c>
      <c r="BK157" s="158">
        <f t="shared" si="24"/>
        <v>0</v>
      </c>
      <c r="BL157" s="13" t="s">
        <v>204</v>
      </c>
      <c r="BM157" s="157" t="s">
        <v>2425</v>
      </c>
    </row>
    <row r="158" spans="2:65" s="1" customFormat="1" ht="6.95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8:K157" xr:uid="{00000000-0009-0000-0000-000018000000}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6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87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215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216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J103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ROUND((SUM(BE103:BE110) + SUM(BE130:BE155)),  2)</f>
        <v>0</v>
      </c>
      <c r="G35" s="98"/>
      <c r="H35" s="98"/>
      <c r="I35" s="99">
        <v>0.23</v>
      </c>
      <c r="J35" s="97">
        <f>ROUND(((SUM(BE103:BE110) + SUM(BE130:BE155))*I35),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ROUND((SUM(BF103:BF110) + SUM(BF130:BF155)),  2)</f>
        <v>0</v>
      </c>
      <c r="I36" s="100">
        <v>0.23</v>
      </c>
      <c r="J36" s="85">
        <f>ROUND(((SUM(BF103:BF110) + SUM(BF130:BF155))*I36),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ROUND((SUM(BG103:BG110) + SUM(BG130:BG155)),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ROUND((SUM(BH103:BH110) + SUM(BH130:BH155)),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ROUND((SUM(BI103:BI110) + SUM(BI130:BI155)),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SO011 - DOPRAVNÉ ZNAČENIE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J130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217</v>
      </c>
      <c r="E97" s="114"/>
      <c r="F97" s="114"/>
      <c r="G97" s="114"/>
      <c r="H97" s="114"/>
      <c r="I97" s="114"/>
      <c r="J97" s="115">
        <f>J131</f>
        <v>0</v>
      </c>
      <c r="L97" s="112"/>
    </row>
    <row r="98" spans="2:65" s="11" customFormat="1" ht="19.899999999999999" hidden="1" customHeight="1">
      <c r="B98" s="164"/>
      <c r="D98" s="165" t="s">
        <v>218</v>
      </c>
      <c r="E98" s="166"/>
      <c r="F98" s="166"/>
      <c r="G98" s="166"/>
      <c r="H98" s="166"/>
      <c r="I98" s="166"/>
      <c r="J98" s="167">
        <f>J132</f>
        <v>0</v>
      </c>
      <c r="L98" s="164"/>
    </row>
    <row r="99" spans="2:65" s="8" customFormat="1" ht="24.95" hidden="1" customHeight="1">
      <c r="B99" s="112"/>
      <c r="D99" s="113" t="s">
        <v>174</v>
      </c>
      <c r="E99" s="114"/>
      <c r="F99" s="114"/>
      <c r="G99" s="114"/>
      <c r="H99" s="114"/>
      <c r="I99" s="114"/>
      <c r="J99" s="115">
        <f>J139</f>
        <v>0</v>
      </c>
      <c r="L99" s="112"/>
    </row>
    <row r="100" spans="2:65" s="11" customFormat="1" ht="19.899999999999999" hidden="1" customHeight="1">
      <c r="B100" s="164"/>
      <c r="D100" s="165" t="s">
        <v>219</v>
      </c>
      <c r="E100" s="166"/>
      <c r="F100" s="166"/>
      <c r="G100" s="166"/>
      <c r="H100" s="166"/>
      <c r="I100" s="166"/>
      <c r="J100" s="167">
        <f>J140</f>
        <v>0</v>
      </c>
      <c r="L100" s="164"/>
    </row>
    <row r="101" spans="2:65" s="1" customFormat="1" ht="21.75" hidden="1" customHeight="1">
      <c r="B101" s="28"/>
      <c r="L101" s="28"/>
    </row>
    <row r="102" spans="2:65" s="1" customFormat="1" ht="6.95" hidden="1" customHeight="1">
      <c r="B102" s="28"/>
      <c r="L102" s="28"/>
    </row>
    <row r="103" spans="2:65" s="1" customFormat="1" ht="29.25" hidden="1" customHeight="1">
      <c r="B103" s="28"/>
      <c r="C103" s="111" t="s">
        <v>175</v>
      </c>
      <c r="J103" s="116">
        <f>ROUND(J104 + J105 + J106 + J107 + J108 + J109,2)</f>
        <v>0</v>
      </c>
      <c r="L103" s="28"/>
      <c r="N103" s="117" t="s">
        <v>39</v>
      </c>
    </row>
    <row r="104" spans="2:65" s="1" customFormat="1" ht="18" hidden="1" customHeight="1">
      <c r="B104" s="118"/>
      <c r="C104" s="119"/>
      <c r="D104" s="232" t="s">
        <v>220</v>
      </c>
      <c r="E104" s="233"/>
      <c r="F104" s="233"/>
      <c r="G104" s="119"/>
      <c r="H104" s="119"/>
      <c r="I104" s="119"/>
      <c r="J104" s="121">
        <v>0</v>
      </c>
      <c r="K104" s="119"/>
      <c r="L104" s="118"/>
      <c r="M104" s="119"/>
      <c r="N104" s="122" t="s">
        <v>41</v>
      </c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  <c r="AI104" s="119"/>
      <c r="AJ104" s="119"/>
      <c r="AK104" s="119"/>
      <c r="AL104" s="119"/>
      <c r="AM104" s="119"/>
      <c r="AN104" s="119"/>
      <c r="AO104" s="119"/>
      <c r="AP104" s="119"/>
      <c r="AQ104" s="119"/>
      <c r="AR104" s="119"/>
      <c r="AS104" s="119"/>
      <c r="AT104" s="119"/>
      <c r="AU104" s="119"/>
      <c r="AV104" s="119"/>
      <c r="AW104" s="119"/>
      <c r="AX104" s="119"/>
      <c r="AY104" s="123" t="s">
        <v>177</v>
      </c>
      <c r="AZ104" s="119"/>
      <c r="BA104" s="119"/>
      <c r="BB104" s="119"/>
      <c r="BC104" s="119"/>
      <c r="BD104" s="119"/>
      <c r="BE104" s="124">
        <f t="shared" ref="BE104:BE109" si="0">IF(N104="základná",J104,0)</f>
        <v>0</v>
      </c>
      <c r="BF104" s="124">
        <f t="shared" ref="BF104:BF109" si="1">IF(N104="znížená",J104,0)</f>
        <v>0</v>
      </c>
      <c r="BG104" s="124">
        <f t="shared" ref="BG104:BG109" si="2">IF(N104="zákl. prenesená",J104,0)</f>
        <v>0</v>
      </c>
      <c r="BH104" s="124">
        <f t="shared" ref="BH104:BH109" si="3">IF(N104="zníž. prenesená",J104,0)</f>
        <v>0</v>
      </c>
      <c r="BI104" s="124">
        <f t="shared" ref="BI104:BI109" si="4">IF(N104="nulová",J104,0)</f>
        <v>0</v>
      </c>
      <c r="BJ104" s="123" t="s">
        <v>115</v>
      </c>
      <c r="BK104" s="119"/>
      <c r="BL104" s="119"/>
      <c r="BM104" s="119"/>
    </row>
    <row r="105" spans="2:65" s="1" customFormat="1" ht="18" hidden="1" customHeight="1">
      <c r="B105" s="118"/>
      <c r="C105" s="119"/>
      <c r="D105" s="232" t="s">
        <v>221</v>
      </c>
      <c r="E105" s="233"/>
      <c r="F105" s="233"/>
      <c r="G105" s="119"/>
      <c r="H105" s="119"/>
      <c r="I105" s="119"/>
      <c r="J105" s="121">
        <v>0</v>
      </c>
      <c r="K105" s="119"/>
      <c r="L105" s="118"/>
      <c r="M105" s="119"/>
      <c r="N105" s="122" t="s">
        <v>41</v>
      </c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  <c r="AI105" s="119"/>
      <c r="AJ105" s="119"/>
      <c r="AK105" s="119"/>
      <c r="AL105" s="119"/>
      <c r="AM105" s="119"/>
      <c r="AN105" s="119"/>
      <c r="AO105" s="119"/>
      <c r="AP105" s="119"/>
      <c r="AQ105" s="119"/>
      <c r="AR105" s="119"/>
      <c r="AS105" s="119"/>
      <c r="AT105" s="119"/>
      <c r="AU105" s="119"/>
      <c r="AV105" s="119"/>
      <c r="AW105" s="119"/>
      <c r="AX105" s="119"/>
      <c r="AY105" s="123" t="s">
        <v>177</v>
      </c>
      <c r="AZ105" s="119"/>
      <c r="BA105" s="119"/>
      <c r="BB105" s="119"/>
      <c r="BC105" s="119"/>
      <c r="BD105" s="119"/>
      <c r="BE105" s="124">
        <f t="shared" si="0"/>
        <v>0</v>
      </c>
      <c r="BF105" s="124">
        <f t="shared" si="1"/>
        <v>0</v>
      </c>
      <c r="BG105" s="124">
        <f t="shared" si="2"/>
        <v>0</v>
      </c>
      <c r="BH105" s="124">
        <f t="shared" si="3"/>
        <v>0</v>
      </c>
      <c r="BI105" s="124">
        <f t="shared" si="4"/>
        <v>0</v>
      </c>
      <c r="BJ105" s="123" t="s">
        <v>115</v>
      </c>
      <c r="BK105" s="119"/>
      <c r="BL105" s="119"/>
      <c r="BM105" s="119"/>
    </row>
    <row r="106" spans="2:65" s="1" customFormat="1" ht="18" hidden="1" customHeight="1">
      <c r="B106" s="118"/>
      <c r="C106" s="119"/>
      <c r="D106" s="232" t="s">
        <v>222</v>
      </c>
      <c r="E106" s="233"/>
      <c r="F106" s="233"/>
      <c r="G106" s="119"/>
      <c r="H106" s="119"/>
      <c r="I106" s="119"/>
      <c r="J106" s="121">
        <v>0</v>
      </c>
      <c r="K106" s="119"/>
      <c r="L106" s="118"/>
      <c r="M106" s="119"/>
      <c r="N106" s="122" t="s">
        <v>41</v>
      </c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  <c r="AI106" s="119"/>
      <c r="AJ106" s="119"/>
      <c r="AK106" s="119"/>
      <c r="AL106" s="119"/>
      <c r="AM106" s="119"/>
      <c r="AN106" s="119"/>
      <c r="AO106" s="119"/>
      <c r="AP106" s="119"/>
      <c r="AQ106" s="119"/>
      <c r="AR106" s="119"/>
      <c r="AS106" s="119"/>
      <c r="AT106" s="119"/>
      <c r="AU106" s="119"/>
      <c r="AV106" s="119"/>
      <c r="AW106" s="119"/>
      <c r="AX106" s="119"/>
      <c r="AY106" s="123" t="s">
        <v>177</v>
      </c>
      <c r="AZ106" s="119"/>
      <c r="BA106" s="119"/>
      <c r="BB106" s="119"/>
      <c r="BC106" s="119"/>
      <c r="BD106" s="119"/>
      <c r="BE106" s="124">
        <f t="shared" si="0"/>
        <v>0</v>
      </c>
      <c r="BF106" s="124">
        <f t="shared" si="1"/>
        <v>0</v>
      </c>
      <c r="BG106" s="124">
        <f t="shared" si="2"/>
        <v>0</v>
      </c>
      <c r="BH106" s="124">
        <f t="shared" si="3"/>
        <v>0</v>
      </c>
      <c r="BI106" s="124">
        <f t="shared" si="4"/>
        <v>0</v>
      </c>
      <c r="BJ106" s="123" t="s">
        <v>115</v>
      </c>
      <c r="BK106" s="119"/>
      <c r="BL106" s="119"/>
      <c r="BM106" s="119"/>
    </row>
    <row r="107" spans="2:65" s="1" customFormat="1" ht="18" hidden="1" customHeight="1">
      <c r="B107" s="118"/>
      <c r="C107" s="119"/>
      <c r="D107" s="232" t="s">
        <v>223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si="0"/>
        <v>0</v>
      </c>
      <c r="BF107" s="124">
        <f t="shared" si="1"/>
        <v>0</v>
      </c>
      <c r="BG107" s="124">
        <f t="shared" si="2"/>
        <v>0</v>
      </c>
      <c r="BH107" s="124">
        <f t="shared" si="3"/>
        <v>0</v>
      </c>
      <c r="BI107" s="124">
        <f t="shared" si="4"/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224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120" t="s">
        <v>182</v>
      </c>
      <c r="E109" s="119"/>
      <c r="F109" s="119"/>
      <c r="G109" s="119"/>
      <c r="H109" s="119"/>
      <c r="I109" s="119"/>
      <c r="J109" s="121">
        <f>ROUND(J30*T109,2)</f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183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9.9499999999999993" hidden="1">
      <c r="B110" s="28"/>
      <c r="L110" s="28"/>
    </row>
    <row r="111" spans="2:65" s="1" customFormat="1" ht="29.25" hidden="1" customHeight="1">
      <c r="B111" s="28"/>
      <c r="C111" s="125" t="s">
        <v>184</v>
      </c>
      <c r="D111" s="101"/>
      <c r="E111" s="101"/>
      <c r="F111" s="101"/>
      <c r="G111" s="101"/>
      <c r="H111" s="101"/>
      <c r="I111" s="101"/>
      <c r="J111" s="126">
        <f>ROUND(J96+J103,2)</f>
        <v>0</v>
      </c>
      <c r="K111" s="101"/>
      <c r="L111" s="28"/>
    </row>
    <row r="112" spans="2:65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t="9.9499999999999993" hidden="1"/>
    <row r="114" spans="2:12" ht="9.9499999999999993" hidden="1"/>
    <row r="115" spans="2:12" ht="9.9499999999999993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185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234" t="str">
        <f>E7</f>
        <v>Tlačiarne – úprava dopravnej infraštruktúry - Mesto Košice</v>
      </c>
      <c r="F120" s="235"/>
      <c r="G120" s="235"/>
      <c r="H120" s="235"/>
      <c r="L120" s="28"/>
    </row>
    <row r="121" spans="2:12" s="1" customFormat="1" ht="12" customHeight="1">
      <c r="B121" s="28"/>
      <c r="C121" s="23" t="s">
        <v>165</v>
      </c>
      <c r="L121" s="28"/>
    </row>
    <row r="122" spans="2:12" s="1" customFormat="1" ht="16.5" customHeight="1">
      <c r="B122" s="28"/>
      <c r="E122" s="194" t="str">
        <f>E9</f>
        <v>SO011 - DOPRAVNÉ ZNAČENIE</v>
      </c>
      <c r="F122" s="236"/>
      <c r="G122" s="236"/>
      <c r="H122" s="236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F12</f>
        <v>ul. Letná, Košice</v>
      </c>
      <c r="I124" s="23" t="s">
        <v>21</v>
      </c>
      <c r="J124" s="51" t="str">
        <f>IF(J12="","",J12)</f>
        <v>8. 6. 2026</v>
      </c>
      <c r="L124" s="28"/>
    </row>
    <row r="125" spans="2:12" s="1" customFormat="1" ht="6.95" customHeight="1">
      <c r="B125" s="28"/>
      <c r="L125" s="28"/>
    </row>
    <row r="126" spans="2:12" s="1" customFormat="1" ht="25.7" customHeight="1">
      <c r="B126" s="28"/>
      <c r="C126" s="23" t="s">
        <v>23</v>
      </c>
      <c r="F126" s="21" t="str">
        <f>E15</f>
        <v>Mesto Košice, Trieda SNP 48/A, 04011 Košice</v>
      </c>
      <c r="I126" s="23" t="s">
        <v>29</v>
      </c>
      <c r="J126" s="26" t="str">
        <f>E21</f>
        <v>d.g.A design graphic architecture s.r.o</v>
      </c>
      <c r="L126" s="28"/>
    </row>
    <row r="127" spans="2:12" s="1" customFormat="1" ht="15.2" customHeight="1">
      <c r="B127" s="28"/>
      <c r="C127" s="23" t="s">
        <v>27</v>
      </c>
      <c r="F127" s="21" t="str">
        <f>IF(E18="","",E18)</f>
        <v>Vyplň údaj</v>
      </c>
      <c r="I127" s="23" t="s">
        <v>32</v>
      </c>
      <c r="J127" s="26" t="str">
        <f>E24</f>
        <v xml:space="preserve"> </v>
      </c>
      <c r="L127" s="28"/>
    </row>
    <row r="128" spans="2:12" s="1" customFormat="1" ht="10.35" customHeight="1">
      <c r="B128" s="28"/>
      <c r="L128" s="28"/>
    </row>
    <row r="129" spans="2:65" s="9" customFormat="1" ht="29.25" customHeight="1">
      <c r="B129" s="127"/>
      <c r="C129" s="128" t="s">
        <v>186</v>
      </c>
      <c r="D129" s="129" t="s">
        <v>60</v>
      </c>
      <c r="E129" s="129" t="s">
        <v>56</v>
      </c>
      <c r="F129" s="129" t="s">
        <v>57</v>
      </c>
      <c r="G129" s="129" t="s">
        <v>187</v>
      </c>
      <c r="H129" s="129" t="s">
        <v>188</v>
      </c>
      <c r="I129" s="129" t="s">
        <v>189</v>
      </c>
      <c r="J129" s="130" t="s">
        <v>171</v>
      </c>
      <c r="K129" s="131" t="s">
        <v>190</v>
      </c>
      <c r="L129" s="127"/>
      <c r="M129" s="58" t="s">
        <v>1</v>
      </c>
      <c r="N129" s="59" t="s">
        <v>39</v>
      </c>
      <c r="O129" s="59" t="s">
        <v>191</v>
      </c>
      <c r="P129" s="59" t="s">
        <v>192</v>
      </c>
      <c r="Q129" s="59" t="s">
        <v>193</v>
      </c>
      <c r="R129" s="59" t="s">
        <v>194</v>
      </c>
      <c r="S129" s="59" t="s">
        <v>195</v>
      </c>
      <c r="T129" s="60" t="s">
        <v>196</v>
      </c>
    </row>
    <row r="130" spans="2:65" s="1" customFormat="1" ht="22.7" customHeight="1">
      <c r="B130" s="28"/>
      <c r="C130" s="63" t="s">
        <v>167</v>
      </c>
      <c r="J130" s="132">
        <f>BK130</f>
        <v>0</v>
      </c>
      <c r="L130" s="28"/>
      <c r="M130" s="61"/>
      <c r="N130" s="52"/>
      <c r="O130" s="52"/>
      <c r="P130" s="133">
        <f>P131+P139</f>
        <v>0</v>
      </c>
      <c r="Q130" s="52"/>
      <c r="R130" s="133">
        <f>R131+R139</f>
        <v>2.98536</v>
      </c>
      <c r="S130" s="52"/>
      <c r="T130" s="134">
        <f>T131+T139</f>
        <v>0</v>
      </c>
      <c r="AT130" s="13" t="s">
        <v>74</v>
      </c>
      <c r="AU130" s="13" t="s">
        <v>173</v>
      </c>
      <c r="BK130" s="135">
        <f>BK131+BK139</f>
        <v>0</v>
      </c>
    </row>
    <row r="131" spans="2:65" s="10" customFormat="1" ht="25.9" customHeight="1">
      <c r="B131" s="136"/>
      <c r="D131" s="137" t="s">
        <v>74</v>
      </c>
      <c r="E131" s="138" t="s">
        <v>225</v>
      </c>
      <c r="F131" s="138" t="s">
        <v>226</v>
      </c>
      <c r="I131" s="139"/>
      <c r="J131" s="140">
        <f>BK131</f>
        <v>0</v>
      </c>
      <c r="L131" s="136"/>
      <c r="M131" s="141"/>
      <c r="P131" s="142">
        <f>P132</f>
        <v>0</v>
      </c>
      <c r="R131" s="142">
        <f>R132</f>
        <v>0.2263</v>
      </c>
      <c r="T131" s="143">
        <f>T132</f>
        <v>0</v>
      </c>
      <c r="AR131" s="137" t="s">
        <v>83</v>
      </c>
      <c r="AT131" s="144" t="s">
        <v>74</v>
      </c>
      <c r="AU131" s="144" t="s">
        <v>75</v>
      </c>
      <c r="AY131" s="137" t="s">
        <v>199</v>
      </c>
      <c r="BK131" s="145">
        <f>BK132</f>
        <v>0</v>
      </c>
    </row>
    <row r="132" spans="2:65" s="10" customFormat="1" ht="22.7" customHeight="1">
      <c r="B132" s="136"/>
      <c r="D132" s="137" t="s">
        <v>74</v>
      </c>
      <c r="E132" s="168" t="s">
        <v>227</v>
      </c>
      <c r="F132" s="168" t="s">
        <v>228</v>
      </c>
      <c r="I132" s="139"/>
      <c r="J132" s="169">
        <f>BK132</f>
        <v>0</v>
      </c>
      <c r="L132" s="136"/>
      <c r="M132" s="141"/>
      <c r="P132" s="142">
        <f>SUM(P133:P138)</f>
        <v>0</v>
      </c>
      <c r="R132" s="142">
        <f>SUM(R133:R138)</f>
        <v>0.2263</v>
      </c>
      <c r="T132" s="143">
        <f>SUM(T133:T138)</f>
        <v>0</v>
      </c>
      <c r="AR132" s="137" t="s">
        <v>83</v>
      </c>
      <c r="AT132" s="144" t="s">
        <v>74</v>
      </c>
      <c r="AU132" s="144" t="s">
        <v>83</v>
      </c>
      <c r="AY132" s="137" t="s">
        <v>199</v>
      </c>
      <c r="BK132" s="145">
        <f>SUM(BK133:BK138)</f>
        <v>0</v>
      </c>
    </row>
    <row r="133" spans="2:65" s="1" customFormat="1" ht="24.2" customHeight="1">
      <c r="B133" s="118"/>
      <c r="C133" s="170" t="s">
        <v>83</v>
      </c>
      <c r="D133" s="170" t="s">
        <v>229</v>
      </c>
      <c r="E133" s="171" t="s">
        <v>230</v>
      </c>
      <c r="F133" s="172" t="s">
        <v>231</v>
      </c>
      <c r="G133" s="173" t="s">
        <v>232</v>
      </c>
      <c r="H133" s="174">
        <v>25</v>
      </c>
      <c r="I133" s="175"/>
      <c r="J133" s="176">
        <f t="shared" ref="J133:J138" si="5">ROUND(I133*H133,2)</f>
        <v>0</v>
      </c>
      <c r="K133" s="177"/>
      <c r="L133" s="178"/>
      <c r="M133" s="179" t="s">
        <v>1</v>
      </c>
      <c r="N133" s="180" t="s">
        <v>41</v>
      </c>
      <c r="P133" s="155">
        <f t="shared" ref="P133:P138" si="6">O133*H133</f>
        <v>0</v>
      </c>
      <c r="Q133" s="155">
        <v>5.4000000000000003E-3</v>
      </c>
      <c r="R133" s="155">
        <f t="shared" ref="R133:R138" si="7">Q133*H133</f>
        <v>0.13500000000000001</v>
      </c>
      <c r="S133" s="155">
        <v>0</v>
      </c>
      <c r="T133" s="156">
        <f t="shared" ref="T133:T138" si="8">S133*H133</f>
        <v>0</v>
      </c>
      <c r="AR133" s="157" t="s">
        <v>233</v>
      </c>
      <c r="AT133" s="157" t="s">
        <v>229</v>
      </c>
      <c r="AU133" s="157" t="s">
        <v>115</v>
      </c>
      <c r="AY133" s="13" t="s">
        <v>199</v>
      </c>
      <c r="BE133" s="158">
        <f t="shared" ref="BE133:BE138" si="9">IF(N133="základná",J133,0)</f>
        <v>0</v>
      </c>
      <c r="BF133" s="158">
        <f t="shared" ref="BF133:BF138" si="10">IF(N133="znížená",J133,0)</f>
        <v>0</v>
      </c>
      <c r="BG133" s="158">
        <f t="shared" ref="BG133:BG138" si="11">IF(N133="zákl. prenesená",J133,0)</f>
        <v>0</v>
      </c>
      <c r="BH133" s="158">
        <f t="shared" ref="BH133:BH138" si="12">IF(N133="zníž. prenesená",J133,0)</f>
        <v>0</v>
      </c>
      <c r="BI133" s="158">
        <f t="shared" ref="BI133:BI138" si="13">IF(N133="nulová",J133,0)</f>
        <v>0</v>
      </c>
      <c r="BJ133" s="13" t="s">
        <v>115</v>
      </c>
      <c r="BK133" s="158">
        <f t="shared" ref="BK133:BK138" si="14">ROUND(I133*H133,2)</f>
        <v>0</v>
      </c>
      <c r="BL133" s="13" t="s">
        <v>234</v>
      </c>
      <c r="BM133" s="157" t="s">
        <v>235</v>
      </c>
    </row>
    <row r="134" spans="2:65" s="1" customFormat="1" ht="24.2" customHeight="1">
      <c r="B134" s="118"/>
      <c r="C134" s="170" t="s">
        <v>115</v>
      </c>
      <c r="D134" s="170" t="s">
        <v>229</v>
      </c>
      <c r="E134" s="171" t="s">
        <v>236</v>
      </c>
      <c r="F134" s="172" t="s">
        <v>237</v>
      </c>
      <c r="G134" s="173" t="s">
        <v>232</v>
      </c>
      <c r="H134" s="174">
        <v>2</v>
      </c>
      <c r="I134" s="175"/>
      <c r="J134" s="176">
        <f t="shared" si="5"/>
        <v>0</v>
      </c>
      <c r="K134" s="177"/>
      <c r="L134" s="178"/>
      <c r="M134" s="179" t="s">
        <v>1</v>
      </c>
      <c r="N134" s="180" t="s">
        <v>41</v>
      </c>
      <c r="P134" s="155">
        <f t="shared" si="6"/>
        <v>0</v>
      </c>
      <c r="Q134" s="155">
        <v>2.5999999999999999E-3</v>
      </c>
      <c r="R134" s="155">
        <f t="shared" si="7"/>
        <v>5.1999999999999998E-3</v>
      </c>
      <c r="S134" s="155">
        <v>0</v>
      </c>
      <c r="T134" s="156">
        <f t="shared" si="8"/>
        <v>0</v>
      </c>
      <c r="AR134" s="157" t="s">
        <v>233</v>
      </c>
      <c r="AT134" s="157" t="s">
        <v>229</v>
      </c>
      <c r="AU134" s="157" t="s">
        <v>115</v>
      </c>
      <c r="AY134" s="13" t="s">
        <v>199</v>
      </c>
      <c r="BE134" s="158">
        <f t="shared" si="9"/>
        <v>0</v>
      </c>
      <c r="BF134" s="158">
        <f t="shared" si="10"/>
        <v>0</v>
      </c>
      <c r="BG134" s="158">
        <f t="shared" si="11"/>
        <v>0</v>
      </c>
      <c r="BH134" s="158">
        <f t="shared" si="12"/>
        <v>0</v>
      </c>
      <c r="BI134" s="158">
        <f t="shared" si="13"/>
        <v>0</v>
      </c>
      <c r="BJ134" s="13" t="s">
        <v>115</v>
      </c>
      <c r="BK134" s="158">
        <f t="shared" si="14"/>
        <v>0</v>
      </c>
      <c r="BL134" s="13" t="s">
        <v>234</v>
      </c>
      <c r="BM134" s="157" t="s">
        <v>238</v>
      </c>
    </row>
    <row r="135" spans="2:65" s="1" customFormat="1" ht="24.2" customHeight="1">
      <c r="B135" s="118"/>
      <c r="C135" s="170" t="s">
        <v>239</v>
      </c>
      <c r="D135" s="170" t="s">
        <v>229</v>
      </c>
      <c r="E135" s="171" t="s">
        <v>240</v>
      </c>
      <c r="F135" s="172" t="s">
        <v>241</v>
      </c>
      <c r="G135" s="173" t="s">
        <v>232</v>
      </c>
      <c r="H135" s="174">
        <v>9</v>
      </c>
      <c r="I135" s="175"/>
      <c r="J135" s="176">
        <f t="shared" si="5"/>
        <v>0</v>
      </c>
      <c r="K135" s="177"/>
      <c r="L135" s="178"/>
      <c r="M135" s="179" t="s">
        <v>1</v>
      </c>
      <c r="N135" s="180" t="s">
        <v>41</v>
      </c>
      <c r="P135" s="155">
        <f t="shared" si="6"/>
        <v>0</v>
      </c>
      <c r="Q135" s="155">
        <v>6.0000000000000001E-3</v>
      </c>
      <c r="R135" s="155">
        <f t="shared" si="7"/>
        <v>5.3999999999999999E-2</v>
      </c>
      <c r="S135" s="155">
        <v>0</v>
      </c>
      <c r="T135" s="156">
        <f t="shared" si="8"/>
        <v>0</v>
      </c>
      <c r="AR135" s="157" t="s">
        <v>233</v>
      </c>
      <c r="AT135" s="157" t="s">
        <v>229</v>
      </c>
      <c r="AU135" s="157" t="s">
        <v>115</v>
      </c>
      <c r="AY135" s="13" t="s">
        <v>199</v>
      </c>
      <c r="BE135" s="158">
        <f t="shared" si="9"/>
        <v>0</v>
      </c>
      <c r="BF135" s="158">
        <f t="shared" si="10"/>
        <v>0</v>
      </c>
      <c r="BG135" s="158">
        <f t="shared" si="11"/>
        <v>0</v>
      </c>
      <c r="BH135" s="158">
        <f t="shared" si="12"/>
        <v>0</v>
      </c>
      <c r="BI135" s="158">
        <f t="shared" si="13"/>
        <v>0</v>
      </c>
      <c r="BJ135" s="13" t="s">
        <v>115</v>
      </c>
      <c r="BK135" s="158">
        <f t="shared" si="14"/>
        <v>0</v>
      </c>
      <c r="BL135" s="13" t="s">
        <v>234</v>
      </c>
      <c r="BM135" s="157" t="s">
        <v>242</v>
      </c>
    </row>
    <row r="136" spans="2:65" s="1" customFormat="1" ht="24.2" customHeight="1">
      <c r="B136" s="118"/>
      <c r="C136" s="170" t="s">
        <v>234</v>
      </c>
      <c r="D136" s="170" t="s">
        <v>229</v>
      </c>
      <c r="E136" s="171" t="s">
        <v>243</v>
      </c>
      <c r="F136" s="172" t="s">
        <v>244</v>
      </c>
      <c r="G136" s="173" t="s">
        <v>232</v>
      </c>
      <c r="H136" s="174">
        <v>1</v>
      </c>
      <c r="I136" s="175"/>
      <c r="J136" s="176">
        <f t="shared" si="5"/>
        <v>0</v>
      </c>
      <c r="K136" s="177"/>
      <c r="L136" s="178"/>
      <c r="M136" s="179" t="s">
        <v>1</v>
      </c>
      <c r="N136" s="180" t="s">
        <v>41</v>
      </c>
      <c r="P136" s="155">
        <f t="shared" si="6"/>
        <v>0</v>
      </c>
      <c r="Q136" s="155">
        <v>0.01</v>
      </c>
      <c r="R136" s="155">
        <f t="shared" si="7"/>
        <v>0.01</v>
      </c>
      <c r="S136" s="155">
        <v>0</v>
      </c>
      <c r="T136" s="156">
        <f t="shared" si="8"/>
        <v>0</v>
      </c>
      <c r="AR136" s="157" t="s">
        <v>233</v>
      </c>
      <c r="AT136" s="157" t="s">
        <v>229</v>
      </c>
      <c r="AU136" s="157" t="s">
        <v>115</v>
      </c>
      <c r="AY136" s="13" t="s">
        <v>199</v>
      </c>
      <c r="BE136" s="158">
        <f t="shared" si="9"/>
        <v>0</v>
      </c>
      <c r="BF136" s="158">
        <f t="shared" si="10"/>
        <v>0</v>
      </c>
      <c r="BG136" s="158">
        <f t="shared" si="11"/>
        <v>0</v>
      </c>
      <c r="BH136" s="158">
        <f t="shared" si="12"/>
        <v>0</v>
      </c>
      <c r="BI136" s="158">
        <f t="shared" si="13"/>
        <v>0</v>
      </c>
      <c r="BJ136" s="13" t="s">
        <v>115</v>
      </c>
      <c r="BK136" s="158">
        <f t="shared" si="14"/>
        <v>0</v>
      </c>
      <c r="BL136" s="13" t="s">
        <v>234</v>
      </c>
      <c r="BM136" s="157" t="s">
        <v>245</v>
      </c>
    </row>
    <row r="137" spans="2:65" s="1" customFormat="1" ht="24.2" customHeight="1">
      <c r="B137" s="118"/>
      <c r="C137" s="170" t="s">
        <v>246</v>
      </c>
      <c r="D137" s="170" t="s">
        <v>229</v>
      </c>
      <c r="E137" s="171" t="s">
        <v>247</v>
      </c>
      <c r="F137" s="172" t="s">
        <v>248</v>
      </c>
      <c r="G137" s="173" t="s">
        <v>232</v>
      </c>
      <c r="H137" s="174">
        <v>2</v>
      </c>
      <c r="I137" s="175"/>
      <c r="J137" s="176">
        <f t="shared" si="5"/>
        <v>0</v>
      </c>
      <c r="K137" s="177"/>
      <c r="L137" s="178"/>
      <c r="M137" s="179" t="s">
        <v>1</v>
      </c>
      <c r="N137" s="180" t="s">
        <v>41</v>
      </c>
      <c r="P137" s="155">
        <f t="shared" si="6"/>
        <v>0</v>
      </c>
      <c r="Q137" s="155">
        <v>0.01</v>
      </c>
      <c r="R137" s="155">
        <f t="shared" si="7"/>
        <v>0.02</v>
      </c>
      <c r="S137" s="155">
        <v>0</v>
      </c>
      <c r="T137" s="156">
        <f t="shared" si="8"/>
        <v>0</v>
      </c>
      <c r="AR137" s="157" t="s">
        <v>233</v>
      </c>
      <c r="AT137" s="157" t="s">
        <v>229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234</v>
      </c>
      <c r="BM137" s="157" t="s">
        <v>249</v>
      </c>
    </row>
    <row r="138" spans="2:65" s="1" customFormat="1" ht="33" customHeight="1">
      <c r="B138" s="118"/>
      <c r="C138" s="170" t="s">
        <v>250</v>
      </c>
      <c r="D138" s="170" t="s">
        <v>229</v>
      </c>
      <c r="E138" s="171" t="s">
        <v>251</v>
      </c>
      <c r="F138" s="172" t="s">
        <v>252</v>
      </c>
      <c r="G138" s="173" t="s">
        <v>232</v>
      </c>
      <c r="H138" s="174">
        <v>7</v>
      </c>
      <c r="I138" s="175"/>
      <c r="J138" s="176">
        <f t="shared" si="5"/>
        <v>0</v>
      </c>
      <c r="K138" s="177"/>
      <c r="L138" s="178"/>
      <c r="M138" s="179" t="s">
        <v>1</v>
      </c>
      <c r="N138" s="180" t="s">
        <v>41</v>
      </c>
      <c r="P138" s="155">
        <f t="shared" si="6"/>
        <v>0</v>
      </c>
      <c r="Q138" s="155">
        <v>2.9999999999999997E-4</v>
      </c>
      <c r="R138" s="155">
        <f t="shared" si="7"/>
        <v>2.0999999999999999E-3</v>
      </c>
      <c r="S138" s="155">
        <v>0</v>
      </c>
      <c r="T138" s="156">
        <f t="shared" si="8"/>
        <v>0</v>
      </c>
      <c r="AR138" s="157" t="s">
        <v>233</v>
      </c>
      <c r="AT138" s="157" t="s">
        <v>229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234</v>
      </c>
      <c r="BM138" s="157" t="s">
        <v>253</v>
      </c>
    </row>
    <row r="139" spans="2:65" s="10" customFormat="1" ht="25.9" customHeight="1">
      <c r="B139" s="136"/>
      <c r="D139" s="137" t="s">
        <v>74</v>
      </c>
      <c r="E139" s="138" t="s">
        <v>197</v>
      </c>
      <c r="F139" s="138" t="s">
        <v>198</v>
      </c>
      <c r="I139" s="139"/>
      <c r="J139" s="140">
        <f>BK139</f>
        <v>0</v>
      </c>
      <c r="L139" s="136"/>
      <c r="M139" s="141"/>
      <c r="P139" s="142">
        <f>P140</f>
        <v>0</v>
      </c>
      <c r="R139" s="142">
        <f>R140</f>
        <v>2.7590599999999998</v>
      </c>
      <c r="T139" s="143">
        <f>T140</f>
        <v>0</v>
      </c>
      <c r="AR139" s="137" t="s">
        <v>83</v>
      </c>
      <c r="AT139" s="144" t="s">
        <v>74</v>
      </c>
      <c r="AU139" s="144" t="s">
        <v>75</v>
      </c>
      <c r="AY139" s="137" t="s">
        <v>199</v>
      </c>
      <c r="BK139" s="145">
        <f>BK140</f>
        <v>0</v>
      </c>
    </row>
    <row r="140" spans="2:65" s="10" customFormat="1" ht="22.7" customHeight="1">
      <c r="B140" s="136"/>
      <c r="D140" s="137" t="s">
        <v>74</v>
      </c>
      <c r="E140" s="168" t="s">
        <v>254</v>
      </c>
      <c r="F140" s="168" t="s">
        <v>255</v>
      </c>
      <c r="I140" s="139"/>
      <c r="J140" s="169">
        <f>BK140</f>
        <v>0</v>
      </c>
      <c r="L140" s="136"/>
      <c r="M140" s="141"/>
      <c r="P140" s="142">
        <f>SUM(P141:P155)</f>
        <v>0</v>
      </c>
      <c r="R140" s="142">
        <f>SUM(R141:R155)</f>
        <v>2.7590599999999998</v>
      </c>
      <c r="T140" s="143">
        <f>SUM(T141:T155)</f>
        <v>0</v>
      </c>
      <c r="AR140" s="137" t="s">
        <v>83</v>
      </c>
      <c r="AT140" s="144" t="s">
        <v>74</v>
      </c>
      <c r="AU140" s="144" t="s">
        <v>83</v>
      </c>
      <c r="AY140" s="137" t="s">
        <v>199</v>
      </c>
      <c r="BK140" s="145">
        <f>SUM(BK141:BK155)</f>
        <v>0</v>
      </c>
    </row>
    <row r="141" spans="2:65" s="1" customFormat="1" ht="21.75" customHeight="1">
      <c r="B141" s="118"/>
      <c r="C141" s="146" t="s">
        <v>256</v>
      </c>
      <c r="D141" s="146" t="s">
        <v>200</v>
      </c>
      <c r="E141" s="147" t="s">
        <v>257</v>
      </c>
      <c r="F141" s="148" t="s">
        <v>258</v>
      </c>
      <c r="G141" s="149" t="s">
        <v>232</v>
      </c>
      <c r="H141" s="150">
        <v>46</v>
      </c>
      <c r="I141" s="151"/>
      <c r="J141" s="152">
        <f t="shared" ref="J141:J155" si="15">ROUND(I141*H141,2)</f>
        <v>0</v>
      </c>
      <c r="K141" s="153"/>
      <c r="L141" s="28"/>
      <c r="M141" s="154" t="s">
        <v>1</v>
      </c>
      <c r="N141" s="117" t="s">
        <v>41</v>
      </c>
      <c r="P141" s="155">
        <f t="shared" ref="P141:P155" si="16">O141*H141</f>
        <v>0</v>
      </c>
      <c r="Q141" s="155">
        <v>0</v>
      </c>
      <c r="R141" s="155">
        <f t="shared" ref="R141:R155" si="17">Q141*H141</f>
        <v>0</v>
      </c>
      <c r="S141" s="155">
        <v>0</v>
      </c>
      <c r="T141" s="156">
        <f t="shared" ref="T141:T155" si="18">S141*H141</f>
        <v>0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ref="BE141:BE155" si="19">IF(N141="základná",J141,0)</f>
        <v>0</v>
      </c>
      <c r="BF141" s="158">
        <f t="shared" ref="BF141:BF155" si="20">IF(N141="znížená",J141,0)</f>
        <v>0</v>
      </c>
      <c r="BG141" s="158">
        <f t="shared" ref="BG141:BG155" si="21">IF(N141="zákl. prenesená",J141,0)</f>
        <v>0</v>
      </c>
      <c r="BH141" s="158">
        <f t="shared" ref="BH141:BH155" si="22">IF(N141="zníž. prenesená",J141,0)</f>
        <v>0</v>
      </c>
      <c r="BI141" s="158">
        <f t="shared" ref="BI141:BI155" si="23">IF(N141="nulová",J141,0)</f>
        <v>0</v>
      </c>
      <c r="BJ141" s="13" t="s">
        <v>115</v>
      </c>
      <c r="BK141" s="158">
        <f t="shared" ref="BK141:BK155" si="24">ROUND(I141*H141,2)</f>
        <v>0</v>
      </c>
      <c r="BL141" s="13" t="s">
        <v>234</v>
      </c>
      <c r="BM141" s="157" t="s">
        <v>259</v>
      </c>
    </row>
    <row r="142" spans="2:65" s="1" customFormat="1" ht="16.5" customHeight="1">
      <c r="B142" s="118"/>
      <c r="C142" s="146" t="s">
        <v>233</v>
      </c>
      <c r="D142" s="146" t="s">
        <v>200</v>
      </c>
      <c r="E142" s="147" t="s">
        <v>260</v>
      </c>
      <c r="F142" s="148" t="s">
        <v>261</v>
      </c>
      <c r="G142" s="149" t="s">
        <v>262</v>
      </c>
      <c r="H142" s="150">
        <v>255</v>
      </c>
      <c r="I142" s="151"/>
      <c r="J142" s="152">
        <f t="shared" si="15"/>
        <v>0</v>
      </c>
      <c r="K142" s="153"/>
      <c r="L142" s="28"/>
      <c r="M142" s="154" t="s">
        <v>1</v>
      </c>
      <c r="N142" s="117" t="s">
        <v>41</v>
      </c>
      <c r="P142" s="155">
        <f t="shared" si="16"/>
        <v>0</v>
      </c>
      <c r="Q142" s="155">
        <v>3.2000000000000003E-4</v>
      </c>
      <c r="R142" s="155">
        <f t="shared" si="17"/>
        <v>8.1600000000000006E-2</v>
      </c>
      <c r="S142" s="155">
        <v>0</v>
      </c>
      <c r="T142" s="156">
        <f t="shared" si="18"/>
        <v>0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19"/>
        <v>0</v>
      </c>
      <c r="BF142" s="158">
        <f t="shared" si="20"/>
        <v>0</v>
      </c>
      <c r="BG142" s="158">
        <f t="shared" si="21"/>
        <v>0</v>
      </c>
      <c r="BH142" s="158">
        <f t="shared" si="22"/>
        <v>0</v>
      </c>
      <c r="BI142" s="158">
        <f t="shared" si="23"/>
        <v>0</v>
      </c>
      <c r="BJ142" s="13" t="s">
        <v>115</v>
      </c>
      <c r="BK142" s="158">
        <f t="shared" si="24"/>
        <v>0</v>
      </c>
      <c r="BL142" s="13" t="s">
        <v>234</v>
      </c>
      <c r="BM142" s="157" t="s">
        <v>263</v>
      </c>
    </row>
    <row r="143" spans="2:65" s="1" customFormat="1" ht="37.700000000000003" customHeight="1">
      <c r="B143" s="118"/>
      <c r="C143" s="146" t="s">
        <v>254</v>
      </c>
      <c r="D143" s="146" t="s">
        <v>200</v>
      </c>
      <c r="E143" s="147" t="s">
        <v>264</v>
      </c>
      <c r="F143" s="148" t="s">
        <v>265</v>
      </c>
      <c r="G143" s="149" t="s">
        <v>266</v>
      </c>
      <c r="H143" s="150">
        <v>604</v>
      </c>
      <c r="I143" s="151"/>
      <c r="J143" s="152">
        <f t="shared" si="15"/>
        <v>0</v>
      </c>
      <c r="K143" s="153"/>
      <c r="L143" s="28"/>
      <c r="M143" s="154" t="s">
        <v>1</v>
      </c>
      <c r="N143" s="117" t="s">
        <v>41</v>
      </c>
      <c r="P143" s="155">
        <f t="shared" si="16"/>
        <v>0</v>
      </c>
      <c r="Q143" s="155">
        <v>1.1E-4</v>
      </c>
      <c r="R143" s="155">
        <f t="shared" si="17"/>
        <v>6.6439999999999999E-2</v>
      </c>
      <c r="S143" s="155">
        <v>0</v>
      </c>
      <c r="T143" s="156">
        <f t="shared" si="1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19"/>
        <v>0</v>
      </c>
      <c r="BF143" s="158">
        <f t="shared" si="20"/>
        <v>0</v>
      </c>
      <c r="BG143" s="158">
        <f t="shared" si="21"/>
        <v>0</v>
      </c>
      <c r="BH143" s="158">
        <f t="shared" si="22"/>
        <v>0</v>
      </c>
      <c r="BI143" s="158">
        <f t="shared" si="23"/>
        <v>0</v>
      </c>
      <c r="BJ143" s="13" t="s">
        <v>115</v>
      </c>
      <c r="BK143" s="158">
        <f t="shared" si="24"/>
        <v>0</v>
      </c>
      <c r="BL143" s="13" t="s">
        <v>234</v>
      </c>
      <c r="BM143" s="157" t="s">
        <v>267</v>
      </c>
    </row>
    <row r="144" spans="2:65" s="1" customFormat="1" ht="37.700000000000003" customHeight="1">
      <c r="B144" s="118"/>
      <c r="C144" s="146" t="s">
        <v>268</v>
      </c>
      <c r="D144" s="146" t="s">
        <v>200</v>
      </c>
      <c r="E144" s="147" t="s">
        <v>269</v>
      </c>
      <c r="F144" s="148" t="s">
        <v>270</v>
      </c>
      <c r="G144" s="149" t="s">
        <v>266</v>
      </c>
      <c r="H144" s="150">
        <v>1303</v>
      </c>
      <c r="I144" s="151"/>
      <c r="J144" s="152">
        <f t="shared" si="15"/>
        <v>0</v>
      </c>
      <c r="K144" s="153"/>
      <c r="L144" s="28"/>
      <c r="M144" s="154" t="s">
        <v>1</v>
      </c>
      <c r="N144" s="117" t="s">
        <v>41</v>
      </c>
      <c r="P144" s="155">
        <f t="shared" si="16"/>
        <v>0</v>
      </c>
      <c r="Q144" s="155">
        <v>4.0000000000000003E-5</v>
      </c>
      <c r="R144" s="155">
        <f t="shared" si="17"/>
        <v>5.2120000000000007E-2</v>
      </c>
      <c r="S144" s="155">
        <v>0</v>
      </c>
      <c r="T144" s="156">
        <f t="shared" si="18"/>
        <v>0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19"/>
        <v>0</v>
      </c>
      <c r="BF144" s="158">
        <f t="shared" si="20"/>
        <v>0</v>
      </c>
      <c r="BG144" s="158">
        <f t="shared" si="21"/>
        <v>0</v>
      </c>
      <c r="BH144" s="158">
        <f t="shared" si="22"/>
        <v>0</v>
      </c>
      <c r="BI144" s="158">
        <f t="shared" si="23"/>
        <v>0</v>
      </c>
      <c r="BJ144" s="13" t="s">
        <v>115</v>
      </c>
      <c r="BK144" s="158">
        <f t="shared" si="24"/>
        <v>0</v>
      </c>
      <c r="BL144" s="13" t="s">
        <v>234</v>
      </c>
      <c r="BM144" s="157" t="s">
        <v>271</v>
      </c>
    </row>
    <row r="145" spans="2:65" s="1" customFormat="1" ht="37.700000000000003" customHeight="1">
      <c r="B145" s="118"/>
      <c r="C145" s="146" t="s">
        <v>272</v>
      </c>
      <c r="D145" s="146" t="s">
        <v>200</v>
      </c>
      <c r="E145" s="147" t="s">
        <v>273</v>
      </c>
      <c r="F145" s="148" t="s">
        <v>274</v>
      </c>
      <c r="G145" s="149" t="s">
        <v>266</v>
      </c>
      <c r="H145" s="150">
        <v>1303</v>
      </c>
      <c r="I145" s="151"/>
      <c r="J145" s="152">
        <f t="shared" si="15"/>
        <v>0</v>
      </c>
      <c r="K145" s="153"/>
      <c r="L145" s="28"/>
      <c r="M145" s="154" t="s">
        <v>1</v>
      </c>
      <c r="N145" s="117" t="s">
        <v>41</v>
      </c>
      <c r="P145" s="155">
        <f t="shared" si="16"/>
        <v>0</v>
      </c>
      <c r="Q145" s="155">
        <v>3.5E-4</v>
      </c>
      <c r="R145" s="155">
        <f t="shared" si="17"/>
        <v>0.45605000000000001</v>
      </c>
      <c r="S145" s="155">
        <v>0</v>
      </c>
      <c r="T145" s="156">
        <f t="shared" si="1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19"/>
        <v>0</v>
      </c>
      <c r="BF145" s="158">
        <f t="shared" si="20"/>
        <v>0</v>
      </c>
      <c r="BG145" s="158">
        <f t="shared" si="21"/>
        <v>0</v>
      </c>
      <c r="BH145" s="158">
        <f t="shared" si="22"/>
        <v>0</v>
      </c>
      <c r="BI145" s="158">
        <f t="shared" si="23"/>
        <v>0</v>
      </c>
      <c r="BJ145" s="13" t="s">
        <v>115</v>
      </c>
      <c r="BK145" s="158">
        <f t="shared" si="24"/>
        <v>0</v>
      </c>
      <c r="BL145" s="13" t="s">
        <v>234</v>
      </c>
      <c r="BM145" s="157" t="s">
        <v>275</v>
      </c>
    </row>
    <row r="146" spans="2:65" s="1" customFormat="1" ht="37.700000000000003" customHeight="1">
      <c r="B146" s="118"/>
      <c r="C146" s="146" t="s">
        <v>276</v>
      </c>
      <c r="D146" s="146" t="s">
        <v>200</v>
      </c>
      <c r="E146" s="147" t="s">
        <v>277</v>
      </c>
      <c r="F146" s="148" t="s">
        <v>278</v>
      </c>
      <c r="G146" s="149" t="s">
        <v>266</v>
      </c>
      <c r="H146" s="150">
        <v>965</v>
      </c>
      <c r="I146" s="151"/>
      <c r="J146" s="152">
        <f t="shared" si="15"/>
        <v>0</v>
      </c>
      <c r="K146" s="153"/>
      <c r="L146" s="28"/>
      <c r="M146" s="154" t="s">
        <v>1</v>
      </c>
      <c r="N146" s="117" t="s">
        <v>41</v>
      </c>
      <c r="P146" s="155">
        <f t="shared" si="16"/>
        <v>0</v>
      </c>
      <c r="Q146" s="155">
        <v>7.2999999999999996E-4</v>
      </c>
      <c r="R146" s="155">
        <f t="shared" si="17"/>
        <v>0.70444999999999991</v>
      </c>
      <c r="S146" s="155">
        <v>0</v>
      </c>
      <c r="T146" s="156">
        <f t="shared" si="1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19"/>
        <v>0</v>
      </c>
      <c r="BF146" s="158">
        <f t="shared" si="20"/>
        <v>0</v>
      </c>
      <c r="BG146" s="158">
        <f t="shared" si="21"/>
        <v>0</v>
      </c>
      <c r="BH146" s="158">
        <f t="shared" si="22"/>
        <v>0</v>
      </c>
      <c r="BI146" s="158">
        <f t="shared" si="23"/>
        <v>0</v>
      </c>
      <c r="BJ146" s="13" t="s">
        <v>115</v>
      </c>
      <c r="BK146" s="158">
        <f t="shared" si="24"/>
        <v>0</v>
      </c>
      <c r="BL146" s="13" t="s">
        <v>234</v>
      </c>
      <c r="BM146" s="157" t="s">
        <v>279</v>
      </c>
    </row>
    <row r="147" spans="2:65" s="1" customFormat="1" ht="37.700000000000003" customHeight="1">
      <c r="B147" s="118"/>
      <c r="C147" s="146" t="s">
        <v>280</v>
      </c>
      <c r="D147" s="146" t="s">
        <v>200</v>
      </c>
      <c r="E147" s="147" t="s">
        <v>281</v>
      </c>
      <c r="F147" s="148" t="s">
        <v>282</v>
      </c>
      <c r="G147" s="149" t="s">
        <v>266</v>
      </c>
      <c r="H147" s="150">
        <v>1303</v>
      </c>
      <c r="I147" s="151"/>
      <c r="J147" s="152">
        <f t="shared" si="15"/>
        <v>0</v>
      </c>
      <c r="K147" s="153"/>
      <c r="L147" s="28"/>
      <c r="M147" s="154" t="s">
        <v>1</v>
      </c>
      <c r="N147" s="117" t="s">
        <v>41</v>
      </c>
      <c r="P147" s="155">
        <f t="shared" si="16"/>
        <v>0</v>
      </c>
      <c r="Q147" s="155">
        <v>1.2E-4</v>
      </c>
      <c r="R147" s="155">
        <f t="shared" si="17"/>
        <v>0.15636</v>
      </c>
      <c r="S147" s="155">
        <v>0</v>
      </c>
      <c r="T147" s="156">
        <f t="shared" si="1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19"/>
        <v>0</v>
      </c>
      <c r="BF147" s="158">
        <f t="shared" si="20"/>
        <v>0</v>
      </c>
      <c r="BG147" s="158">
        <f t="shared" si="21"/>
        <v>0</v>
      </c>
      <c r="BH147" s="158">
        <f t="shared" si="22"/>
        <v>0</v>
      </c>
      <c r="BI147" s="158">
        <f t="shared" si="23"/>
        <v>0</v>
      </c>
      <c r="BJ147" s="13" t="s">
        <v>115</v>
      </c>
      <c r="BK147" s="158">
        <f t="shared" si="24"/>
        <v>0</v>
      </c>
      <c r="BL147" s="13" t="s">
        <v>234</v>
      </c>
      <c r="BM147" s="157" t="s">
        <v>283</v>
      </c>
    </row>
    <row r="148" spans="2:65" s="1" customFormat="1" ht="37.700000000000003" customHeight="1">
      <c r="B148" s="118"/>
      <c r="C148" s="146" t="s">
        <v>284</v>
      </c>
      <c r="D148" s="146" t="s">
        <v>200</v>
      </c>
      <c r="E148" s="147" t="s">
        <v>285</v>
      </c>
      <c r="F148" s="148" t="s">
        <v>286</v>
      </c>
      <c r="G148" s="149" t="s">
        <v>266</v>
      </c>
      <c r="H148" s="150">
        <v>317</v>
      </c>
      <c r="I148" s="151"/>
      <c r="J148" s="152">
        <f t="shared" si="15"/>
        <v>0</v>
      </c>
      <c r="K148" s="153"/>
      <c r="L148" s="28"/>
      <c r="M148" s="154" t="s">
        <v>1</v>
      </c>
      <c r="N148" s="117" t="s">
        <v>41</v>
      </c>
      <c r="P148" s="155">
        <f t="shared" si="16"/>
        <v>0</v>
      </c>
      <c r="Q148" s="155">
        <v>2.5000000000000001E-4</v>
      </c>
      <c r="R148" s="155">
        <f t="shared" si="17"/>
        <v>7.9250000000000001E-2</v>
      </c>
      <c r="S148" s="155">
        <v>0</v>
      </c>
      <c r="T148" s="156">
        <f t="shared" si="1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19"/>
        <v>0</v>
      </c>
      <c r="BF148" s="158">
        <f t="shared" si="20"/>
        <v>0</v>
      </c>
      <c r="BG148" s="158">
        <f t="shared" si="21"/>
        <v>0</v>
      </c>
      <c r="BH148" s="158">
        <f t="shared" si="22"/>
        <v>0</v>
      </c>
      <c r="BI148" s="158">
        <f t="shared" si="23"/>
        <v>0</v>
      </c>
      <c r="BJ148" s="13" t="s">
        <v>115</v>
      </c>
      <c r="BK148" s="158">
        <f t="shared" si="24"/>
        <v>0</v>
      </c>
      <c r="BL148" s="13" t="s">
        <v>234</v>
      </c>
      <c r="BM148" s="157" t="s">
        <v>287</v>
      </c>
    </row>
    <row r="149" spans="2:65" s="1" customFormat="1" ht="24.2" customHeight="1">
      <c r="B149" s="118"/>
      <c r="C149" s="146" t="s">
        <v>288</v>
      </c>
      <c r="D149" s="146" t="s">
        <v>200</v>
      </c>
      <c r="E149" s="147" t="s">
        <v>289</v>
      </c>
      <c r="F149" s="148" t="s">
        <v>290</v>
      </c>
      <c r="G149" s="149" t="s">
        <v>266</v>
      </c>
      <c r="H149" s="150">
        <v>3814</v>
      </c>
      <c r="I149" s="151"/>
      <c r="J149" s="152">
        <f t="shared" si="15"/>
        <v>0</v>
      </c>
      <c r="K149" s="153"/>
      <c r="L149" s="28"/>
      <c r="M149" s="154" t="s">
        <v>1</v>
      </c>
      <c r="N149" s="117" t="s">
        <v>41</v>
      </c>
      <c r="P149" s="155">
        <f t="shared" si="16"/>
        <v>0</v>
      </c>
      <c r="Q149" s="155">
        <v>4.0000000000000003E-5</v>
      </c>
      <c r="R149" s="155">
        <f t="shared" si="17"/>
        <v>0.15256</v>
      </c>
      <c r="S149" s="155">
        <v>0</v>
      </c>
      <c r="T149" s="156">
        <f t="shared" si="1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19"/>
        <v>0</v>
      </c>
      <c r="BF149" s="158">
        <f t="shared" si="20"/>
        <v>0</v>
      </c>
      <c r="BG149" s="158">
        <f t="shared" si="21"/>
        <v>0</v>
      </c>
      <c r="BH149" s="158">
        <f t="shared" si="22"/>
        <v>0</v>
      </c>
      <c r="BI149" s="158">
        <f t="shared" si="23"/>
        <v>0</v>
      </c>
      <c r="BJ149" s="13" t="s">
        <v>115</v>
      </c>
      <c r="BK149" s="158">
        <f t="shared" si="24"/>
        <v>0</v>
      </c>
      <c r="BL149" s="13" t="s">
        <v>234</v>
      </c>
      <c r="BM149" s="157" t="s">
        <v>291</v>
      </c>
    </row>
    <row r="150" spans="2:65" s="1" customFormat="1" ht="24.2" customHeight="1">
      <c r="B150" s="118"/>
      <c r="C150" s="146" t="s">
        <v>292</v>
      </c>
      <c r="D150" s="146" t="s">
        <v>200</v>
      </c>
      <c r="E150" s="147" t="s">
        <v>293</v>
      </c>
      <c r="F150" s="148" t="s">
        <v>294</v>
      </c>
      <c r="G150" s="149" t="s">
        <v>266</v>
      </c>
      <c r="H150" s="150">
        <v>2564</v>
      </c>
      <c r="I150" s="151"/>
      <c r="J150" s="152">
        <f t="shared" si="15"/>
        <v>0</v>
      </c>
      <c r="K150" s="153"/>
      <c r="L150" s="28"/>
      <c r="M150" s="154" t="s">
        <v>1</v>
      </c>
      <c r="N150" s="117" t="s">
        <v>41</v>
      </c>
      <c r="P150" s="155">
        <f t="shared" si="16"/>
        <v>0</v>
      </c>
      <c r="Q150" s="155">
        <v>8.0000000000000007E-5</v>
      </c>
      <c r="R150" s="155">
        <f t="shared" si="17"/>
        <v>0.20512000000000002</v>
      </c>
      <c r="S150" s="155">
        <v>0</v>
      </c>
      <c r="T150" s="156">
        <f t="shared" si="1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19"/>
        <v>0</v>
      </c>
      <c r="BF150" s="158">
        <f t="shared" si="20"/>
        <v>0</v>
      </c>
      <c r="BG150" s="158">
        <f t="shared" si="21"/>
        <v>0</v>
      </c>
      <c r="BH150" s="158">
        <f t="shared" si="22"/>
        <v>0</v>
      </c>
      <c r="BI150" s="158">
        <f t="shared" si="23"/>
        <v>0</v>
      </c>
      <c r="BJ150" s="13" t="s">
        <v>115</v>
      </c>
      <c r="BK150" s="158">
        <f t="shared" si="24"/>
        <v>0</v>
      </c>
      <c r="BL150" s="13" t="s">
        <v>234</v>
      </c>
      <c r="BM150" s="157" t="s">
        <v>295</v>
      </c>
    </row>
    <row r="151" spans="2:65" s="1" customFormat="1" ht="37.700000000000003" customHeight="1">
      <c r="B151" s="118"/>
      <c r="C151" s="146" t="s">
        <v>296</v>
      </c>
      <c r="D151" s="146" t="s">
        <v>200</v>
      </c>
      <c r="E151" s="147" t="s">
        <v>297</v>
      </c>
      <c r="F151" s="148" t="s">
        <v>298</v>
      </c>
      <c r="G151" s="149" t="s">
        <v>262</v>
      </c>
      <c r="H151" s="150">
        <v>215</v>
      </c>
      <c r="I151" s="151"/>
      <c r="J151" s="152">
        <f t="shared" si="15"/>
        <v>0</v>
      </c>
      <c r="K151" s="153"/>
      <c r="L151" s="28"/>
      <c r="M151" s="154" t="s">
        <v>1</v>
      </c>
      <c r="N151" s="117" t="s">
        <v>41</v>
      </c>
      <c r="P151" s="155">
        <f t="shared" si="16"/>
        <v>0</v>
      </c>
      <c r="Q151" s="155">
        <v>2.9299999999999999E-3</v>
      </c>
      <c r="R151" s="155">
        <f t="shared" si="17"/>
        <v>0.62995000000000001</v>
      </c>
      <c r="S151" s="155">
        <v>0</v>
      </c>
      <c r="T151" s="156">
        <f t="shared" si="1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19"/>
        <v>0</v>
      </c>
      <c r="BF151" s="158">
        <f t="shared" si="20"/>
        <v>0</v>
      </c>
      <c r="BG151" s="158">
        <f t="shared" si="21"/>
        <v>0</v>
      </c>
      <c r="BH151" s="158">
        <f t="shared" si="22"/>
        <v>0</v>
      </c>
      <c r="BI151" s="158">
        <f t="shared" si="23"/>
        <v>0</v>
      </c>
      <c r="BJ151" s="13" t="s">
        <v>115</v>
      </c>
      <c r="BK151" s="158">
        <f t="shared" si="24"/>
        <v>0</v>
      </c>
      <c r="BL151" s="13" t="s">
        <v>234</v>
      </c>
      <c r="BM151" s="157" t="s">
        <v>299</v>
      </c>
    </row>
    <row r="152" spans="2:65" s="1" customFormat="1" ht="33" customHeight="1">
      <c r="B152" s="118"/>
      <c r="C152" s="146" t="s">
        <v>300</v>
      </c>
      <c r="D152" s="146" t="s">
        <v>200</v>
      </c>
      <c r="E152" s="147" t="s">
        <v>301</v>
      </c>
      <c r="F152" s="148" t="s">
        <v>302</v>
      </c>
      <c r="G152" s="149" t="s">
        <v>262</v>
      </c>
      <c r="H152" s="150">
        <v>40</v>
      </c>
      <c r="I152" s="151"/>
      <c r="J152" s="152">
        <f t="shared" si="15"/>
        <v>0</v>
      </c>
      <c r="K152" s="153"/>
      <c r="L152" s="28"/>
      <c r="M152" s="154" t="s">
        <v>1</v>
      </c>
      <c r="N152" s="117" t="s">
        <v>41</v>
      </c>
      <c r="P152" s="155">
        <f t="shared" si="16"/>
        <v>0</v>
      </c>
      <c r="Q152" s="155">
        <v>2.9299999999999999E-3</v>
      </c>
      <c r="R152" s="155">
        <f t="shared" si="17"/>
        <v>0.1172</v>
      </c>
      <c r="S152" s="155">
        <v>0</v>
      </c>
      <c r="T152" s="156">
        <f t="shared" si="1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19"/>
        <v>0</v>
      </c>
      <c r="BF152" s="158">
        <f t="shared" si="20"/>
        <v>0</v>
      </c>
      <c r="BG152" s="158">
        <f t="shared" si="21"/>
        <v>0</v>
      </c>
      <c r="BH152" s="158">
        <f t="shared" si="22"/>
        <v>0</v>
      </c>
      <c r="BI152" s="158">
        <f t="shared" si="23"/>
        <v>0</v>
      </c>
      <c r="BJ152" s="13" t="s">
        <v>115</v>
      </c>
      <c r="BK152" s="158">
        <f t="shared" si="24"/>
        <v>0</v>
      </c>
      <c r="BL152" s="13" t="s">
        <v>234</v>
      </c>
      <c r="BM152" s="157" t="s">
        <v>303</v>
      </c>
    </row>
    <row r="153" spans="2:65" s="1" customFormat="1" ht="24.2" customHeight="1">
      <c r="B153" s="118"/>
      <c r="C153" s="146" t="s">
        <v>304</v>
      </c>
      <c r="D153" s="146" t="s">
        <v>200</v>
      </c>
      <c r="E153" s="147" t="s">
        <v>305</v>
      </c>
      <c r="F153" s="148" t="s">
        <v>306</v>
      </c>
      <c r="G153" s="149" t="s">
        <v>266</v>
      </c>
      <c r="H153" s="150">
        <v>3189</v>
      </c>
      <c r="I153" s="151"/>
      <c r="J153" s="152">
        <f t="shared" si="15"/>
        <v>0</v>
      </c>
      <c r="K153" s="153"/>
      <c r="L153" s="28"/>
      <c r="M153" s="154" t="s">
        <v>1</v>
      </c>
      <c r="N153" s="117" t="s">
        <v>41</v>
      </c>
      <c r="P153" s="155">
        <f t="shared" si="16"/>
        <v>0</v>
      </c>
      <c r="Q153" s="155">
        <v>0</v>
      </c>
      <c r="R153" s="155">
        <f t="shared" si="17"/>
        <v>0</v>
      </c>
      <c r="S153" s="155">
        <v>0</v>
      </c>
      <c r="T153" s="156">
        <f t="shared" si="1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19"/>
        <v>0</v>
      </c>
      <c r="BF153" s="158">
        <f t="shared" si="20"/>
        <v>0</v>
      </c>
      <c r="BG153" s="158">
        <f t="shared" si="21"/>
        <v>0</v>
      </c>
      <c r="BH153" s="158">
        <f t="shared" si="22"/>
        <v>0</v>
      </c>
      <c r="BI153" s="158">
        <f t="shared" si="23"/>
        <v>0</v>
      </c>
      <c r="BJ153" s="13" t="s">
        <v>115</v>
      </c>
      <c r="BK153" s="158">
        <f t="shared" si="24"/>
        <v>0</v>
      </c>
      <c r="BL153" s="13" t="s">
        <v>234</v>
      </c>
      <c r="BM153" s="157" t="s">
        <v>307</v>
      </c>
    </row>
    <row r="154" spans="2:65" s="1" customFormat="1" ht="24.2" customHeight="1">
      <c r="B154" s="118"/>
      <c r="C154" s="146" t="s">
        <v>308</v>
      </c>
      <c r="D154" s="146" t="s">
        <v>200</v>
      </c>
      <c r="E154" s="147" t="s">
        <v>309</v>
      </c>
      <c r="F154" s="148" t="s">
        <v>310</v>
      </c>
      <c r="G154" s="149" t="s">
        <v>262</v>
      </c>
      <c r="H154" s="150">
        <v>255</v>
      </c>
      <c r="I154" s="151"/>
      <c r="J154" s="152">
        <f t="shared" si="15"/>
        <v>0</v>
      </c>
      <c r="K154" s="153"/>
      <c r="L154" s="28"/>
      <c r="M154" s="154" t="s">
        <v>1</v>
      </c>
      <c r="N154" s="117" t="s">
        <v>41</v>
      </c>
      <c r="P154" s="155">
        <f t="shared" si="16"/>
        <v>0</v>
      </c>
      <c r="Q154" s="155">
        <v>0</v>
      </c>
      <c r="R154" s="155">
        <f t="shared" si="17"/>
        <v>0</v>
      </c>
      <c r="S154" s="155">
        <v>0</v>
      </c>
      <c r="T154" s="156">
        <f t="shared" si="1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19"/>
        <v>0</v>
      </c>
      <c r="BF154" s="158">
        <f t="shared" si="20"/>
        <v>0</v>
      </c>
      <c r="BG154" s="158">
        <f t="shared" si="21"/>
        <v>0</v>
      </c>
      <c r="BH154" s="158">
        <f t="shared" si="22"/>
        <v>0</v>
      </c>
      <c r="BI154" s="158">
        <f t="shared" si="23"/>
        <v>0</v>
      </c>
      <c r="BJ154" s="13" t="s">
        <v>115</v>
      </c>
      <c r="BK154" s="158">
        <f t="shared" si="24"/>
        <v>0</v>
      </c>
      <c r="BL154" s="13" t="s">
        <v>234</v>
      </c>
      <c r="BM154" s="157" t="s">
        <v>311</v>
      </c>
    </row>
    <row r="155" spans="2:65" s="1" customFormat="1" ht="16.5" customHeight="1">
      <c r="B155" s="118"/>
      <c r="C155" s="170" t="s">
        <v>312</v>
      </c>
      <c r="D155" s="170" t="s">
        <v>229</v>
      </c>
      <c r="E155" s="171" t="s">
        <v>313</v>
      </c>
      <c r="F155" s="172" t="s">
        <v>314</v>
      </c>
      <c r="G155" s="173" t="s">
        <v>232</v>
      </c>
      <c r="H155" s="174">
        <v>46</v>
      </c>
      <c r="I155" s="175"/>
      <c r="J155" s="176">
        <f t="shared" si="15"/>
        <v>0</v>
      </c>
      <c r="K155" s="177"/>
      <c r="L155" s="178"/>
      <c r="M155" s="181" t="s">
        <v>1</v>
      </c>
      <c r="N155" s="182" t="s">
        <v>41</v>
      </c>
      <c r="O155" s="161"/>
      <c r="P155" s="162">
        <f t="shared" si="16"/>
        <v>0</v>
      </c>
      <c r="Q155" s="162">
        <v>1.2600000000000001E-3</v>
      </c>
      <c r="R155" s="162">
        <f t="shared" si="17"/>
        <v>5.7960000000000005E-2</v>
      </c>
      <c r="S155" s="162">
        <v>0</v>
      </c>
      <c r="T155" s="163">
        <f t="shared" si="18"/>
        <v>0</v>
      </c>
      <c r="AR155" s="157" t="s">
        <v>233</v>
      </c>
      <c r="AT155" s="157" t="s">
        <v>229</v>
      </c>
      <c r="AU155" s="157" t="s">
        <v>115</v>
      </c>
      <c r="AY155" s="13" t="s">
        <v>199</v>
      </c>
      <c r="BE155" s="158">
        <f t="shared" si="19"/>
        <v>0</v>
      </c>
      <c r="BF155" s="158">
        <f t="shared" si="20"/>
        <v>0</v>
      </c>
      <c r="BG155" s="158">
        <f t="shared" si="21"/>
        <v>0</v>
      </c>
      <c r="BH155" s="158">
        <f t="shared" si="22"/>
        <v>0</v>
      </c>
      <c r="BI155" s="158">
        <f t="shared" si="23"/>
        <v>0</v>
      </c>
      <c r="BJ155" s="13" t="s">
        <v>115</v>
      </c>
      <c r="BK155" s="158">
        <f t="shared" si="24"/>
        <v>0</v>
      </c>
      <c r="BL155" s="13" t="s">
        <v>234</v>
      </c>
      <c r="BM155" s="157" t="s">
        <v>315</v>
      </c>
    </row>
    <row r="156" spans="2:65" s="1" customFormat="1" ht="6.95" customHeight="1">
      <c r="B156" s="43"/>
      <c r="C156" s="44"/>
      <c r="D156" s="44"/>
      <c r="E156" s="44"/>
      <c r="F156" s="44"/>
      <c r="G156" s="44"/>
      <c r="H156" s="44"/>
      <c r="I156" s="44"/>
      <c r="J156" s="44"/>
      <c r="K156" s="44"/>
      <c r="L156" s="28"/>
    </row>
  </sheetData>
  <autoFilter ref="C129:K155" xr:uid="{00000000-0009-0000-0000-000002000000}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01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90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16.5" customHeight="1">
      <c r="B9" s="28"/>
      <c r="E9" s="194" t="s">
        <v>316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J106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ROUND((SUM(BE106:BE113) + SUM(BE133:BE200)),  2)</f>
        <v>0</v>
      </c>
      <c r="G35" s="98"/>
      <c r="H35" s="98"/>
      <c r="I35" s="99">
        <v>0.23</v>
      </c>
      <c r="J35" s="97">
        <f>ROUND(((SUM(BE106:BE113) + SUM(BE133:BE200))*I35),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ROUND((SUM(BF106:BF113) + SUM(BF133:BF200)),  2)</f>
        <v>0</v>
      </c>
      <c r="I36" s="100">
        <v>0.23</v>
      </c>
      <c r="J36" s="85">
        <f>ROUND(((SUM(BF106:BF113) + SUM(BF133:BF200))*I36),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ROUND((SUM(BG106:BG113) + SUM(BG133:BG200)),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ROUND((SUM(BH106:BH113) + SUM(BH133:BH200)),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ROUND((SUM(BI106:BI113) + SUM(BI133:BI200)),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16.5" hidden="1" customHeight="1">
      <c r="B87" s="28"/>
      <c r="E87" s="194" t="str">
        <f>E9</f>
        <v>SO101 - WATSONOVA ULICA – STAVEBNÉ ÚPRAVY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J133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J134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J135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19.899999999999999" hidden="1" customHeight="1">
      <c r="B100" s="164"/>
      <c r="D100" s="165" t="s">
        <v>319</v>
      </c>
      <c r="E100" s="166"/>
      <c r="F100" s="166"/>
      <c r="G100" s="166"/>
      <c r="H100" s="166"/>
      <c r="I100" s="166"/>
      <c r="J100" s="167">
        <f>J165</f>
        <v>0</v>
      </c>
      <c r="L100" s="164"/>
    </row>
    <row r="101" spans="2:65" s="11" customFormat="1" ht="19.899999999999999" hidden="1" customHeight="1">
      <c r="B101" s="164"/>
      <c r="D101" s="165" t="s">
        <v>320</v>
      </c>
      <c r="E101" s="166"/>
      <c r="F101" s="166"/>
      <c r="G101" s="166"/>
      <c r="H101" s="166"/>
      <c r="I101" s="166"/>
      <c r="J101" s="167">
        <f>J174</f>
        <v>0</v>
      </c>
      <c r="L101" s="164"/>
    </row>
    <row r="102" spans="2:65" s="11" customFormat="1" ht="19.899999999999999" hidden="1" customHeight="1">
      <c r="B102" s="164"/>
      <c r="D102" s="165" t="s">
        <v>219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19.899999999999999" hidden="1" customHeight="1">
      <c r="B103" s="164"/>
      <c r="D103" s="165" t="s">
        <v>321</v>
      </c>
      <c r="E103" s="166"/>
      <c r="F103" s="166"/>
      <c r="G103" s="166"/>
      <c r="H103" s="166"/>
      <c r="I103" s="166"/>
      <c r="J103" s="167">
        <f>J198</f>
        <v>0</v>
      </c>
      <c r="L103" s="164"/>
    </row>
    <row r="104" spans="2:65" s="1" customFormat="1" ht="21.75" hidden="1" customHeight="1">
      <c r="B104" s="28"/>
      <c r="L104" s="28"/>
    </row>
    <row r="105" spans="2:65" s="1" customFormat="1" ht="6.95" hidden="1" customHeight="1">
      <c r="B105" s="28"/>
      <c r="L105" s="28"/>
    </row>
    <row r="106" spans="2:65" s="1" customFormat="1" ht="29.25" hidden="1" customHeight="1">
      <c r="B106" s="28"/>
      <c r="C106" s="111" t="s">
        <v>175</v>
      </c>
      <c r="J106" s="116">
        <f>ROUND(J107 + J108 + J109 + J110 + J111 + J112,2)</f>
        <v>0</v>
      </c>
      <c r="L106" s="28"/>
      <c r="N106" s="117" t="s">
        <v>39</v>
      </c>
    </row>
    <row r="107" spans="2:65" s="1" customFormat="1" ht="18" hidden="1" customHeight="1">
      <c r="B107" s="118"/>
      <c r="C107" s="119"/>
      <c r="D107" s="232" t="s">
        <v>176</v>
      </c>
      <c r="E107" s="233"/>
      <c r="F107" s="233"/>
      <c r="G107" s="119"/>
      <c r="H107" s="119"/>
      <c r="I107" s="119"/>
      <c r="J107" s="121">
        <v>0</v>
      </c>
      <c r="K107" s="119"/>
      <c r="L107" s="118"/>
      <c r="M107" s="119"/>
      <c r="N107" s="122" t="s">
        <v>41</v>
      </c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  <c r="AI107" s="119"/>
      <c r="AJ107" s="119"/>
      <c r="AK107" s="119"/>
      <c r="AL107" s="119"/>
      <c r="AM107" s="119"/>
      <c r="AN107" s="119"/>
      <c r="AO107" s="119"/>
      <c r="AP107" s="119"/>
      <c r="AQ107" s="119"/>
      <c r="AR107" s="119"/>
      <c r="AS107" s="119"/>
      <c r="AT107" s="119"/>
      <c r="AU107" s="119"/>
      <c r="AV107" s="119"/>
      <c r="AW107" s="119"/>
      <c r="AX107" s="119"/>
      <c r="AY107" s="123" t="s">
        <v>177</v>
      </c>
      <c r="AZ107" s="119"/>
      <c r="BA107" s="119"/>
      <c r="BB107" s="119"/>
      <c r="BC107" s="119"/>
      <c r="BD107" s="119"/>
      <c r="BE107" s="124">
        <f t="shared" ref="BE107:BE112" si="0">IF(N107="základná",J107,0)</f>
        <v>0</v>
      </c>
      <c r="BF107" s="124">
        <f t="shared" ref="BF107:BF112" si="1">IF(N107="znížená",J107,0)</f>
        <v>0</v>
      </c>
      <c r="BG107" s="124">
        <f t="shared" ref="BG107:BG112" si="2">IF(N107="zákl. prenesená",J107,0)</f>
        <v>0</v>
      </c>
      <c r="BH107" s="124">
        <f t="shared" ref="BH107:BH112" si="3">IF(N107="zníž. prenesená",J107,0)</f>
        <v>0</v>
      </c>
      <c r="BI107" s="124">
        <f t="shared" ref="BI107:BI112" si="4">IF(N107="nulová",J107,0)</f>
        <v>0</v>
      </c>
      <c r="BJ107" s="123" t="s">
        <v>115</v>
      </c>
      <c r="BK107" s="119"/>
      <c r="BL107" s="119"/>
      <c r="BM107" s="119"/>
    </row>
    <row r="108" spans="2:65" s="1" customFormat="1" ht="18" hidden="1" customHeight="1">
      <c r="B108" s="118"/>
      <c r="C108" s="119"/>
      <c r="D108" s="232" t="s">
        <v>179</v>
      </c>
      <c r="E108" s="233"/>
      <c r="F108" s="233"/>
      <c r="G108" s="119"/>
      <c r="H108" s="119"/>
      <c r="I108" s="119"/>
      <c r="J108" s="121">
        <v>0</v>
      </c>
      <c r="K108" s="119"/>
      <c r="L108" s="118"/>
      <c r="M108" s="119"/>
      <c r="N108" s="122" t="s">
        <v>41</v>
      </c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  <c r="AI108" s="119"/>
      <c r="AJ108" s="119"/>
      <c r="AK108" s="119"/>
      <c r="AL108" s="119"/>
      <c r="AM108" s="119"/>
      <c r="AN108" s="119"/>
      <c r="AO108" s="119"/>
      <c r="AP108" s="119"/>
      <c r="AQ108" s="119"/>
      <c r="AR108" s="119"/>
      <c r="AS108" s="119"/>
      <c r="AT108" s="119"/>
      <c r="AU108" s="119"/>
      <c r="AV108" s="119"/>
      <c r="AW108" s="119"/>
      <c r="AX108" s="119"/>
      <c r="AY108" s="123" t="s">
        <v>177</v>
      </c>
      <c r="AZ108" s="119"/>
      <c r="BA108" s="119"/>
      <c r="BB108" s="119"/>
      <c r="BC108" s="119"/>
      <c r="BD108" s="119"/>
      <c r="BE108" s="124">
        <f t="shared" si="0"/>
        <v>0</v>
      </c>
      <c r="BF108" s="124">
        <f t="shared" si="1"/>
        <v>0</v>
      </c>
      <c r="BG108" s="124">
        <f t="shared" si="2"/>
        <v>0</v>
      </c>
      <c r="BH108" s="124">
        <f t="shared" si="3"/>
        <v>0</v>
      </c>
      <c r="BI108" s="124">
        <f t="shared" si="4"/>
        <v>0</v>
      </c>
      <c r="BJ108" s="123" t="s">
        <v>115</v>
      </c>
      <c r="BK108" s="119"/>
      <c r="BL108" s="119"/>
      <c r="BM108" s="119"/>
    </row>
    <row r="109" spans="2:65" s="1" customFormat="1" ht="18" hidden="1" customHeight="1">
      <c r="B109" s="118"/>
      <c r="C109" s="119"/>
      <c r="D109" s="232" t="s">
        <v>179</v>
      </c>
      <c r="E109" s="233"/>
      <c r="F109" s="233"/>
      <c r="G109" s="119"/>
      <c r="H109" s="119"/>
      <c r="I109" s="119"/>
      <c r="J109" s="121">
        <v>0</v>
      </c>
      <c r="K109" s="119"/>
      <c r="L109" s="118"/>
      <c r="M109" s="119"/>
      <c r="N109" s="122" t="s">
        <v>41</v>
      </c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  <c r="AI109" s="119"/>
      <c r="AJ109" s="119"/>
      <c r="AK109" s="119"/>
      <c r="AL109" s="119"/>
      <c r="AM109" s="119"/>
      <c r="AN109" s="119"/>
      <c r="AO109" s="119"/>
      <c r="AP109" s="119"/>
      <c r="AQ109" s="119"/>
      <c r="AR109" s="119"/>
      <c r="AS109" s="119"/>
      <c r="AT109" s="119"/>
      <c r="AU109" s="119"/>
      <c r="AV109" s="119"/>
      <c r="AW109" s="119"/>
      <c r="AX109" s="119"/>
      <c r="AY109" s="123" t="s">
        <v>177</v>
      </c>
      <c r="AZ109" s="119"/>
      <c r="BA109" s="119"/>
      <c r="BB109" s="119"/>
      <c r="BC109" s="119"/>
      <c r="BD109" s="119"/>
      <c r="BE109" s="124">
        <f t="shared" si="0"/>
        <v>0</v>
      </c>
      <c r="BF109" s="124">
        <f t="shared" si="1"/>
        <v>0</v>
      </c>
      <c r="BG109" s="124">
        <f t="shared" si="2"/>
        <v>0</v>
      </c>
      <c r="BH109" s="124">
        <f t="shared" si="3"/>
        <v>0</v>
      </c>
      <c r="BI109" s="124">
        <f t="shared" si="4"/>
        <v>0</v>
      </c>
      <c r="BJ109" s="123" t="s">
        <v>115</v>
      </c>
      <c r="BK109" s="119"/>
      <c r="BL109" s="119"/>
      <c r="BM109" s="119"/>
    </row>
    <row r="110" spans="2:65" s="1" customFormat="1" ht="18" hidden="1" customHeight="1">
      <c r="B110" s="118"/>
      <c r="C110" s="119"/>
      <c r="D110" s="232" t="s">
        <v>180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si="0"/>
        <v>0</v>
      </c>
      <c r="BF110" s="124">
        <f t="shared" si="1"/>
        <v>0</v>
      </c>
      <c r="BG110" s="124">
        <f t="shared" si="2"/>
        <v>0</v>
      </c>
      <c r="BH110" s="124">
        <f t="shared" si="3"/>
        <v>0</v>
      </c>
      <c r="BI110" s="124">
        <f t="shared" si="4"/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322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120" t="s">
        <v>182</v>
      </c>
      <c r="E112" s="119"/>
      <c r="F112" s="119"/>
      <c r="G112" s="119"/>
      <c r="H112" s="119"/>
      <c r="I112" s="119"/>
      <c r="J112" s="121">
        <f>ROUND(J30*T112,2)</f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183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12" s="1" customFormat="1" ht="9.9499999999999993" hidden="1">
      <c r="B113" s="28"/>
      <c r="L113" s="28"/>
    </row>
    <row r="114" spans="2:12" s="1" customFormat="1" ht="29.25" hidden="1" customHeight="1">
      <c r="B114" s="28"/>
      <c r="C114" s="125" t="s">
        <v>184</v>
      </c>
      <c r="D114" s="101"/>
      <c r="E114" s="101"/>
      <c r="F114" s="101"/>
      <c r="G114" s="101"/>
      <c r="H114" s="101"/>
      <c r="I114" s="101"/>
      <c r="J114" s="126">
        <f>ROUND(J96+J106,2)</f>
        <v>0</v>
      </c>
      <c r="K114" s="101"/>
      <c r="L114" s="28"/>
    </row>
    <row r="115" spans="2:12" s="1" customFormat="1" ht="6.95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t="9.9499999999999993" hidden="1"/>
    <row r="117" spans="2:12" ht="9.9499999999999993" hidden="1"/>
    <row r="118" spans="2:12" ht="9.9499999999999993" hidden="1"/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185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34" t="str">
        <f>E7</f>
        <v>Tlačiarne – úprava dopravnej infraštruktúry - Mesto Košice</v>
      </c>
      <c r="F123" s="235"/>
      <c r="G123" s="235"/>
      <c r="H123" s="235"/>
      <c r="L123" s="28"/>
    </row>
    <row r="124" spans="2:12" s="1" customFormat="1" ht="12" customHeight="1">
      <c r="B124" s="28"/>
      <c r="C124" s="23" t="s">
        <v>165</v>
      </c>
      <c r="L124" s="28"/>
    </row>
    <row r="125" spans="2:12" s="1" customFormat="1" ht="16.5" customHeight="1">
      <c r="B125" s="28"/>
      <c r="E125" s="194" t="str">
        <f>E9</f>
        <v>SO101 - WATSONOVA ULICA – STAVEBNÉ ÚPRAVY</v>
      </c>
      <c r="F125" s="236"/>
      <c r="G125" s="236"/>
      <c r="H125" s="236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F12</f>
        <v>ul. Letná, Košice</v>
      </c>
      <c r="I127" s="23" t="s">
        <v>21</v>
      </c>
      <c r="J127" s="51" t="str">
        <f>IF(J12="","",J12)</f>
        <v>8. 6. 2026</v>
      </c>
      <c r="L127" s="28"/>
    </row>
    <row r="128" spans="2:12" s="1" customFormat="1" ht="6.95" customHeight="1">
      <c r="B128" s="28"/>
      <c r="L128" s="28"/>
    </row>
    <row r="129" spans="2:65" s="1" customFormat="1" ht="25.7" customHeight="1">
      <c r="B129" s="28"/>
      <c r="C129" s="23" t="s">
        <v>23</v>
      </c>
      <c r="F129" s="21" t="str">
        <f>E15</f>
        <v>Mesto Košice, Trieda SNP 48/A, 04011 Košice</v>
      </c>
      <c r="I129" s="23" t="s">
        <v>29</v>
      </c>
      <c r="J129" s="26" t="str">
        <f>E21</f>
        <v>d.g.A design graphic architecture s.r.o</v>
      </c>
      <c r="L129" s="28"/>
    </row>
    <row r="130" spans="2:65" s="1" customFormat="1" ht="15.2" customHeight="1">
      <c r="B130" s="28"/>
      <c r="C130" s="23" t="s">
        <v>27</v>
      </c>
      <c r="F130" s="21" t="str">
        <f>IF(E18="","",E18)</f>
        <v>Vyplň údaj</v>
      </c>
      <c r="I130" s="23" t="s">
        <v>32</v>
      </c>
      <c r="J130" s="26" t="str">
        <f>E24</f>
        <v xml:space="preserve"> </v>
      </c>
      <c r="L130" s="28"/>
    </row>
    <row r="131" spans="2:65" s="1" customFormat="1" ht="10.35" customHeight="1">
      <c r="B131" s="28"/>
      <c r="L131" s="28"/>
    </row>
    <row r="132" spans="2:65" s="9" customFormat="1" ht="29.25" customHeight="1">
      <c r="B132" s="127"/>
      <c r="C132" s="128" t="s">
        <v>186</v>
      </c>
      <c r="D132" s="129" t="s">
        <v>60</v>
      </c>
      <c r="E132" s="129" t="s">
        <v>56</v>
      </c>
      <c r="F132" s="129" t="s">
        <v>57</v>
      </c>
      <c r="G132" s="129" t="s">
        <v>187</v>
      </c>
      <c r="H132" s="129" t="s">
        <v>188</v>
      </c>
      <c r="I132" s="129" t="s">
        <v>189</v>
      </c>
      <c r="J132" s="130" t="s">
        <v>171</v>
      </c>
      <c r="K132" s="131" t="s">
        <v>190</v>
      </c>
      <c r="L132" s="127"/>
      <c r="M132" s="58" t="s">
        <v>1</v>
      </c>
      <c r="N132" s="59" t="s">
        <v>39</v>
      </c>
      <c r="O132" s="59" t="s">
        <v>191</v>
      </c>
      <c r="P132" s="59" t="s">
        <v>192</v>
      </c>
      <c r="Q132" s="59" t="s">
        <v>193</v>
      </c>
      <c r="R132" s="59" t="s">
        <v>194</v>
      </c>
      <c r="S132" s="59" t="s">
        <v>195</v>
      </c>
      <c r="T132" s="60" t="s">
        <v>196</v>
      </c>
    </row>
    <row r="133" spans="2:65" s="1" customFormat="1" ht="22.7" customHeight="1">
      <c r="B133" s="28"/>
      <c r="C133" s="63" t="s">
        <v>167</v>
      </c>
      <c r="J133" s="132">
        <f>BK133</f>
        <v>0</v>
      </c>
      <c r="L133" s="28"/>
      <c r="M133" s="61"/>
      <c r="N133" s="52"/>
      <c r="O133" s="52"/>
      <c r="P133" s="133">
        <f>P134</f>
        <v>0</v>
      </c>
      <c r="Q133" s="52"/>
      <c r="R133" s="133">
        <f>R134</f>
        <v>6147.2102087799994</v>
      </c>
      <c r="S133" s="52"/>
      <c r="T133" s="134">
        <f>T134</f>
        <v>2862.6890000000003</v>
      </c>
      <c r="AT133" s="13" t="s">
        <v>74</v>
      </c>
      <c r="AU133" s="13" t="s">
        <v>173</v>
      </c>
      <c r="BK133" s="135">
        <f>BK134</f>
        <v>0</v>
      </c>
    </row>
    <row r="134" spans="2:65" s="10" customFormat="1" ht="25.9" customHeight="1">
      <c r="B134" s="136"/>
      <c r="D134" s="137" t="s">
        <v>74</v>
      </c>
      <c r="E134" s="138" t="s">
        <v>197</v>
      </c>
      <c r="F134" s="138" t="s">
        <v>198</v>
      </c>
      <c r="I134" s="139"/>
      <c r="J134" s="140">
        <f>BK134</f>
        <v>0</v>
      </c>
      <c r="L134" s="136"/>
      <c r="M134" s="141"/>
      <c r="P134" s="142">
        <f>P135+P159+P165+P174+P181+P198</f>
        <v>0</v>
      </c>
      <c r="R134" s="142">
        <f>R135+R159+R165+R174+R181+R198</f>
        <v>6147.2102087799994</v>
      </c>
      <c r="T134" s="143">
        <f>T135+T159+T165+T174+T181+T198</f>
        <v>2862.6890000000003</v>
      </c>
      <c r="AR134" s="137" t="s">
        <v>83</v>
      </c>
      <c r="AT134" s="144" t="s">
        <v>74</v>
      </c>
      <c r="AU134" s="144" t="s">
        <v>75</v>
      </c>
      <c r="AY134" s="137" t="s">
        <v>199</v>
      </c>
      <c r="BK134" s="145">
        <f>BK135+BK159+BK165+BK174+BK181+BK198</f>
        <v>0</v>
      </c>
    </row>
    <row r="135" spans="2:65" s="10" customFormat="1" ht="22.7" customHeight="1">
      <c r="B135" s="136"/>
      <c r="D135" s="137" t="s">
        <v>74</v>
      </c>
      <c r="E135" s="168" t="s">
        <v>83</v>
      </c>
      <c r="F135" s="168" t="s">
        <v>323</v>
      </c>
      <c r="I135" s="139"/>
      <c r="J135" s="169">
        <f>BK135</f>
        <v>0</v>
      </c>
      <c r="L135" s="136"/>
      <c r="M135" s="141"/>
      <c r="P135" s="142">
        <f>SUM(P136:P158)</f>
        <v>0</v>
      </c>
      <c r="R135" s="142">
        <f>SUM(R136:R158)</f>
        <v>1.7506299999999999</v>
      </c>
      <c r="T135" s="143">
        <f>SUM(T136:T158)</f>
        <v>2835.28</v>
      </c>
      <c r="AR135" s="137" t="s">
        <v>83</v>
      </c>
      <c r="AT135" s="144" t="s">
        <v>74</v>
      </c>
      <c r="AU135" s="144" t="s">
        <v>83</v>
      </c>
      <c r="AY135" s="137" t="s">
        <v>199</v>
      </c>
      <c r="BK135" s="145">
        <f>SUM(BK136:BK158)</f>
        <v>0</v>
      </c>
    </row>
    <row r="136" spans="2:65" s="1" customFormat="1" ht="24.2" customHeight="1">
      <c r="B136" s="118"/>
      <c r="C136" s="146" t="s">
        <v>83</v>
      </c>
      <c r="D136" s="146" t="s">
        <v>200</v>
      </c>
      <c r="E136" s="147" t="s">
        <v>324</v>
      </c>
      <c r="F136" s="148" t="s">
        <v>325</v>
      </c>
      <c r="G136" s="149" t="s">
        <v>262</v>
      </c>
      <c r="H136" s="150">
        <v>35</v>
      </c>
      <c r="I136" s="151"/>
      <c r="J136" s="152">
        <f t="shared" ref="J136:J158" si="5">ROUND(I136*H136,2)</f>
        <v>0</v>
      </c>
      <c r="K136" s="153"/>
      <c r="L136" s="28"/>
      <c r="M136" s="154" t="s">
        <v>1</v>
      </c>
      <c r="N136" s="117" t="s">
        <v>41</v>
      </c>
      <c r="P136" s="155">
        <f t="shared" ref="P136:P158" si="6">O136*H136</f>
        <v>0</v>
      </c>
      <c r="Q136" s="155">
        <v>0</v>
      </c>
      <c r="R136" s="155">
        <f t="shared" ref="R136:R158" si="7">Q136*H136</f>
        <v>0</v>
      </c>
      <c r="S136" s="155">
        <v>0.26</v>
      </c>
      <c r="T136" s="156">
        <f t="shared" ref="T136:T158" si="8">S136*H136</f>
        <v>9.1</v>
      </c>
      <c r="AR136" s="157" t="s">
        <v>234</v>
      </c>
      <c r="AT136" s="157" t="s">
        <v>200</v>
      </c>
      <c r="AU136" s="157" t="s">
        <v>115</v>
      </c>
      <c r="AY136" s="13" t="s">
        <v>199</v>
      </c>
      <c r="BE136" s="158">
        <f t="shared" ref="BE136:BE158" si="9">IF(N136="základná",J136,0)</f>
        <v>0</v>
      </c>
      <c r="BF136" s="158">
        <f t="shared" ref="BF136:BF158" si="10">IF(N136="znížená",J136,0)</f>
        <v>0</v>
      </c>
      <c r="BG136" s="158">
        <f t="shared" ref="BG136:BG158" si="11">IF(N136="zákl. prenesená",J136,0)</f>
        <v>0</v>
      </c>
      <c r="BH136" s="158">
        <f t="shared" ref="BH136:BH158" si="12">IF(N136="zníž. prenesená",J136,0)</f>
        <v>0</v>
      </c>
      <c r="BI136" s="158">
        <f t="shared" ref="BI136:BI158" si="13">IF(N136="nulová",J136,0)</f>
        <v>0</v>
      </c>
      <c r="BJ136" s="13" t="s">
        <v>115</v>
      </c>
      <c r="BK136" s="158">
        <f t="shared" ref="BK136:BK158" si="14">ROUND(I136*H136,2)</f>
        <v>0</v>
      </c>
      <c r="BL136" s="13" t="s">
        <v>234</v>
      </c>
      <c r="BM136" s="157" t="s">
        <v>326</v>
      </c>
    </row>
    <row r="137" spans="2:65" s="1" customFormat="1" ht="24.2" customHeight="1">
      <c r="B137" s="118"/>
      <c r="C137" s="146" t="s">
        <v>115</v>
      </c>
      <c r="D137" s="146" t="s">
        <v>200</v>
      </c>
      <c r="E137" s="147" t="s">
        <v>327</v>
      </c>
      <c r="F137" s="148" t="s">
        <v>328</v>
      </c>
      <c r="G137" s="149" t="s">
        <v>262</v>
      </c>
      <c r="H137" s="150">
        <v>52</v>
      </c>
      <c r="I137" s="151"/>
      <c r="J137" s="152">
        <f t="shared" si="5"/>
        <v>0</v>
      </c>
      <c r="K137" s="153"/>
      <c r="L137" s="28"/>
      <c r="M137" s="154" t="s">
        <v>1</v>
      </c>
      <c r="N137" s="117" t="s">
        <v>41</v>
      </c>
      <c r="P137" s="155">
        <f t="shared" si="6"/>
        <v>0</v>
      </c>
      <c r="Q137" s="155">
        <v>0</v>
      </c>
      <c r="R137" s="155">
        <f t="shared" si="7"/>
        <v>0</v>
      </c>
      <c r="S137" s="155">
        <v>0.25</v>
      </c>
      <c r="T137" s="156">
        <f t="shared" si="8"/>
        <v>13</v>
      </c>
      <c r="AR137" s="157" t="s">
        <v>234</v>
      </c>
      <c r="AT137" s="157" t="s">
        <v>200</v>
      </c>
      <c r="AU137" s="157" t="s">
        <v>115</v>
      </c>
      <c r="AY137" s="13" t="s">
        <v>199</v>
      </c>
      <c r="BE137" s="158">
        <f t="shared" si="9"/>
        <v>0</v>
      </c>
      <c r="BF137" s="158">
        <f t="shared" si="10"/>
        <v>0</v>
      </c>
      <c r="BG137" s="158">
        <f t="shared" si="11"/>
        <v>0</v>
      </c>
      <c r="BH137" s="158">
        <f t="shared" si="12"/>
        <v>0</v>
      </c>
      <c r="BI137" s="158">
        <f t="shared" si="13"/>
        <v>0</v>
      </c>
      <c r="BJ137" s="13" t="s">
        <v>115</v>
      </c>
      <c r="BK137" s="158">
        <f t="shared" si="14"/>
        <v>0</v>
      </c>
      <c r="BL137" s="13" t="s">
        <v>234</v>
      </c>
      <c r="BM137" s="157" t="s">
        <v>329</v>
      </c>
    </row>
    <row r="138" spans="2:65" s="1" customFormat="1" ht="37.700000000000003" customHeight="1">
      <c r="B138" s="118"/>
      <c r="C138" s="146" t="s">
        <v>239</v>
      </c>
      <c r="D138" s="146" t="s">
        <v>200</v>
      </c>
      <c r="E138" s="147" t="s">
        <v>330</v>
      </c>
      <c r="F138" s="148" t="s">
        <v>331</v>
      </c>
      <c r="G138" s="149" t="s">
        <v>262</v>
      </c>
      <c r="H138" s="150">
        <v>3777</v>
      </c>
      <c r="I138" s="151"/>
      <c r="J138" s="152">
        <f t="shared" si="5"/>
        <v>0</v>
      </c>
      <c r="K138" s="153"/>
      <c r="L138" s="28"/>
      <c r="M138" s="154" t="s">
        <v>1</v>
      </c>
      <c r="N138" s="117" t="s">
        <v>41</v>
      </c>
      <c r="P138" s="155">
        <f t="shared" si="6"/>
        <v>0</v>
      </c>
      <c r="Q138" s="155">
        <v>1.9000000000000001E-4</v>
      </c>
      <c r="R138" s="155">
        <f t="shared" si="7"/>
        <v>0.71762999999999999</v>
      </c>
      <c r="S138" s="155">
        <v>0.25</v>
      </c>
      <c r="T138" s="156">
        <f t="shared" si="8"/>
        <v>944.25</v>
      </c>
      <c r="AR138" s="157" t="s">
        <v>234</v>
      </c>
      <c r="AT138" s="157" t="s">
        <v>200</v>
      </c>
      <c r="AU138" s="157" t="s">
        <v>115</v>
      </c>
      <c r="AY138" s="13" t="s">
        <v>199</v>
      </c>
      <c r="BE138" s="158">
        <f t="shared" si="9"/>
        <v>0</v>
      </c>
      <c r="BF138" s="158">
        <f t="shared" si="10"/>
        <v>0</v>
      </c>
      <c r="BG138" s="158">
        <f t="shared" si="11"/>
        <v>0</v>
      </c>
      <c r="BH138" s="158">
        <f t="shared" si="12"/>
        <v>0</v>
      </c>
      <c r="BI138" s="158">
        <f t="shared" si="13"/>
        <v>0</v>
      </c>
      <c r="BJ138" s="13" t="s">
        <v>115</v>
      </c>
      <c r="BK138" s="158">
        <f t="shared" si="14"/>
        <v>0</v>
      </c>
      <c r="BL138" s="13" t="s">
        <v>234</v>
      </c>
      <c r="BM138" s="157" t="s">
        <v>332</v>
      </c>
    </row>
    <row r="139" spans="2:65" s="1" customFormat="1" ht="37.700000000000003" customHeight="1">
      <c r="B139" s="118"/>
      <c r="C139" s="146" t="s">
        <v>234</v>
      </c>
      <c r="D139" s="146" t="s">
        <v>200</v>
      </c>
      <c r="E139" s="147" t="s">
        <v>333</v>
      </c>
      <c r="F139" s="148" t="s">
        <v>334</v>
      </c>
      <c r="G139" s="149" t="s">
        <v>262</v>
      </c>
      <c r="H139" s="150">
        <v>52</v>
      </c>
      <c r="I139" s="151"/>
      <c r="J139" s="152">
        <f t="shared" si="5"/>
        <v>0</v>
      </c>
      <c r="K139" s="153"/>
      <c r="L139" s="28"/>
      <c r="M139" s="154" t="s">
        <v>1</v>
      </c>
      <c r="N139" s="117" t="s">
        <v>41</v>
      </c>
      <c r="P139" s="155">
        <f t="shared" si="6"/>
        <v>0</v>
      </c>
      <c r="Q139" s="155">
        <v>0</v>
      </c>
      <c r="R139" s="155">
        <f t="shared" si="7"/>
        <v>0</v>
      </c>
      <c r="S139" s="155">
        <v>0.23499999999999999</v>
      </c>
      <c r="T139" s="156">
        <f t="shared" si="8"/>
        <v>12.219999999999999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si="9"/>
        <v>0</v>
      </c>
      <c r="BF139" s="158">
        <f t="shared" si="10"/>
        <v>0</v>
      </c>
      <c r="BG139" s="158">
        <f t="shared" si="11"/>
        <v>0</v>
      </c>
      <c r="BH139" s="158">
        <f t="shared" si="12"/>
        <v>0</v>
      </c>
      <c r="BI139" s="158">
        <f t="shared" si="13"/>
        <v>0</v>
      </c>
      <c r="BJ139" s="13" t="s">
        <v>115</v>
      </c>
      <c r="BK139" s="158">
        <f t="shared" si="14"/>
        <v>0</v>
      </c>
      <c r="BL139" s="13" t="s">
        <v>234</v>
      </c>
      <c r="BM139" s="157" t="s">
        <v>335</v>
      </c>
    </row>
    <row r="140" spans="2:65" s="1" customFormat="1" ht="37.700000000000003" customHeight="1">
      <c r="B140" s="118"/>
      <c r="C140" s="146" t="s">
        <v>246</v>
      </c>
      <c r="D140" s="146" t="s">
        <v>200</v>
      </c>
      <c r="E140" s="147" t="s">
        <v>336</v>
      </c>
      <c r="F140" s="148" t="s">
        <v>337</v>
      </c>
      <c r="G140" s="149" t="s">
        <v>262</v>
      </c>
      <c r="H140" s="150">
        <v>52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0.32500000000000001</v>
      </c>
      <c r="T140" s="156">
        <f t="shared" si="8"/>
        <v>16.900000000000002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338</v>
      </c>
    </row>
    <row r="141" spans="2:65" s="1" customFormat="1" ht="44.25" customHeight="1">
      <c r="B141" s="118"/>
      <c r="C141" s="146" t="s">
        <v>250</v>
      </c>
      <c r="D141" s="146" t="s">
        <v>200</v>
      </c>
      <c r="E141" s="147" t="s">
        <v>339</v>
      </c>
      <c r="F141" s="148" t="s">
        <v>340</v>
      </c>
      <c r="G141" s="149" t="s">
        <v>262</v>
      </c>
      <c r="H141" s="150">
        <v>428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0</v>
      </c>
      <c r="R141" s="155">
        <f t="shared" si="7"/>
        <v>0</v>
      </c>
      <c r="S141" s="155">
        <v>0.23499999999999999</v>
      </c>
      <c r="T141" s="156">
        <f t="shared" si="8"/>
        <v>100.58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341</v>
      </c>
    </row>
    <row r="142" spans="2:65" s="1" customFormat="1" ht="44.25" customHeight="1">
      <c r="B142" s="118"/>
      <c r="C142" s="146" t="s">
        <v>256</v>
      </c>
      <c r="D142" s="146" t="s">
        <v>200</v>
      </c>
      <c r="E142" s="147" t="s">
        <v>342</v>
      </c>
      <c r="F142" s="148" t="s">
        <v>343</v>
      </c>
      <c r="G142" s="149" t="s">
        <v>262</v>
      </c>
      <c r="H142" s="150">
        <v>3777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</v>
      </c>
      <c r="T142" s="156">
        <f t="shared" si="8"/>
        <v>1510.8000000000002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344</v>
      </c>
    </row>
    <row r="143" spans="2:65" s="1" customFormat="1" ht="37.700000000000003" customHeight="1">
      <c r="B143" s="118"/>
      <c r="C143" s="146" t="s">
        <v>233</v>
      </c>
      <c r="D143" s="146" t="s">
        <v>200</v>
      </c>
      <c r="E143" s="147" t="s">
        <v>345</v>
      </c>
      <c r="F143" s="148" t="s">
        <v>346</v>
      </c>
      <c r="G143" s="149" t="s">
        <v>262</v>
      </c>
      <c r="H143" s="150">
        <v>428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0.32500000000000001</v>
      </c>
      <c r="T143" s="156">
        <f t="shared" si="8"/>
        <v>139.1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347</v>
      </c>
    </row>
    <row r="144" spans="2:65" s="1" customFormat="1" ht="33" customHeight="1">
      <c r="B144" s="118"/>
      <c r="C144" s="146" t="s">
        <v>254</v>
      </c>
      <c r="D144" s="146" t="s">
        <v>200</v>
      </c>
      <c r="E144" s="147" t="s">
        <v>348</v>
      </c>
      <c r="F144" s="148" t="s">
        <v>349</v>
      </c>
      <c r="G144" s="149" t="s">
        <v>262</v>
      </c>
      <c r="H144" s="150">
        <v>428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0.11</v>
      </c>
      <c r="T144" s="156">
        <f t="shared" si="8"/>
        <v>47.08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350</v>
      </c>
    </row>
    <row r="145" spans="2:65" s="1" customFormat="1" ht="24.2" customHeight="1">
      <c r="B145" s="118"/>
      <c r="C145" s="146" t="s">
        <v>268</v>
      </c>
      <c r="D145" s="146" t="s">
        <v>200</v>
      </c>
      <c r="E145" s="147" t="s">
        <v>351</v>
      </c>
      <c r="F145" s="148" t="s">
        <v>352</v>
      </c>
      <c r="G145" s="149" t="s">
        <v>266</v>
      </c>
      <c r="H145" s="150">
        <v>650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6.5000000000000002E-2</v>
      </c>
      <c r="T145" s="156">
        <f t="shared" si="8"/>
        <v>42.25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353</v>
      </c>
    </row>
    <row r="146" spans="2:65" s="1" customFormat="1" ht="24.2" customHeight="1">
      <c r="B146" s="118"/>
      <c r="C146" s="146" t="s">
        <v>272</v>
      </c>
      <c r="D146" s="146" t="s">
        <v>200</v>
      </c>
      <c r="E146" s="147" t="s">
        <v>354</v>
      </c>
      <c r="F146" s="148" t="s">
        <v>355</v>
      </c>
      <c r="G146" s="149" t="s">
        <v>356</v>
      </c>
      <c r="H146" s="150">
        <v>450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357</v>
      </c>
    </row>
    <row r="147" spans="2:65" s="1" customFormat="1" ht="24.2" customHeight="1">
      <c r="B147" s="118"/>
      <c r="C147" s="146" t="s">
        <v>276</v>
      </c>
      <c r="D147" s="146" t="s">
        <v>200</v>
      </c>
      <c r="E147" s="147" t="s">
        <v>358</v>
      </c>
      <c r="F147" s="148" t="s">
        <v>359</v>
      </c>
      <c r="G147" s="149" t="s">
        <v>356</v>
      </c>
      <c r="H147" s="150">
        <v>78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360</v>
      </c>
    </row>
    <row r="148" spans="2:65" s="1" customFormat="1" ht="24.2" customHeight="1">
      <c r="B148" s="118"/>
      <c r="C148" s="146" t="s">
        <v>280</v>
      </c>
      <c r="D148" s="146" t="s">
        <v>200</v>
      </c>
      <c r="E148" s="147" t="s">
        <v>361</v>
      </c>
      <c r="F148" s="148" t="s">
        <v>362</v>
      </c>
      <c r="G148" s="149" t="s">
        <v>356</v>
      </c>
      <c r="H148" s="150">
        <v>78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363</v>
      </c>
    </row>
    <row r="149" spans="2:65" s="1" customFormat="1" ht="21.75" customHeight="1">
      <c r="B149" s="118"/>
      <c r="C149" s="146" t="s">
        <v>284</v>
      </c>
      <c r="D149" s="146" t="s">
        <v>200</v>
      </c>
      <c r="E149" s="147" t="s">
        <v>364</v>
      </c>
      <c r="F149" s="148" t="s">
        <v>365</v>
      </c>
      <c r="G149" s="149" t="s">
        <v>356</v>
      </c>
      <c r="H149" s="150">
        <v>252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366</v>
      </c>
    </row>
    <row r="150" spans="2:65" s="1" customFormat="1" ht="37.700000000000003" customHeight="1">
      <c r="B150" s="118"/>
      <c r="C150" s="146" t="s">
        <v>288</v>
      </c>
      <c r="D150" s="146" t="s">
        <v>200</v>
      </c>
      <c r="E150" s="147" t="s">
        <v>367</v>
      </c>
      <c r="F150" s="148" t="s">
        <v>368</v>
      </c>
      <c r="G150" s="149" t="s">
        <v>356</v>
      </c>
      <c r="H150" s="150">
        <v>252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369</v>
      </c>
    </row>
    <row r="151" spans="2:65" s="1" customFormat="1" ht="37.700000000000003" customHeight="1">
      <c r="B151" s="118"/>
      <c r="C151" s="146" t="s">
        <v>292</v>
      </c>
      <c r="D151" s="146" t="s">
        <v>200</v>
      </c>
      <c r="E151" s="147" t="s">
        <v>370</v>
      </c>
      <c r="F151" s="148" t="s">
        <v>371</v>
      </c>
      <c r="G151" s="149" t="s">
        <v>356</v>
      </c>
      <c r="H151" s="150">
        <v>780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372</v>
      </c>
    </row>
    <row r="152" spans="2:65" s="1" customFormat="1" ht="44.25" customHeight="1">
      <c r="B152" s="118"/>
      <c r="C152" s="146" t="s">
        <v>296</v>
      </c>
      <c r="D152" s="146" t="s">
        <v>200</v>
      </c>
      <c r="E152" s="147" t="s">
        <v>373</v>
      </c>
      <c r="F152" s="148" t="s">
        <v>374</v>
      </c>
      <c r="G152" s="149" t="s">
        <v>356</v>
      </c>
      <c r="H152" s="150">
        <v>13260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375</v>
      </c>
    </row>
    <row r="153" spans="2:65" s="1" customFormat="1" ht="24.2" customHeight="1">
      <c r="B153" s="118"/>
      <c r="C153" s="146" t="s">
        <v>300</v>
      </c>
      <c r="D153" s="146" t="s">
        <v>200</v>
      </c>
      <c r="E153" s="147" t="s">
        <v>376</v>
      </c>
      <c r="F153" s="148" t="s">
        <v>377</v>
      </c>
      <c r="G153" s="149" t="s">
        <v>378</v>
      </c>
      <c r="H153" s="150">
        <v>594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379</v>
      </c>
    </row>
    <row r="154" spans="2:65" s="1" customFormat="1" ht="21.75" customHeight="1">
      <c r="B154" s="118"/>
      <c r="C154" s="146" t="s">
        <v>304</v>
      </c>
      <c r="D154" s="146" t="s">
        <v>200</v>
      </c>
      <c r="E154" s="147" t="s">
        <v>380</v>
      </c>
      <c r="F154" s="148" t="s">
        <v>381</v>
      </c>
      <c r="G154" s="149" t="s">
        <v>262</v>
      </c>
      <c r="H154" s="150">
        <v>1033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382</v>
      </c>
    </row>
    <row r="155" spans="2:65" s="1" customFormat="1" ht="16.5" customHeight="1">
      <c r="B155" s="118"/>
      <c r="C155" s="170" t="s">
        <v>308</v>
      </c>
      <c r="D155" s="170" t="s">
        <v>229</v>
      </c>
      <c r="E155" s="171" t="s">
        <v>383</v>
      </c>
      <c r="F155" s="172" t="s">
        <v>384</v>
      </c>
      <c r="G155" s="173" t="s">
        <v>385</v>
      </c>
      <c r="H155" s="174">
        <v>1033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41</v>
      </c>
      <c r="P155" s="155">
        <f t="shared" si="6"/>
        <v>0</v>
      </c>
      <c r="Q155" s="155">
        <v>1E-3</v>
      </c>
      <c r="R155" s="155">
        <f t="shared" si="7"/>
        <v>1.0329999999999999</v>
      </c>
      <c r="S155" s="155">
        <v>0</v>
      </c>
      <c r="T155" s="156">
        <f t="shared" si="8"/>
        <v>0</v>
      </c>
      <c r="AR155" s="157" t="s">
        <v>233</v>
      </c>
      <c r="AT155" s="157" t="s">
        <v>229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386</v>
      </c>
    </row>
    <row r="156" spans="2:65" s="1" customFormat="1" ht="21.75" customHeight="1">
      <c r="B156" s="118"/>
      <c r="C156" s="146" t="s">
        <v>312</v>
      </c>
      <c r="D156" s="146" t="s">
        <v>200</v>
      </c>
      <c r="E156" s="147" t="s">
        <v>387</v>
      </c>
      <c r="F156" s="148" t="s">
        <v>388</v>
      </c>
      <c r="G156" s="149" t="s">
        <v>262</v>
      </c>
      <c r="H156" s="150">
        <v>1033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389</v>
      </c>
    </row>
    <row r="157" spans="2:65" s="1" customFormat="1" ht="21.75" customHeight="1">
      <c r="B157" s="118"/>
      <c r="C157" s="146" t="s">
        <v>225</v>
      </c>
      <c r="D157" s="146" t="s">
        <v>200</v>
      </c>
      <c r="E157" s="147" t="s">
        <v>390</v>
      </c>
      <c r="F157" s="148" t="s">
        <v>391</v>
      </c>
      <c r="G157" s="149" t="s">
        <v>262</v>
      </c>
      <c r="H157" s="150">
        <v>1320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392</v>
      </c>
    </row>
    <row r="158" spans="2:65" s="1" customFormat="1" ht="24.2" customHeight="1">
      <c r="B158" s="118"/>
      <c r="C158" s="146" t="s">
        <v>7</v>
      </c>
      <c r="D158" s="146" t="s">
        <v>200</v>
      </c>
      <c r="E158" s="147" t="s">
        <v>393</v>
      </c>
      <c r="F158" s="148" t="s">
        <v>394</v>
      </c>
      <c r="G158" s="149" t="s">
        <v>262</v>
      </c>
      <c r="H158" s="150">
        <v>1033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41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234</v>
      </c>
      <c r="BM158" s="157" t="s">
        <v>395</v>
      </c>
    </row>
    <row r="159" spans="2:65" s="10" customFormat="1" ht="22.7" customHeight="1">
      <c r="B159" s="136"/>
      <c r="D159" s="137" t="s">
        <v>74</v>
      </c>
      <c r="E159" s="168" t="s">
        <v>115</v>
      </c>
      <c r="F159" s="168" t="s">
        <v>396</v>
      </c>
      <c r="I159" s="139"/>
      <c r="J159" s="169">
        <f>BK159</f>
        <v>0</v>
      </c>
      <c r="L159" s="136"/>
      <c r="M159" s="141"/>
      <c r="P159" s="142">
        <f>SUM(P160:P164)</f>
        <v>0</v>
      </c>
      <c r="R159" s="142">
        <f>SUM(R160:R164)</f>
        <v>32.371948799999998</v>
      </c>
      <c r="T159" s="143">
        <f>SUM(T160:T164)</f>
        <v>0</v>
      </c>
      <c r="AR159" s="137" t="s">
        <v>83</v>
      </c>
      <c r="AT159" s="144" t="s">
        <v>74</v>
      </c>
      <c r="AU159" s="144" t="s">
        <v>83</v>
      </c>
      <c r="AY159" s="137" t="s">
        <v>199</v>
      </c>
      <c r="BK159" s="145">
        <f>SUM(BK160:BK164)</f>
        <v>0</v>
      </c>
    </row>
    <row r="160" spans="2:65" s="1" customFormat="1" ht="33" customHeight="1">
      <c r="B160" s="118"/>
      <c r="C160" s="146" t="s">
        <v>397</v>
      </c>
      <c r="D160" s="146" t="s">
        <v>200</v>
      </c>
      <c r="E160" s="147" t="s">
        <v>398</v>
      </c>
      <c r="F160" s="148" t="s">
        <v>399</v>
      </c>
      <c r="G160" s="149" t="s">
        <v>262</v>
      </c>
      <c r="H160" s="150">
        <v>336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41</v>
      </c>
      <c r="P160" s="155">
        <f>O160*H160</f>
        <v>0</v>
      </c>
      <c r="Q160" s="155">
        <v>1.8000000000000001E-4</v>
      </c>
      <c r="R160" s="155">
        <f>Q160*H160</f>
        <v>6.0480000000000006E-2</v>
      </c>
      <c r="S160" s="155">
        <v>0</v>
      </c>
      <c r="T160" s="156">
        <f>S160*H160</f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234</v>
      </c>
      <c r="BM160" s="157" t="s">
        <v>400</v>
      </c>
    </row>
    <row r="161" spans="2:65" s="1" customFormat="1" ht="24.2" customHeight="1">
      <c r="B161" s="118"/>
      <c r="C161" s="170" t="s">
        <v>401</v>
      </c>
      <c r="D161" s="170" t="s">
        <v>229</v>
      </c>
      <c r="E161" s="171" t="s">
        <v>402</v>
      </c>
      <c r="F161" s="172" t="s">
        <v>403</v>
      </c>
      <c r="G161" s="173" t="s">
        <v>266</v>
      </c>
      <c r="H161" s="174">
        <v>342.72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41</v>
      </c>
      <c r="P161" s="155">
        <f>O161*H161</f>
        <v>0</v>
      </c>
      <c r="Q161" s="155">
        <v>1.2899999999999999E-3</v>
      </c>
      <c r="R161" s="155">
        <f>Q161*H161</f>
        <v>0.44210880000000002</v>
      </c>
      <c r="S161" s="155">
        <v>0</v>
      </c>
      <c r="T161" s="156">
        <f>S161*H161</f>
        <v>0</v>
      </c>
      <c r="AR161" s="157" t="s">
        <v>233</v>
      </c>
      <c r="AT161" s="157" t="s">
        <v>229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404</v>
      </c>
    </row>
    <row r="162" spans="2:65" s="1" customFormat="1" ht="24.2" customHeight="1">
      <c r="B162" s="118"/>
      <c r="C162" s="146" t="s">
        <v>405</v>
      </c>
      <c r="D162" s="146" t="s">
        <v>200</v>
      </c>
      <c r="E162" s="147" t="s">
        <v>406</v>
      </c>
      <c r="F162" s="148" t="s">
        <v>407</v>
      </c>
      <c r="G162" s="149" t="s">
        <v>266</v>
      </c>
      <c r="H162" s="150">
        <v>336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41</v>
      </c>
      <c r="P162" s="155">
        <f>O162*H162</f>
        <v>0</v>
      </c>
      <c r="Q162" s="155">
        <v>3.1E-2</v>
      </c>
      <c r="R162" s="155">
        <f>Q162*H162</f>
        <v>10.416</v>
      </c>
      <c r="S162" s="155">
        <v>0</v>
      </c>
      <c r="T162" s="156">
        <f>S162*H162</f>
        <v>0</v>
      </c>
      <c r="AR162" s="157" t="s">
        <v>234</v>
      </c>
      <c r="AT162" s="157" t="s">
        <v>200</v>
      </c>
      <c r="AU162" s="157" t="s">
        <v>115</v>
      </c>
      <c r="AY162" s="13" t="s">
        <v>199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115</v>
      </c>
      <c r="BK162" s="158">
        <f>ROUND(I162*H162,2)</f>
        <v>0</v>
      </c>
      <c r="BL162" s="13" t="s">
        <v>234</v>
      </c>
      <c r="BM162" s="157" t="s">
        <v>408</v>
      </c>
    </row>
    <row r="163" spans="2:65" s="1" customFormat="1" ht="33" customHeight="1">
      <c r="B163" s="118"/>
      <c r="C163" s="146" t="s">
        <v>409</v>
      </c>
      <c r="D163" s="146" t="s">
        <v>200</v>
      </c>
      <c r="E163" s="147" t="s">
        <v>410</v>
      </c>
      <c r="F163" s="148" t="s">
        <v>411</v>
      </c>
      <c r="G163" s="149" t="s">
        <v>262</v>
      </c>
      <c r="H163" s="150">
        <v>1320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41</v>
      </c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115</v>
      </c>
      <c r="BK163" s="158">
        <f>ROUND(I163*H163,2)</f>
        <v>0</v>
      </c>
      <c r="BL163" s="13" t="s">
        <v>234</v>
      </c>
      <c r="BM163" s="157" t="s">
        <v>412</v>
      </c>
    </row>
    <row r="164" spans="2:65" s="1" customFormat="1" ht="24.2" customHeight="1">
      <c r="B164" s="118"/>
      <c r="C164" s="146" t="s">
        <v>413</v>
      </c>
      <c r="D164" s="146" t="s">
        <v>200</v>
      </c>
      <c r="E164" s="147" t="s">
        <v>414</v>
      </c>
      <c r="F164" s="148" t="s">
        <v>415</v>
      </c>
      <c r="G164" s="149" t="s">
        <v>262</v>
      </c>
      <c r="H164" s="150">
        <v>7554</v>
      </c>
      <c r="I164" s="151"/>
      <c r="J164" s="152">
        <f>ROUND(I164*H164,2)</f>
        <v>0</v>
      </c>
      <c r="K164" s="153"/>
      <c r="L164" s="28"/>
      <c r="M164" s="154" t="s">
        <v>1</v>
      </c>
      <c r="N164" s="117" t="s">
        <v>41</v>
      </c>
      <c r="P164" s="155">
        <f>O164*H164</f>
        <v>0</v>
      </c>
      <c r="Q164" s="155">
        <v>2.8400000000000001E-3</v>
      </c>
      <c r="R164" s="155">
        <f>Q164*H164</f>
        <v>21.45336</v>
      </c>
      <c r="S164" s="155">
        <v>0</v>
      </c>
      <c r="T164" s="156">
        <f>S164*H164</f>
        <v>0</v>
      </c>
      <c r="AR164" s="157" t="s">
        <v>234</v>
      </c>
      <c r="AT164" s="157" t="s">
        <v>200</v>
      </c>
      <c r="AU164" s="157" t="s">
        <v>115</v>
      </c>
      <c r="AY164" s="13" t="s">
        <v>199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115</v>
      </c>
      <c r="BK164" s="158">
        <f>ROUND(I164*H164,2)</f>
        <v>0</v>
      </c>
      <c r="BL164" s="13" t="s">
        <v>234</v>
      </c>
      <c r="BM164" s="157" t="s">
        <v>416</v>
      </c>
    </row>
    <row r="165" spans="2:65" s="10" customFormat="1" ht="22.7" customHeight="1">
      <c r="B165" s="136"/>
      <c r="D165" s="137" t="s">
        <v>74</v>
      </c>
      <c r="E165" s="168" t="s">
        <v>246</v>
      </c>
      <c r="F165" s="168" t="s">
        <v>417</v>
      </c>
      <c r="I165" s="139"/>
      <c r="J165" s="169">
        <f>BK165</f>
        <v>0</v>
      </c>
      <c r="L165" s="136"/>
      <c r="M165" s="141"/>
      <c r="P165" s="142">
        <f>SUM(P166:P173)</f>
        <v>0</v>
      </c>
      <c r="R165" s="142">
        <f>SUM(R166:R173)</f>
        <v>5511.3587855999995</v>
      </c>
      <c r="T165" s="143">
        <f>SUM(T166:T173)</f>
        <v>0</v>
      </c>
      <c r="AR165" s="137" t="s">
        <v>83</v>
      </c>
      <c r="AT165" s="144" t="s">
        <v>74</v>
      </c>
      <c r="AU165" s="144" t="s">
        <v>83</v>
      </c>
      <c r="AY165" s="137" t="s">
        <v>199</v>
      </c>
      <c r="BK165" s="145">
        <f>SUM(BK166:BK173)</f>
        <v>0</v>
      </c>
    </row>
    <row r="166" spans="2:65" s="1" customFormat="1" ht="24.2" customHeight="1">
      <c r="B166" s="118"/>
      <c r="C166" s="146" t="s">
        <v>418</v>
      </c>
      <c r="D166" s="146" t="s">
        <v>200</v>
      </c>
      <c r="E166" s="147" t="s">
        <v>419</v>
      </c>
      <c r="F166" s="148" t="s">
        <v>420</v>
      </c>
      <c r="G166" s="149" t="s">
        <v>262</v>
      </c>
      <c r="H166" s="150">
        <v>3777</v>
      </c>
      <c r="I166" s="151"/>
      <c r="J166" s="152">
        <f t="shared" ref="J166:J173" si="15">ROUND(I166*H166,2)</f>
        <v>0</v>
      </c>
      <c r="K166" s="153"/>
      <c r="L166" s="28"/>
      <c r="M166" s="154" t="s">
        <v>1</v>
      </c>
      <c r="N166" s="117" t="s">
        <v>41</v>
      </c>
      <c r="P166" s="155">
        <f t="shared" ref="P166:P173" si="16">O166*H166</f>
        <v>0</v>
      </c>
      <c r="Q166" s="155">
        <v>0.71643999999999997</v>
      </c>
      <c r="R166" s="155">
        <f t="shared" ref="R166:R173" si="17">Q166*H166</f>
        <v>2705.99388</v>
      </c>
      <c r="S166" s="155">
        <v>0</v>
      </c>
      <c r="T166" s="156">
        <f t="shared" ref="T166:T173" si="18">S166*H166</f>
        <v>0</v>
      </c>
      <c r="AR166" s="157" t="s">
        <v>234</v>
      </c>
      <c r="AT166" s="157" t="s">
        <v>200</v>
      </c>
      <c r="AU166" s="157" t="s">
        <v>115</v>
      </c>
      <c r="AY166" s="13" t="s">
        <v>199</v>
      </c>
      <c r="BE166" s="158">
        <f t="shared" ref="BE166:BE173" si="19">IF(N166="základná",J166,0)</f>
        <v>0</v>
      </c>
      <c r="BF166" s="158">
        <f t="shared" ref="BF166:BF173" si="20">IF(N166="znížená",J166,0)</f>
        <v>0</v>
      </c>
      <c r="BG166" s="158">
        <f t="shared" ref="BG166:BG173" si="21">IF(N166="zákl. prenesená",J166,0)</f>
        <v>0</v>
      </c>
      <c r="BH166" s="158">
        <f t="shared" ref="BH166:BH173" si="22">IF(N166="zníž. prenesená",J166,0)</f>
        <v>0</v>
      </c>
      <c r="BI166" s="158">
        <f t="shared" ref="BI166:BI173" si="23">IF(N166="nulová",J166,0)</f>
        <v>0</v>
      </c>
      <c r="BJ166" s="13" t="s">
        <v>115</v>
      </c>
      <c r="BK166" s="158">
        <f t="shared" ref="BK166:BK173" si="24">ROUND(I166*H166,2)</f>
        <v>0</v>
      </c>
      <c r="BL166" s="13" t="s">
        <v>234</v>
      </c>
      <c r="BM166" s="157" t="s">
        <v>421</v>
      </c>
    </row>
    <row r="167" spans="2:65" s="1" customFormat="1" ht="24.2" customHeight="1">
      <c r="B167" s="118"/>
      <c r="C167" s="146" t="s">
        <v>422</v>
      </c>
      <c r="D167" s="146" t="s">
        <v>200</v>
      </c>
      <c r="E167" s="147" t="s">
        <v>423</v>
      </c>
      <c r="F167" s="148" t="s">
        <v>424</v>
      </c>
      <c r="G167" s="149" t="s">
        <v>262</v>
      </c>
      <c r="H167" s="150">
        <v>1320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41</v>
      </c>
      <c r="P167" s="155">
        <f t="shared" si="16"/>
        <v>0</v>
      </c>
      <c r="Q167" s="155">
        <v>0.57499999999999996</v>
      </c>
      <c r="R167" s="155">
        <f t="shared" si="17"/>
        <v>758.99999999999989</v>
      </c>
      <c r="S167" s="155">
        <v>0</v>
      </c>
      <c r="T167" s="156">
        <f t="shared" si="18"/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115</v>
      </c>
      <c r="BK167" s="158">
        <f t="shared" si="24"/>
        <v>0</v>
      </c>
      <c r="BL167" s="13" t="s">
        <v>234</v>
      </c>
      <c r="BM167" s="157" t="s">
        <v>425</v>
      </c>
    </row>
    <row r="168" spans="2:65" s="1" customFormat="1" ht="37.700000000000003" customHeight="1">
      <c r="B168" s="118"/>
      <c r="C168" s="146" t="s">
        <v>426</v>
      </c>
      <c r="D168" s="146" t="s">
        <v>200</v>
      </c>
      <c r="E168" s="147" t="s">
        <v>427</v>
      </c>
      <c r="F168" s="148" t="s">
        <v>428</v>
      </c>
      <c r="G168" s="149" t="s">
        <v>262</v>
      </c>
      <c r="H168" s="150">
        <v>1320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41</v>
      </c>
      <c r="P168" s="155">
        <f t="shared" si="16"/>
        <v>0</v>
      </c>
      <c r="Q168" s="155">
        <v>0.35913833000000001</v>
      </c>
      <c r="R168" s="155">
        <f t="shared" si="17"/>
        <v>474.06259560000001</v>
      </c>
      <c r="S168" s="155">
        <v>0</v>
      </c>
      <c r="T168" s="156">
        <f t="shared" si="18"/>
        <v>0</v>
      </c>
      <c r="AR168" s="157" t="s">
        <v>234</v>
      </c>
      <c r="AT168" s="157" t="s">
        <v>200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234</v>
      </c>
      <c r="BM168" s="157" t="s">
        <v>429</v>
      </c>
    </row>
    <row r="169" spans="2:65" s="1" customFormat="1" ht="33" customHeight="1">
      <c r="B169" s="118"/>
      <c r="C169" s="146" t="s">
        <v>430</v>
      </c>
      <c r="D169" s="146" t="s">
        <v>200</v>
      </c>
      <c r="E169" s="147" t="s">
        <v>431</v>
      </c>
      <c r="F169" s="148" t="s">
        <v>432</v>
      </c>
      <c r="G169" s="149" t="s">
        <v>262</v>
      </c>
      <c r="H169" s="150">
        <v>1320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5.8100000000000001E-3</v>
      </c>
      <c r="R169" s="155">
        <f t="shared" si="17"/>
        <v>7.6692</v>
      </c>
      <c r="S169" s="155">
        <v>0</v>
      </c>
      <c r="T169" s="156">
        <f t="shared" si="18"/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433</v>
      </c>
    </row>
    <row r="170" spans="2:65" s="1" customFormat="1" ht="33" customHeight="1">
      <c r="B170" s="118"/>
      <c r="C170" s="146" t="s">
        <v>434</v>
      </c>
      <c r="D170" s="146" t="s">
        <v>200</v>
      </c>
      <c r="E170" s="147" t="s">
        <v>435</v>
      </c>
      <c r="F170" s="148" t="s">
        <v>436</v>
      </c>
      <c r="G170" s="149" t="s">
        <v>262</v>
      </c>
      <c r="H170" s="150">
        <v>6417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5.1000000000000004E-4</v>
      </c>
      <c r="R170" s="155">
        <f t="shared" si="17"/>
        <v>3.2726700000000002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437</v>
      </c>
    </row>
    <row r="171" spans="2:65" s="1" customFormat="1" ht="33" customHeight="1">
      <c r="B171" s="118"/>
      <c r="C171" s="146" t="s">
        <v>438</v>
      </c>
      <c r="D171" s="146" t="s">
        <v>200</v>
      </c>
      <c r="E171" s="147" t="s">
        <v>439</v>
      </c>
      <c r="F171" s="148" t="s">
        <v>440</v>
      </c>
      <c r="G171" s="149" t="s">
        <v>262</v>
      </c>
      <c r="H171" s="150">
        <v>5097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41</v>
      </c>
      <c r="P171" s="155">
        <f t="shared" si="16"/>
        <v>0</v>
      </c>
      <c r="Q171" s="155">
        <v>0.10373</v>
      </c>
      <c r="R171" s="155">
        <f t="shared" si="17"/>
        <v>528.71181000000001</v>
      </c>
      <c r="S171" s="155">
        <v>0</v>
      </c>
      <c r="T171" s="156">
        <f t="shared" si="18"/>
        <v>0</v>
      </c>
      <c r="AR171" s="157" t="s">
        <v>234</v>
      </c>
      <c r="AT171" s="157" t="s">
        <v>200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441</v>
      </c>
    </row>
    <row r="172" spans="2:65" s="1" customFormat="1" ht="37.700000000000003" customHeight="1">
      <c r="B172" s="118"/>
      <c r="C172" s="146" t="s">
        <v>442</v>
      </c>
      <c r="D172" s="146" t="s">
        <v>200</v>
      </c>
      <c r="E172" s="147" t="s">
        <v>443</v>
      </c>
      <c r="F172" s="148" t="s">
        <v>444</v>
      </c>
      <c r="G172" s="149" t="s">
        <v>262</v>
      </c>
      <c r="H172" s="150">
        <v>5097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0.15559000000000001</v>
      </c>
      <c r="R172" s="155">
        <f t="shared" si="17"/>
        <v>793.04223000000002</v>
      </c>
      <c r="S172" s="155">
        <v>0</v>
      </c>
      <c r="T172" s="156">
        <f t="shared" si="18"/>
        <v>0</v>
      </c>
      <c r="AR172" s="157" t="s">
        <v>234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445</v>
      </c>
    </row>
    <row r="173" spans="2:65" s="1" customFormat="1" ht="33" customHeight="1">
      <c r="B173" s="118"/>
      <c r="C173" s="146" t="s">
        <v>446</v>
      </c>
      <c r="D173" s="146" t="s">
        <v>200</v>
      </c>
      <c r="E173" s="147" t="s">
        <v>447</v>
      </c>
      <c r="F173" s="148" t="s">
        <v>448</v>
      </c>
      <c r="G173" s="149" t="s">
        <v>262</v>
      </c>
      <c r="H173" s="150">
        <v>1320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41</v>
      </c>
      <c r="P173" s="155">
        <f t="shared" si="16"/>
        <v>0</v>
      </c>
      <c r="Q173" s="155">
        <v>0.18151999999999999</v>
      </c>
      <c r="R173" s="155">
        <f t="shared" si="17"/>
        <v>239.60639999999998</v>
      </c>
      <c r="S173" s="155">
        <v>0</v>
      </c>
      <c r="T173" s="156">
        <f t="shared" si="18"/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449</v>
      </c>
    </row>
    <row r="174" spans="2:65" s="10" customFormat="1" ht="22.7" customHeight="1">
      <c r="B174" s="136"/>
      <c r="D174" s="137" t="s">
        <v>74</v>
      </c>
      <c r="E174" s="168" t="s">
        <v>233</v>
      </c>
      <c r="F174" s="168" t="s">
        <v>450</v>
      </c>
      <c r="I174" s="139"/>
      <c r="J174" s="169">
        <f>BK174</f>
        <v>0</v>
      </c>
      <c r="L174" s="136"/>
      <c r="M174" s="141"/>
      <c r="P174" s="142">
        <f>SUM(P175:P180)</f>
        <v>0</v>
      </c>
      <c r="R174" s="142">
        <f>SUM(R175:R180)</f>
        <v>0.54479999999999995</v>
      </c>
      <c r="T174" s="143">
        <f>SUM(T175:T180)</f>
        <v>0</v>
      </c>
      <c r="AR174" s="137" t="s">
        <v>83</v>
      </c>
      <c r="AT174" s="144" t="s">
        <v>74</v>
      </c>
      <c r="AU174" s="144" t="s">
        <v>83</v>
      </c>
      <c r="AY174" s="137" t="s">
        <v>199</v>
      </c>
      <c r="BK174" s="145">
        <f>SUM(BK175:BK180)</f>
        <v>0</v>
      </c>
    </row>
    <row r="175" spans="2:65" s="1" customFormat="1" ht="21.75" customHeight="1">
      <c r="B175" s="118"/>
      <c r="C175" s="146" t="s">
        <v>451</v>
      </c>
      <c r="D175" s="146" t="s">
        <v>200</v>
      </c>
      <c r="E175" s="147" t="s">
        <v>452</v>
      </c>
      <c r="F175" s="148" t="s">
        <v>453</v>
      </c>
      <c r="G175" s="149" t="s">
        <v>232</v>
      </c>
      <c r="H175" s="150">
        <v>16</v>
      </c>
      <c r="I175" s="151"/>
      <c r="J175" s="152">
        <f t="shared" ref="J175:J180" si="25">ROUND(I175*H175,2)</f>
        <v>0</v>
      </c>
      <c r="K175" s="153"/>
      <c r="L175" s="28"/>
      <c r="M175" s="154" t="s">
        <v>1</v>
      </c>
      <c r="N175" s="117" t="s">
        <v>41</v>
      </c>
      <c r="P175" s="155">
        <f t="shared" ref="P175:P180" si="26">O175*H175</f>
        <v>0</v>
      </c>
      <c r="Q175" s="155">
        <v>2.0000000000000002E-5</v>
      </c>
      <c r="R175" s="155">
        <f t="shared" ref="R175:R180" si="27">Q175*H175</f>
        <v>3.2000000000000003E-4</v>
      </c>
      <c r="S175" s="155">
        <v>0</v>
      </c>
      <c r="T175" s="156">
        <f t="shared" ref="T175:T180" si="28">S175*H175</f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 t="shared" ref="BE175:BE180" si="29">IF(N175="základná",J175,0)</f>
        <v>0</v>
      </c>
      <c r="BF175" s="158">
        <f t="shared" ref="BF175:BF180" si="30">IF(N175="znížená",J175,0)</f>
        <v>0</v>
      </c>
      <c r="BG175" s="158">
        <f t="shared" ref="BG175:BG180" si="31">IF(N175="zákl. prenesená",J175,0)</f>
        <v>0</v>
      </c>
      <c r="BH175" s="158">
        <f t="shared" ref="BH175:BH180" si="32">IF(N175="zníž. prenesená",J175,0)</f>
        <v>0</v>
      </c>
      <c r="BI175" s="158">
        <f t="shared" ref="BI175:BI180" si="33">IF(N175="nulová",J175,0)</f>
        <v>0</v>
      </c>
      <c r="BJ175" s="13" t="s">
        <v>115</v>
      </c>
      <c r="BK175" s="158">
        <f t="shared" ref="BK175:BK180" si="34">ROUND(I175*H175,2)</f>
        <v>0</v>
      </c>
      <c r="BL175" s="13" t="s">
        <v>234</v>
      </c>
      <c r="BM175" s="157" t="s">
        <v>454</v>
      </c>
    </row>
    <row r="176" spans="2:65" s="1" customFormat="1" ht="24.2" customHeight="1">
      <c r="B176" s="118"/>
      <c r="C176" s="170" t="s">
        <v>455</v>
      </c>
      <c r="D176" s="170" t="s">
        <v>229</v>
      </c>
      <c r="E176" s="171" t="s">
        <v>456</v>
      </c>
      <c r="F176" s="172" t="s">
        <v>457</v>
      </c>
      <c r="G176" s="173" t="s">
        <v>232</v>
      </c>
      <c r="H176" s="174">
        <v>16</v>
      </c>
      <c r="I176" s="175"/>
      <c r="J176" s="176">
        <f t="shared" si="25"/>
        <v>0</v>
      </c>
      <c r="K176" s="177"/>
      <c r="L176" s="178"/>
      <c r="M176" s="179" t="s">
        <v>1</v>
      </c>
      <c r="N176" s="180" t="s">
        <v>41</v>
      </c>
      <c r="P176" s="155">
        <f t="shared" si="26"/>
        <v>0</v>
      </c>
      <c r="Q176" s="155">
        <v>9.2499999999999995E-3</v>
      </c>
      <c r="R176" s="155">
        <f t="shared" si="27"/>
        <v>0.14799999999999999</v>
      </c>
      <c r="S176" s="155">
        <v>0</v>
      </c>
      <c r="T176" s="156">
        <f t="shared" si="28"/>
        <v>0</v>
      </c>
      <c r="AR176" s="157" t="s">
        <v>233</v>
      </c>
      <c r="AT176" s="157" t="s">
        <v>229</v>
      </c>
      <c r="AU176" s="157" t="s">
        <v>115</v>
      </c>
      <c r="AY176" s="13" t="s">
        <v>199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115</v>
      </c>
      <c r="BK176" s="158">
        <f t="shared" si="34"/>
        <v>0</v>
      </c>
      <c r="BL176" s="13" t="s">
        <v>234</v>
      </c>
      <c r="BM176" s="157" t="s">
        <v>458</v>
      </c>
    </row>
    <row r="177" spans="2:65" s="1" customFormat="1" ht="16.5" customHeight="1">
      <c r="B177" s="118"/>
      <c r="C177" s="146" t="s">
        <v>459</v>
      </c>
      <c r="D177" s="146" t="s">
        <v>200</v>
      </c>
      <c r="E177" s="147" t="s">
        <v>460</v>
      </c>
      <c r="F177" s="148" t="s">
        <v>461</v>
      </c>
      <c r="G177" s="149" t="s">
        <v>232</v>
      </c>
      <c r="H177" s="150">
        <v>16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41</v>
      </c>
      <c r="P177" s="155">
        <f t="shared" si="26"/>
        <v>0</v>
      </c>
      <c r="Q177" s="155">
        <v>2.0000000000000002E-5</v>
      </c>
      <c r="R177" s="155">
        <f t="shared" si="27"/>
        <v>3.2000000000000003E-4</v>
      </c>
      <c r="S177" s="155">
        <v>0</v>
      </c>
      <c r="T177" s="156">
        <f t="shared" si="28"/>
        <v>0</v>
      </c>
      <c r="AR177" s="157" t="s">
        <v>234</v>
      </c>
      <c r="AT177" s="157" t="s">
        <v>200</v>
      </c>
      <c r="AU177" s="157" t="s">
        <v>115</v>
      </c>
      <c r="AY177" s="13" t="s">
        <v>199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115</v>
      </c>
      <c r="BK177" s="158">
        <f t="shared" si="34"/>
        <v>0</v>
      </c>
      <c r="BL177" s="13" t="s">
        <v>234</v>
      </c>
      <c r="BM177" s="157" t="s">
        <v>462</v>
      </c>
    </row>
    <row r="178" spans="2:65" s="1" customFormat="1" ht="24.2" customHeight="1">
      <c r="B178" s="118"/>
      <c r="C178" s="170" t="s">
        <v>463</v>
      </c>
      <c r="D178" s="170" t="s">
        <v>229</v>
      </c>
      <c r="E178" s="171" t="s">
        <v>464</v>
      </c>
      <c r="F178" s="172" t="s">
        <v>465</v>
      </c>
      <c r="G178" s="173" t="s">
        <v>232</v>
      </c>
      <c r="H178" s="174">
        <v>16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41</v>
      </c>
      <c r="P178" s="155">
        <f t="shared" si="26"/>
        <v>0</v>
      </c>
      <c r="Q178" s="155">
        <v>1.24E-3</v>
      </c>
      <c r="R178" s="155">
        <f t="shared" si="27"/>
        <v>1.984E-2</v>
      </c>
      <c r="S178" s="155">
        <v>0</v>
      </c>
      <c r="T178" s="156">
        <f t="shared" si="28"/>
        <v>0</v>
      </c>
      <c r="AR178" s="157" t="s">
        <v>233</v>
      </c>
      <c r="AT178" s="157" t="s">
        <v>229</v>
      </c>
      <c r="AU178" s="157" t="s">
        <v>115</v>
      </c>
      <c r="AY178" s="13" t="s">
        <v>199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115</v>
      </c>
      <c r="BK178" s="158">
        <f t="shared" si="34"/>
        <v>0</v>
      </c>
      <c r="BL178" s="13" t="s">
        <v>234</v>
      </c>
      <c r="BM178" s="157" t="s">
        <v>466</v>
      </c>
    </row>
    <row r="179" spans="2:65" s="1" customFormat="1" ht="24.2" customHeight="1">
      <c r="B179" s="118"/>
      <c r="C179" s="146" t="s">
        <v>467</v>
      </c>
      <c r="D179" s="146" t="s">
        <v>200</v>
      </c>
      <c r="E179" s="147" t="s">
        <v>468</v>
      </c>
      <c r="F179" s="148" t="s">
        <v>469</v>
      </c>
      <c r="G179" s="149" t="s">
        <v>232</v>
      </c>
      <c r="H179" s="150">
        <v>16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41</v>
      </c>
      <c r="P179" s="155">
        <f t="shared" si="26"/>
        <v>0</v>
      </c>
      <c r="Q179" s="155">
        <v>2.0000000000000002E-5</v>
      </c>
      <c r="R179" s="155">
        <f t="shared" si="27"/>
        <v>3.2000000000000003E-4</v>
      </c>
      <c r="S179" s="155">
        <v>0</v>
      </c>
      <c r="T179" s="156">
        <f t="shared" si="2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115</v>
      </c>
      <c r="BK179" s="158">
        <f t="shared" si="34"/>
        <v>0</v>
      </c>
      <c r="BL179" s="13" t="s">
        <v>234</v>
      </c>
      <c r="BM179" s="157" t="s">
        <v>470</v>
      </c>
    </row>
    <row r="180" spans="2:65" s="1" customFormat="1" ht="16.5" customHeight="1">
      <c r="B180" s="118"/>
      <c r="C180" s="170" t="s">
        <v>471</v>
      </c>
      <c r="D180" s="170" t="s">
        <v>229</v>
      </c>
      <c r="E180" s="171" t="s">
        <v>472</v>
      </c>
      <c r="F180" s="172" t="s">
        <v>473</v>
      </c>
      <c r="G180" s="173" t="s">
        <v>232</v>
      </c>
      <c r="H180" s="174">
        <v>16</v>
      </c>
      <c r="I180" s="175"/>
      <c r="J180" s="176">
        <f t="shared" si="25"/>
        <v>0</v>
      </c>
      <c r="K180" s="177"/>
      <c r="L180" s="178"/>
      <c r="M180" s="179" t="s">
        <v>1</v>
      </c>
      <c r="N180" s="180" t="s">
        <v>41</v>
      </c>
      <c r="P180" s="155">
        <f t="shared" si="26"/>
        <v>0</v>
      </c>
      <c r="Q180" s="155">
        <v>2.35E-2</v>
      </c>
      <c r="R180" s="155">
        <f t="shared" si="27"/>
        <v>0.376</v>
      </c>
      <c r="S180" s="155">
        <v>0</v>
      </c>
      <c r="T180" s="156">
        <f t="shared" si="28"/>
        <v>0</v>
      </c>
      <c r="AR180" s="157" t="s">
        <v>233</v>
      </c>
      <c r="AT180" s="157" t="s">
        <v>229</v>
      </c>
      <c r="AU180" s="157" t="s">
        <v>115</v>
      </c>
      <c r="AY180" s="13" t="s">
        <v>199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115</v>
      </c>
      <c r="BK180" s="158">
        <f t="shared" si="34"/>
        <v>0</v>
      </c>
      <c r="BL180" s="13" t="s">
        <v>234</v>
      </c>
      <c r="BM180" s="157" t="s">
        <v>474</v>
      </c>
    </row>
    <row r="181" spans="2:65" s="10" customFormat="1" ht="22.7" customHeight="1">
      <c r="B181" s="136"/>
      <c r="D181" s="137" t="s">
        <v>74</v>
      </c>
      <c r="E181" s="168" t="s">
        <v>254</v>
      </c>
      <c r="F181" s="168" t="s">
        <v>255</v>
      </c>
      <c r="I181" s="139"/>
      <c r="J181" s="169">
        <f>BK181</f>
        <v>0</v>
      </c>
      <c r="L181" s="136"/>
      <c r="M181" s="141"/>
      <c r="P181" s="142">
        <f>SUM(P182:P197)</f>
        <v>0</v>
      </c>
      <c r="R181" s="142">
        <f>SUM(R182:R197)</f>
        <v>601.18404438000005</v>
      </c>
      <c r="T181" s="143">
        <f>SUM(T182:T197)</f>
        <v>27.409000000000002</v>
      </c>
      <c r="AR181" s="137" t="s">
        <v>83</v>
      </c>
      <c r="AT181" s="144" t="s">
        <v>74</v>
      </c>
      <c r="AU181" s="144" t="s">
        <v>83</v>
      </c>
      <c r="AY181" s="137" t="s">
        <v>199</v>
      </c>
      <c r="BK181" s="145">
        <f>SUM(BK182:BK197)</f>
        <v>0</v>
      </c>
    </row>
    <row r="182" spans="2:65" s="1" customFormat="1" ht="33" customHeight="1">
      <c r="B182" s="118"/>
      <c r="C182" s="146" t="s">
        <v>475</v>
      </c>
      <c r="D182" s="146" t="s">
        <v>200</v>
      </c>
      <c r="E182" s="147" t="s">
        <v>476</v>
      </c>
      <c r="F182" s="148" t="s">
        <v>477</v>
      </c>
      <c r="G182" s="149" t="s">
        <v>266</v>
      </c>
      <c r="H182" s="150">
        <v>745</v>
      </c>
      <c r="I182" s="151"/>
      <c r="J182" s="152">
        <f t="shared" ref="J182:J197" si="35">ROUND(I182*H182,2)</f>
        <v>0</v>
      </c>
      <c r="K182" s="153"/>
      <c r="L182" s="28"/>
      <c r="M182" s="154" t="s">
        <v>1</v>
      </c>
      <c r="N182" s="117" t="s">
        <v>41</v>
      </c>
      <c r="P182" s="155">
        <f t="shared" ref="P182:P197" si="36">O182*H182</f>
        <v>0</v>
      </c>
      <c r="Q182" s="155">
        <v>0.19843116</v>
      </c>
      <c r="R182" s="155">
        <f t="shared" ref="R182:R197" si="37">Q182*H182</f>
        <v>147.83121420000001</v>
      </c>
      <c r="S182" s="155">
        <v>0</v>
      </c>
      <c r="T182" s="156">
        <f t="shared" ref="T182:T197" si="38">S182*H182</f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 t="shared" ref="BE182:BE197" si="39">IF(N182="základná",J182,0)</f>
        <v>0</v>
      </c>
      <c r="BF182" s="158">
        <f t="shared" ref="BF182:BF197" si="40">IF(N182="znížená",J182,0)</f>
        <v>0</v>
      </c>
      <c r="BG182" s="158">
        <f t="shared" ref="BG182:BG197" si="41">IF(N182="zákl. prenesená",J182,0)</f>
        <v>0</v>
      </c>
      <c r="BH182" s="158">
        <f t="shared" ref="BH182:BH197" si="42">IF(N182="zníž. prenesená",J182,0)</f>
        <v>0</v>
      </c>
      <c r="BI182" s="158">
        <f t="shared" ref="BI182:BI197" si="43">IF(N182="nulová",J182,0)</f>
        <v>0</v>
      </c>
      <c r="BJ182" s="13" t="s">
        <v>115</v>
      </c>
      <c r="BK182" s="158">
        <f t="shared" ref="BK182:BK197" si="44">ROUND(I182*H182,2)</f>
        <v>0</v>
      </c>
      <c r="BL182" s="13" t="s">
        <v>234</v>
      </c>
      <c r="BM182" s="157" t="s">
        <v>478</v>
      </c>
    </row>
    <row r="183" spans="2:65" s="1" customFormat="1" ht="16.5" customHeight="1">
      <c r="B183" s="118"/>
      <c r="C183" s="170" t="s">
        <v>479</v>
      </c>
      <c r="D183" s="170" t="s">
        <v>229</v>
      </c>
      <c r="E183" s="171" t="s">
        <v>480</v>
      </c>
      <c r="F183" s="172" t="s">
        <v>481</v>
      </c>
      <c r="G183" s="173" t="s">
        <v>232</v>
      </c>
      <c r="H183" s="174">
        <v>752.45</v>
      </c>
      <c r="I183" s="175"/>
      <c r="J183" s="176">
        <f t="shared" si="35"/>
        <v>0</v>
      </c>
      <c r="K183" s="177"/>
      <c r="L183" s="178"/>
      <c r="M183" s="179" t="s">
        <v>1</v>
      </c>
      <c r="N183" s="180" t="s">
        <v>41</v>
      </c>
      <c r="P183" s="155">
        <f t="shared" si="36"/>
        <v>0</v>
      </c>
      <c r="Q183" s="155">
        <v>8.5000000000000006E-2</v>
      </c>
      <c r="R183" s="155">
        <f t="shared" si="37"/>
        <v>63.958250000000007</v>
      </c>
      <c r="S183" s="155">
        <v>0</v>
      </c>
      <c r="T183" s="156">
        <f t="shared" si="38"/>
        <v>0</v>
      </c>
      <c r="AR183" s="157" t="s">
        <v>233</v>
      </c>
      <c r="AT183" s="157" t="s">
        <v>229</v>
      </c>
      <c r="AU183" s="157" t="s">
        <v>115</v>
      </c>
      <c r="AY183" s="13" t="s">
        <v>199</v>
      </c>
      <c r="BE183" s="158">
        <f t="shared" si="39"/>
        <v>0</v>
      </c>
      <c r="BF183" s="158">
        <f t="shared" si="40"/>
        <v>0</v>
      </c>
      <c r="BG183" s="158">
        <f t="shared" si="41"/>
        <v>0</v>
      </c>
      <c r="BH183" s="158">
        <f t="shared" si="42"/>
        <v>0</v>
      </c>
      <c r="BI183" s="158">
        <f t="shared" si="43"/>
        <v>0</v>
      </c>
      <c r="BJ183" s="13" t="s">
        <v>115</v>
      </c>
      <c r="BK183" s="158">
        <f t="shared" si="44"/>
        <v>0</v>
      </c>
      <c r="BL183" s="13" t="s">
        <v>234</v>
      </c>
      <c r="BM183" s="157" t="s">
        <v>482</v>
      </c>
    </row>
    <row r="184" spans="2:65" s="1" customFormat="1" ht="37.700000000000003" customHeight="1">
      <c r="B184" s="118"/>
      <c r="C184" s="146" t="s">
        <v>483</v>
      </c>
      <c r="D184" s="146" t="s">
        <v>200</v>
      </c>
      <c r="E184" s="147" t="s">
        <v>484</v>
      </c>
      <c r="F184" s="148" t="s">
        <v>485</v>
      </c>
      <c r="G184" s="149" t="s">
        <v>266</v>
      </c>
      <c r="H184" s="150">
        <v>740</v>
      </c>
      <c r="I184" s="151"/>
      <c r="J184" s="152">
        <f t="shared" si="35"/>
        <v>0</v>
      </c>
      <c r="K184" s="153"/>
      <c r="L184" s="28"/>
      <c r="M184" s="154" t="s">
        <v>1</v>
      </c>
      <c r="N184" s="117" t="s">
        <v>41</v>
      </c>
      <c r="P184" s="155">
        <f t="shared" si="36"/>
        <v>0</v>
      </c>
      <c r="Q184" s="155">
        <v>9.9250000000000005E-2</v>
      </c>
      <c r="R184" s="155">
        <f t="shared" si="37"/>
        <v>73.445000000000007</v>
      </c>
      <c r="S184" s="155">
        <v>0</v>
      </c>
      <c r="T184" s="156">
        <f t="shared" si="38"/>
        <v>0</v>
      </c>
      <c r="AR184" s="157" t="s">
        <v>234</v>
      </c>
      <c r="AT184" s="157" t="s">
        <v>200</v>
      </c>
      <c r="AU184" s="157" t="s">
        <v>115</v>
      </c>
      <c r="AY184" s="13" t="s">
        <v>199</v>
      </c>
      <c r="BE184" s="158">
        <f t="shared" si="39"/>
        <v>0</v>
      </c>
      <c r="BF184" s="158">
        <f t="shared" si="40"/>
        <v>0</v>
      </c>
      <c r="BG184" s="158">
        <f t="shared" si="41"/>
        <v>0</v>
      </c>
      <c r="BH184" s="158">
        <f t="shared" si="42"/>
        <v>0</v>
      </c>
      <c r="BI184" s="158">
        <f t="shared" si="43"/>
        <v>0</v>
      </c>
      <c r="BJ184" s="13" t="s">
        <v>115</v>
      </c>
      <c r="BK184" s="158">
        <f t="shared" si="44"/>
        <v>0</v>
      </c>
      <c r="BL184" s="13" t="s">
        <v>234</v>
      </c>
      <c r="BM184" s="157" t="s">
        <v>486</v>
      </c>
    </row>
    <row r="185" spans="2:65" s="1" customFormat="1" ht="21.75" customHeight="1">
      <c r="B185" s="118"/>
      <c r="C185" s="170" t="s">
        <v>487</v>
      </c>
      <c r="D185" s="170" t="s">
        <v>229</v>
      </c>
      <c r="E185" s="171" t="s">
        <v>488</v>
      </c>
      <c r="F185" s="172" t="s">
        <v>489</v>
      </c>
      <c r="G185" s="173" t="s">
        <v>232</v>
      </c>
      <c r="H185" s="174">
        <v>747.4</v>
      </c>
      <c r="I185" s="175"/>
      <c r="J185" s="176">
        <f t="shared" si="35"/>
        <v>0</v>
      </c>
      <c r="K185" s="177"/>
      <c r="L185" s="178"/>
      <c r="M185" s="179" t="s">
        <v>1</v>
      </c>
      <c r="N185" s="180" t="s">
        <v>41</v>
      </c>
      <c r="P185" s="155">
        <f t="shared" si="36"/>
        <v>0</v>
      </c>
      <c r="Q185" s="155">
        <v>2.35E-2</v>
      </c>
      <c r="R185" s="155">
        <f t="shared" si="37"/>
        <v>17.5639</v>
      </c>
      <c r="S185" s="155">
        <v>0</v>
      </c>
      <c r="T185" s="156">
        <f t="shared" si="38"/>
        <v>0</v>
      </c>
      <c r="AR185" s="157" t="s">
        <v>233</v>
      </c>
      <c r="AT185" s="157" t="s">
        <v>229</v>
      </c>
      <c r="AU185" s="157" t="s">
        <v>115</v>
      </c>
      <c r="AY185" s="13" t="s">
        <v>199</v>
      </c>
      <c r="BE185" s="158">
        <f t="shared" si="39"/>
        <v>0</v>
      </c>
      <c r="BF185" s="158">
        <f t="shared" si="40"/>
        <v>0</v>
      </c>
      <c r="BG185" s="158">
        <f t="shared" si="41"/>
        <v>0</v>
      </c>
      <c r="BH185" s="158">
        <f t="shared" si="42"/>
        <v>0</v>
      </c>
      <c r="BI185" s="158">
        <f t="shared" si="43"/>
        <v>0</v>
      </c>
      <c r="BJ185" s="13" t="s">
        <v>115</v>
      </c>
      <c r="BK185" s="158">
        <f t="shared" si="44"/>
        <v>0</v>
      </c>
      <c r="BL185" s="13" t="s">
        <v>234</v>
      </c>
      <c r="BM185" s="157" t="s">
        <v>490</v>
      </c>
    </row>
    <row r="186" spans="2:65" s="1" customFormat="1" ht="33" customHeight="1">
      <c r="B186" s="118"/>
      <c r="C186" s="146" t="s">
        <v>491</v>
      </c>
      <c r="D186" s="146" t="s">
        <v>200</v>
      </c>
      <c r="E186" s="147" t="s">
        <v>492</v>
      </c>
      <c r="F186" s="148" t="s">
        <v>493</v>
      </c>
      <c r="G186" s="149" t="s">
        <v>356</v>
      </c>
      <c r="H186" s="150">
        <v>134</v>
      </c>
      <c r="I186" s="151"/>
      <c r="J186" s="152">
        <f t="shared" si="35"/>
        <v>0</v>
      </c>
      <c r="K186" s="153"/>
      <c r="L186" s="28"/>
      <c r="M186" s="154" t="s">
        <v>1</v>
      </c>
      <c r="N186" s="117" t="s">
        <v>41</v>
      </c>
      <c r="P186" s="155">
        <f t="shared" si="36"/>
        <v>0</v>
      </c>
      <c r="Q186" s="155">
        <v>2.2151299999999998</v>
      </c>
      <c r="R186" s="155">
        <f t="shared" si="37"/>
        <v>296.82741999999996</v>
      </c>
      <c r="S186" s="155">
        <v>0</v>
      </c>
      <c r="T186" s="156">
        <f t="shared" si="38"/>
        <v>0</v>
      </c>
      <c r="AR186" s="157" t="s">
        <v>234</v>
      </c>
      <c r="AT186" s="157" t="s">
        <v>200</v>
      </c>
      <c r="AU186" s="157" t="s">
        <v>115</v>
      </c>
      <c r="AY186" s="13" t="s">
        <v>199</v>
      </c>
      <c r="BE186" s="158">
        <f t="shared" si="39"/>
        <v>0</v>
      </c>
      <c r="BF186" s="158">
        <f t="shared" si="40"/>
        <v>0</v>
      </c>
      <c r="BG186" s="158">
        <f t="shared" si="41"/>
        <v>0</v>
      </c>
      <c r="BH186" s="158">
        <f t="shared" si="42"/>
        <v>0</v>
      </c>
      <c r="BI186" s="158">
        <f t="shared" si="43"/>
        <v>0</v>
      </c>
      <c r="BJ186" s="13" t="s">
        <v>115</v>
      </c>
      <c r="BK186" s="158">
        <f t="shared" si="44"/>
        <v>0</v>
      </c>
      <c r="BL186" s="13" t="s">
        <v>234</v>
      </c>
      <c r="BM186" s="157" t="s">
        <v>494</v>
      </c>
    </row>
    <row r="187" spans="2:65" s="1" customFormat="1" ht="24.2" customHeight="1">
      <c r="B187" s="118"/>
      <c r="C187" s="146" t="s">
        <v>495</v>
      </c>
      <c r="D187" s="146" t="s">
        <v>200</v>
      </c>
      <c r="E187" s="147" t="s">
        <v>496</v>
      </c>
      <c r="F187" s="148" t="s">
        <v>497</v>
      </c>
      <c r="G187" s="149" t="s">
        <v>232</v>
      </c>
      <c r="H187" s="150">
        <v>760</v>
      </c>
      <c r="I187" s="151"/>
      <c r="J187" s="152">
        <f t="shared" si="35"/>
        <v>0</v>
      </c>
      <c r="K187" s="153"/>
      <c r="L187" s="28"/>
      <c r="M187" s="154" t="s">
        <v>1</v>
      </c>
      <c r="N187" s="117" t="s">
        <v>41</v>
      </c>
      <c r="P187" s="155">
        <f t="shared" si="36"/>
        <v>0</v>
      </c>
      <c r="Q187" s="155">
        <v>2.0200000000000001E-3</v>
      </c>
      <c r="R187" s="155">
        <f t="shared" si="37"/>
        <v>1.5352000000000001</v>
      </c>
      <c r="S187" s="155">
        <v>0</v>
      </c>
      <c r="T187" s="156">
        <f t="shared" si="38"/>
        <v>0</v>
      </c>
      <c r="AR187" s="157" t="s">
        <v>234</v>
      </c>
      <c r="AT187" s="157" t="s">
        <v>200</v>
      </c>
      <c r="AU187" s="157" t="s">
        <v>115</v>
      </c>
      <c r="AY187" s="13" t="s">
        <v>199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115</v>
      </c>
      <c r="BK187" s="158">
        <f t="shared" si="44"/>
        <v>0</v>
      </c>
      <c r="BL187" s="13" t="s">
        <v>234</v>
      </c>
      <c r="BM187" s="157" t="s">
        <v>498</v>
      </c>
    </row>
    <row r="188" spans="2:65" s="1" customFormat="1" ht="21.75" customHeight="1">
      <c r="B188" s="118"/>
      <c r="C188" s="146" t="s">
        <v>499</v>
      </c>
      <c r="D188" s="146" t="s">
        <v>200</v>
      </c>
      <c r="E188" s="147" t="s">
        <v>500</v>
      </c>
      <c r="F188" s="148" t="s">
        <v>501</v>
      </c>
      <c r="G188" s="149" t="s">
        <v>232</v>
      </c>
      <c r="H188" s="150">
        <v>15</v>
      </c>
      <c r="I188" s="151"/>
      <c r="J188" s="152">
        <f t="shared" si="35"/>
        <v>0</v>
      </c>
      <c r="K188" s="153"/>
      <c r="L188" s="28"/>
      <c r="M188" s="154" t="s">
        <v>1</v>
      </c>
      <c r="N188" s="117" t="s">
        <v>41</v>
      </c>
      <c r="P188" s="155">
        <f t="shared" si="36"/>
        <v>0</v>
      </c>
      <c r="Q188" s="155">
        <v>0</v>
      </c>
      <c r="R188" s="155">
        <f t="shared" si="37"/>
        <v>0</v>
      </c>
      <c r="S188" s="155">
        <v>0</v>
      </c>
      <c r="T188" s="156">
        <f t="shared" si="38"/>
        <v>0</v>
      </c>
      <c r="AR188" s="157" t="s">
        <v>234</v>
      </c>
      <c r="AT188" s="157" t="s">
        <v>200</v>
      </c>
      <c r="AU188" s="157" t="s">
        <v>115</v>
      </c>
      <c r="AY188" s="13" t="s">
        <v>199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115</v>
      </c>
      <c r="BK188" s="158">
        <f t="shared" si="44"/>
        <v>0</v>
      </c>
      <c r="BL188" s="13" t="s">
        <v>234</v>
      </c>
      <c r="BM188" s="157" t="s">
        <v>502</v>
      </c>
    </row>
    <row r="189" spans="2:65" s="1" customFormat="1" ht="24.2" customHeight="1">
      <c r="B189" s="118"/>
      <c r="C189" s="146" t="s">
        <v>503</v>
      </c>
      <c r="D189" s="146" t="s">
        <v>200</v>
      </c>
      <c r="E189" s="147" t="s">
        <v>504</v>
      </c>
      <c r="F189" s="148" t="s">
        <v>505</v>
      </c>
      <c r="G189" s="149" t="s">
        <v>232</v>
      </c>
      <c r="H189" s="150">
        <v>11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41</v>
      </c>
      <c r="P189" s="155">
        <f t="shared" si="36"/>
        <v>0</v>
      </c>
      <c r="Q189" s="155">
        <v>2.0963800000000001E-3</v>
      </c>
      <c r="R189" s="155">
        <f t="shared" si="37"/>
        <v>2.306018E-2</v>
      </c>
      <c r="S189" s="155">
        <v>2.4470000000000001</v>
      </c>
      <c r="T189" s="156">
        <f t="shared" si="38"/>
        <v>26.917000000000002</v>
      </c>
      <c r="AR189" s="157" t="s">
        <v>234</v>
      </c>
      <c r="AT189" s="157" t="s">
        <v>200</v>
      </c>
      <c r="AU189" s="157" t="s">
        <v>115</v>
      </c>
      <c r="AY189" s="13" t="s">
        <v>199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115</v>
      </c>
      <c r="BK189" s="158">
        <f t="shared" si="44"/>
        <v>0</v>
      </c>
      <c r="BL189" s="13" t="s">
        <v>234</v>
      </c>
      <c r="BM189" s="157" t="s">
        <v>506</v>
      </c>
    </row>
    <row r="190" spans="2:65" s="1" customFormat="1" ht="16.5" customHeight="1">
      <c r="B190" s="118"/>
      <c r="C190" s="146" t="s">
        <v>507</v>
      </c>
      <c r="D190" s="146" t="s">
        <v>200</v>
      </c>
      <c r="E190" s="147" t="s">
        <v>508</v>
      </c>
      <c r="F190" s="148" t="s">
        <v>509</v>
      </c>
      <c r="G190" s="149" t="s">
        <v>232</v>
      </c>
      <c r="H190" s="150">
        <v>6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41</v>
      </c>
      <c r="P190" s="155">
        <f t="shared" si="36"/>
        <v>0</v>
      </c>
      <c r="Q190" s="155">
        <v>0</v>
      </c>
      <c r="R190" s="155">
        <f t="shared" si="37"/>
        <v>0</v>
      </c>
      <c r="S190" s="155">
        <v>8.2000000000000003E-2</v>
      </c>
      <c r="T190" s="156">
        <f t="shared" si="38"/>
        <v>0.49199999999999999</v>
      </c>
      <c r="AR190" s="157" t="s">
        <v>234</v>
      </c>
      <c r="AT190" s="157" t="s">
        <v>200</v>
      </c>
      <c r="AU190" s="157" t="s">
        <v>115</v>
      </c>
      <c r="AY190" s="13" t="s">
        <v>199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115</v>
      </c>
      <c r="BK190" s="158">
        <f t="shared" si="44"/>
        <v>0</v>
      </c>
      <c r="BL190" s="13" t="s">
        <v>234</v>
      </c>
      <c r="BM190" s="157" t="s">
        <v>510</v>
      </c>
    </row>
    <row r="191" spans="2:65" s="1" customFormat="1" ht="16.5" customHeight="1">
      <c r="B191" s="118"/>
      <c r="C191" s="146" t="s">
        <v>511</v>
      </c>
      <c r="D191" s="146" t="s">
        <v>200</v>
      </c>
      <c r="E191" s="147" t="s">
        <v>512</v>
      </c>
      <c r="F191" s="148" t="s">
        <v>513</v>
      </c>
      <c r="G191" s="149" t="s">
        <v>232</v>
      </c>
      <c r="H191" s="150">
        <v>6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41</v>
      </c>
      <c r="P191" s="155">
        <f t="shared" si="36"/>
        <v>0</v>
      </c>
      <c r="Q191" s="155">
        <v>0</v>
      </c>
      <c r="R191" s="155">
        <f t="shared" si="37"/>
        <v>0</v>
      </c>
      <c r="S191" s="155">
        <v>0</v>
      </c>
      <c r="T191" s="156">
        <f t="shared" si="38"/>
        <v>0</v>
      </c>
      <c r="AR191" s="157" t="s">
        <v>234</v>
      </c>
      <c r="AT191" s="157" t="s">
        <v>200</v>
      </c>
      <c r="AU191" s="157" t="s">
        <v>115</v>
      </c>
      <c r="AY191" s="13" t="s">
        <v>199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115</v>
      </c>
      <c r="BK191" s="158">
        <f t="shared" si="44"/>
        <v>0</v>
      </c>
      <c r="BL191" s="13" t="s">
        <v>234</v>
      </c>
      <c r="BM191" s="157" t="s">
        <v>514</v>
      </c>
    </row>
    <row r="192" spans="2:65" s="1" customFormat="1" ht="24.2" customHeight="1">
      <c r="B192" s="118"/>
      <c r="C192" s="146" t="s">
        <v>515</v>
      </c>
      <c r="D192" s="146" t="s">
        <v>200</v>
      </c>
      <c r="E192" s="147" t="s">
        <v>516</v>
      </c>
      <c r="F192" s="148" t="s">
        <v>517</v>
      </c>
      <c r="G192" s="149" t="s">
        <v>378</v>
      </c>
      <c r="H192" s="150">
        <v>2862.6889999999999</v>
      </c>
      <c r="I192" s="151"/>
      <c r="J192" s="152">
        <f t="shared" si="35"/>
        <v>0</v>
      </c>
      <c r="K192" s="153"/>
      <c r="L192" s="28"/>
      <c r="M192" s="154" t="s">
        <v>1</v>
      </c>
      <c r="N192" s="117" t="s">
        <v>41</v>
      </c>
      <c r="P192" s="155">
        <f t="shared" si="36"/>
        <v>0</v>
      </c>
      <c r="Q192" s="155">
        <v>0</v>
      </c>
      <c r="R192" s="155">
        <f t="shared" si="37"/>
        <v>0</v>
      </c>
      <c r="S192" s="155">
        <v>0</v>
      </c>
      <c r="T192" s="156">
        <f t="shared" si="38"/>
        <v>0</v>
      </c>
      <c r="AR192" s="157" t="s">
        <v>234</v>
      </c>
      <c r="AT192" s="157" t="s">
        <v>200</v>
      </c>
      <c r="AU192" s="157" t="s">
        <v>115</v>
      </c>
      <c r="AY192" s="13" t="s">
        <v>199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115</v>
      </c>
      <c r="BK192" s="158">
        <f t="shared" si="44"/>
        <v>0</v>
      </c>
      <c r="BL192" s="13" t="s">
        <v>234</v>
      </c>
      <c r="BM192" s="157" t="s">
        <v>518</v>
      </c>
    </row>
    <row r="193" spans="2:65" s="1" customFormat="1" ht="24.2" customHeight="1">
      <c r="B193" s="118"/>
      <c r="C193" s="146" t="s">
        <v>519</v>
      </c>
      <c r="D193" s="146" t="s">
        <v>200</v>
      </c>
      <c r="E193" s="147" t="s">
        <v>520</v>
      </c>
      <c r="F193" s="148" t="s">
        <v>521</v>
      </c>
      <c r="G193" s="149" t="s">
        <v>378</v>
      </c>
      <c r="H193" s="150">
        <v>54391.091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41</v>
      </c>
      <c r="P193" s="155">
        <f t="shared" si="36"/>
        <v>0</v>
      </c>
      <c r="Q193" s="155">
        <v>0</v>
      </c>
      <c r="R193" s="155">
        <f t="shared" si="37"/>
        <v>0</v>
      </c>
      <c r="S193" s="155">
        <v>0</v>
      </c>
      <c r="T193" s="156">
        <f t="shared" si="38"/>
        <v>0</v>
      </c>
      <c r="AR193" s="157" t="s">
        <v>234</v>
      </c>
      <c r="AT193" s="157" t="s">
        <v>200</v>
      </c>
      <c r="AU193" s="157" t="s">
        <v>115</v>
      </c>
      <c r="AY193" s="13" t="s">
        <v>199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115</v>
      </c>
      <c r="BK193" s="158">
        <f t="shared" si="44"/>
        <v>0</v>
      </c>
      <c r="BL193" s="13" t="s">
        <v>234</v>
      </c>
      <c r="BM193" s="157" t="s">
        <v>522</v>
      </c>
    </row>
    <row r="194" spans="2:65" s="1" customFormat="1" ht="24.2" customHeight="1">
      <c r="B194" s="118"/>
      <c r="C194" s="146" t="s">
        <v>523</v>
      </c>
      <c r="D194" s="146" t="s">
        <v>200</v>
      </c>
      <c r="E194" s="147" t="s">
        <v>524</v>
      </c>
      <c r="F194" s="148" t="s">
        <v>525</v>
      </c>
      <c r="G194" s="149" t="s">
        <v>378</v>
      </c>
      <c r="H194" s="150">
        <v>2862.6889999999999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41</v>
      </c>
      <c r="P194" s="155">
        <f t="shared" si="36"/>
        <v>0</v>
      </c>
      <c r="Q194" s="155">
        <v>0</v>
      </c>
      <c r="R194" s="155">
        <f t="shared" si="37"/>
        <v>0</v>
      </c>
      <c r="S194" s="155">
        <v>0</v>
      </c>
      <c r="T194" s="156">
        <f t="shared" si="38"/>
        <v>0</v>
      </c>
      <c r="AR194" s="157" t="s">
        <v>234</v>
      </c>
      <c r="AT194" s="157" t="s">
        <v>200</v>
      </c>
      <c r="AU194" s="157" t="s">
        <v>115</v>
      </c>
      <c r="AY194" s="13" t="s">
        <v>199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115</v>
      </c>
      <c r="BK194" s="158">
        <f t="shared" si="44"/>
        <v>0</v>
      </c>
      <c r="BL194" s="13" t="s">
        <v>234</v>
      </c>
      <c r="BM194" s="157" t="s">
        <v>526</v>
      </c>
    </row>
    <row r="195" spans="2:65" s="1" customFormat="1" ht="24.2" customHeight="1">
      <c r="B195" s="118"/>
      <c r="C195" s="146" t="s">
        <v>527</v>
      </c>
      <c r="D195" s="146" t="s">
        <v>200</v>
      </c>
      <c r="E195" s="147" t="s">
        <v>528</v>
      </c>
      <c r="F195" s="148" t="s">
        <v>529</v>
      </c>
      <c r="G195" s="149" t="s">
        <v>378</v>
      </c>
      <c r="H195" s="150">
        <v>281.839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41</v>
      </c>
      <c r="P195" s="155">
        <f t="shared" si="36"/>
        <v>0</v>
      </c>
      <c r="Q195" s="155">
        <v>0</v>
      </c>
      <c r="R195" s="155">
        <f t="shared" si="37"/>
        <v>0</v>
      </c>
      <c r="S195" s="155">
        <v>0</v>
      </c>
      <c r="T195" s="156">
        <f t="shared" si="38"/>
        <v>0</v>
      </c>
      <c r="AR195" s="157" t="s">
        <v>234</v>
      </c>
      <c r="AT195" s="157" t="s">
        <v>200</v>
      </c>
      <c r="AU195" s="157" t="s">
        <v>115</v>
      </c>
      <c r="AY195" s="13" t="s">
        <v>199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115</v>
      </c>
      <c r="BK195" s="158">
        <f t="shared" si="44"/>
        <v>0</v>
      </c>
      <c r="BL195" s="13" t="s">
        <v>234</v>
      </c>
      <c r="BM195" s="157" t="s">
        <v>530</v>
      </c>
    </row>
    <row r="196" spans="2:65" s="1" customFormat="1" ht="24.2" customHeight="1">
      <c r="B196" s="118"/>
      <c r="C196" s="146" t="s">
        <v>531</v>
      </c>
      <c r="D196" s="146" t="s">
        <v>200</v>
      </c>
      <c r="E196" s="147" t="s">
        <v>532</v>
      </c>
      <c r="F196" s="148" t="s">
        <v>533</v>
      </c>
      <c r="G196" s="149" t="s">
        <v>378</v>
      </c>
      <c r="H196" s="150">
        <v>957.25</v>
      </c>
      <c r="I196" s="151"/>
      <c r="J196" s="152">
        <f t="shared" si="35"/>
        <v>0</v>
      </c>
      <c r="K196" s="153"/>
      <c r="L196" s="28"/>
      <c r="M196" s="154" t="s">
        <v>1</v>
      </c>
      <c r="N196" s="117" t="s">
        <v>41</v>
      </c>
      <c r="P196" s="155">
        <f t="shared" si="36"/>
        <v>0</v>
      </c>
      <c r="Q196" s="155">
        <v>0</v>
      </c>
      <c r="R196" s="155">
        <f t="shared" si="37"/>
        <v>0</v>
      </c>
      <c r="S196" s="155">
        <v>0</v>
      </c>
      <c r="T196" s="156">
        <f t="shared" si="38"/>
        <v>0</v>
      </c>
      <c r="AR196" s="157" t="s">
        <v>234</v>
      </c>
      <c r="AT196" s="157" t="s">
        <v>200</v>
      </c>
      <c r="AU196" s="157" t="s">
        <v>115</v>
      </c>
      <c r="AY196" s="13" t="s">
        <v>199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115</v>
      </c>
      <c r="BK196" s="158">
        <f t="shared" si="44"/>
        <v>0</v>
      </c>
      <c r="BL196" s="13" t="s">
        <v>234</v>
      </c>
      <c r="BM196" s="157" t="s">
        <v>534</v>
      </c>
    </row>
    <row r="197" spans="2:65" s="1" customFormat="1" ht="24.2" customHeight="1">
      <c r="B197" s="118"/>
      <c r="C197" s="146" t="s">
        <v>535</v>
      </c>
      <c r="D197" s="146" t="s">
        <v>200</v>
      </c>
      <c r="E197" s="147" t="s">
        <v>536</v>
      </c>
      <c r="F197" s="148" t="s">
        <v>537</v>
      </c>
      <c r="G197" s="149" t="s">
        <v>378</v>
      </c>
      <c r="H197" s="150">
        <v>1623.6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41</v>
      </c>
      <c r="P197" s="155">
        <f t="shared" si="36"/>
        <v>0</v>
      </c>
      <c r="Q197" s="155">
        <v>0</v>
      </c>
      <c r="R197" s="155">
        <f t="shared" si="37"/>
        <v>0</v>
      </c>
      <c r="S197" s="155">
        <v>0</v>
      </c>
      <c r="T197" s="156">
        <f t="shared" si="38"/>
        <v>0</v>
      </c>
      <c r="AR197" s="157" t="s">
        <v>234</v>
      </c>
      <c r="AT197" s="157" t="s">
        <v>200</v>
      </c>
      <c r="AU197" s="157" t="s">
        <v>115</v>
      </c>
      <c r="AY197" s="13" t="s">
        <v>199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115</v>
      </c>
      <c r="BK197" s="158">
        <f t="shared" si="44"/>
        <v>0</v>
      </c>
      <c r="BL197" s="13" t="s">
        <v>234</v>
      </c>
      <c r="BM197" s="157" t="s">
        <v>538</v>
      </c>
    </row>
    <row r="198" spans="2:65" s="10" customFormat="1" ht="22.7" customHeight="1">
      <c r="B198" s="136"/>
      <c r="D198" s="137" t="s">
        <v>74</v>
      </c>
      <c r="E198" s="168" t="s">
        <v>539</v>
      </c>
      <c r="F198" s="168" t="s">
        <v>540</v>
      </c>
      <c r="I198" s="139"/>
      <c r="J198" s="169">
        <f>BK198</f>
        <v>0</v>
      </c>
      <c r="L198" s="136"/>
      <c r="M198" s="141"/>
      <c r="P198" s="142">
        <f>SUM(P199:P200)</f>
        <v>0</v>
      </c>
      <c r="R198" s="142">
        <f>SUM(R199:R200)</f>
        <v>0</v>
      </c>
      <c r="T198" s="143">
        <f>SUM(T199:T200)</f>
        <v>0</v>
      </c>
      <c r="AR198" s="137" t="s">
        <v>83</v>
      </c>
      <c r="AT198" s="144" t="s">
        <v>74</v>
      </c>
      <c r="AU198" s="144" t="s">
        <v>83</v>
      </c>
      <c r="AY198" s="137" t="s">
        <v>199</v>
      </c>
      <c r="BK198" s="145">
        <f>SUM(BK199:BK200)</f>
        <v>0</v>
      </c>
    </row>
    <row r="199" spans="2:65" s="1" customFormat="1" ht="33" customHeight="1">
      <c r="B199" s="118"/>
      <c r="C199" s="146" t="s">
        <v>541</v>
      </c>
      <c r="D199" s="146" t="s">
        <v>200</v>
      </c>
      <c r="E199" s="147" t="s">
        <v>542</v>
      </c>
      <c r="F199" s="148" t="s">
        <v>543</v>
      </c>
      <c r="G199" s="149" t="s">
        <v>378</v>
      </c>
      <c r="H199" s="150">
        <v>5239.5050000000001</v>
      </c>
      <c r="I199" s="151"/>
      <c r="J199" s="152">
        <f>ROUND(I199*H199,2)</f>
        <v>0</v>
      </c>
      <c r="K199" s="153"/>
      <c r="L199" s="28"/>
      <c r="M199" s="154" t="s">
        <v>1</v>
      </c>
      <c r="N199" s="117" t="s">
        <v>41</v>
      </c>
      <c r="P199" s="155">
        <f>O199*H199</f>
        <v>0</v>
      </c>
      <c r="Q199" s="155">
        <v>0</v>
      </c>
      <c r="R199" s="155">
        <f>Q199*H199</f>
        <v>0</v>
      </c>
      <c r="S199" s="155">
        <v>0</v>
      </c>
      <c r="T199" s="156">
        <f>S199*H199</f>
        <v>0</v>
      </c>
      <c r="AR199" s="157" t="s">
        <v>234</v>
      </c>
      <c r="AT199" s="157" t="s">
        <v>200</v>
      </c>
      <c r="AU199" s="157" t="s">
        <v>115</v>
      </c>
      <c r="AY199" s="13" t="s">
        <v>199</v>
      </c>
      <c r="BE199" s="158">
        <f>IF(N199="základná",J199,0)</f>
        <v>0</v>
      </c>
      <c r="BF199" s="158">
        <f>IF(N199="znížená",J199,0)</f>
        <v>0</v>
      </c>
      <c r="BG199" s="158">
        <f>IF(N199="zákl. prenesená",J199,0)</f>
        <v>0</v>
      </c>
      <c r="BH199" s="158">
        <f>IF(N199="zníž. prenesená",J199,0)</f>
        <v>0</v>
      </c>
      <c r="BI199" s="158">
        <f>IF(N199="nulová",J199,0)</f>
        <v>0</v>
      </c>
      <c r="BJ199" s="13" t="s">
        <v>115</v>
      </c>
      <c r="BK199" s="158">
        <f>ROUND(I199*H199,2)</f>
        <v>0</v>
      </c>
      <c r="BL199" s="13" t="s">
        <v>234</v>
      </c>
      <c r="BM199" s="157" t="s">
        <v>544</v>
      </c>
    </row>
    <row r="200" spans="2:65" s="1" customFormat="1" ht="44.25" customHeight="1">
      <c r="B200" s="118"/>
      <c r="C200" s="146" t="s">
        <v>545</v>
      </c>
      <c r="D200" s="146" t="s">
        <v>200</v>
      </c>
      <c r="E200" s="147" t="s">
        <v>546</v>
      </c>
      <c r="F200" s="148" t="s">
        <v>547</v>
      </c>
      <c r="G200" s="149" t="s">
        <v>378</v>
      </c>
      <c r="H200" s="150">
        <v>5238.7219999999998</v>
      </c>
      <c r="I200" s="151"/>
      <c r="J200" s="152">
        <f>ROUND(I200*H200,2)</f>
        <v>0</v>
      </c>
      <c r="K200" s="153"/>
      <c r="L200" s="28"/>
      <c r="M200" s="159" t="s">
        <v>1</v>
      </c>
      <c r="N200" s="160" t="s">
        <v>41</v>
      </c>
      <c r="O200" s="161"/>
      <c r="P200" s="162">
        <f>O200*H200</f>
        <v>0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AR200" s="157" t="s">
        <v>234</v>
      </c>
      <c r="AT200" s="157" t="s">
        <v>200</v>
      </c>
      <c r="AU200" s="157" t="s">
        <v>115</v>
      </c>
      <c r="AY200" s="13" t="s">
        <v>199</v>
      </c>
      <c r="BE200" s="158">
        <f>IF(N200="základná",J200,0)</f>
        <v>0</v>
      </c>
      <c r="BF200" s="158">
        <f>IF(N200="znížená",J200,0)</f>
        <v>0</v>
      </c>
      <c r="BG200" s="158">
        <f>IF(N200="zákl. prenesená",J200,0)</f>
        <v>0</v>
      </c>
      <c r="BH200" s="158">
        <f>IF(N200="zníž. prenesená",J200,0)</f>
        <v>0</v>
      </c>
      <c r="BI200" s="158">
        <f>IF(N200="nulová",J200,0)</f>
        <v>0</v>
      </c>
      <c r="BJ200" s="13" t="s">
        <v>115</v>
      </c>
      <c r="BK200" s="158">
        <f>ROUND(I200*H200,2)</f>
        <v>0</v>
      </c>
      <c r="BL200" s="13" t="s">
        <v>234</v>
      </c>
      <c r="BM200" s="157" t="s">
        <v>548</v>
      </c>
    </row>
    <row r="201" spans="2:65" s="1" customFormat="1" ht="6.95" customHeight="1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autoFilter ref="C132:K200" xr:uid="{00000000-0009-0000-0000-000003000000}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94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93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549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550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J109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ROUND((SUM(BE109:BE116) + SUM(BE136:BE193)),  2)</f>
        <v>0</v>
      </c>
      <c r="G35" s="98"/>
      <c r="H35" s="98"/>
      <c r="I35" s="99">
        <v>0.23</v>
      </c>
      <c r="J35" s="97">
        <f>ROUND(((SUM(BE109:BE116) + SUM(BE136:BE193))*I35),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ROUND((SUM(BF109:BF116) + SUM(BF136:BF193)),  2)</f>
        <v>0</v>
      </c>
      <c r="I36" s="100">
        <v>0.23</v>
      </c>
      <c r="J36" s="85">
        <f>ROUND(((SUM(BF109:BF116) + SUM(BF136:BF193))*I36),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ROUND((SUM(BG109:BG116) + SUM(BG136:BG193)),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ROUND((SUM(BH109:BH116) + SUM(BH136:BH193)),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ROUND((SUM(BI109:BI116) + SUM(BI136:BI193)),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SO102 - LETNÁ ULICA – STAVEBNÉ ÚPRAVY NAPOJENIE NA WATSONOVU U.L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J136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J155</f>
        <v>0</v>
      </c>
      <c r="L99" s="164"/>
    </row>
    <row r="100" spans="2:65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J158</f>
        <v>0</v>
      </c>
      <c r="L100" s="164"/>
    </row>
    <row r="101" spans="2:65" s="11" customFormat="1" ht="19.899999999999999" hidden="1" customHeight="1">
      <c r="B101" s="164"/>
      <c r="D101" s="165" t="s">
        <v>319</v>
      </c>
      <c r="E101" s="166"/>
      <c r="F101" s="166"/>
      <c r="G101" s="166"/>
      <c r="H101" s="166"/>
      <c r="I101" s="166"/>
      <c r="J101" s="167">
        <f>J163</f>
        <v>0</v>
      </c>
      <c r="L101" s="164"/>
    </row>
    <row r="102" spans="2:65" s="11" customFormat="1" ht="19.899999999999999" hidden="1" customHeight="1">
      <c r="B102" s="164"/>
      <c r="D102" s="165" t="s">
        <v>320</v>
      </c>
      <c r="E102" s="166"/>
      <c r="F102" s="166"/>
      <c r="G102" s="166"/>
      <c r="H102" s="166"/>
      <c r="I102" s="166"/>
      <c r="J102" s="167">
        <f>J172</f>
        <v>0</v>
      </c>
      <c r="L102" s="164"/>
    </row>
    <row r="103" spans="2:65" s="11" customFormat="1" ht="19.899999999999999" hidden="1" customHeight="1">
      <c r="B103" s="164"/>
      <c r="D103" s="165" t="s">
        <v>219</v>
      </c>
      <c r="E103" s="166"/>
      <c r="F103" s="166"/>
      <c r="G103" s="166"/>
      <c r="H103" s="166"/>
      <c r="I103" s="166"/>
      <c r="J103" s="167">
        <f>J175</f>
        <v>0</v>
      </c>
      <c r="L103" s="164"/>
    </row>
    <row r="104" spans="2:65" s="11" customFormat="1" ht="19.899999999999999" hidden="1" customHeight="1">
      <c r="B104" s="164"/>
      <c r="D104" s="165" t="s">
        <v>321</v>
      </c>
      <c r="E104" s="166"/>
      <c r="F104" s="166"/>
      <c r="G104" s="166"/>
      <c r="H104" s="166"/>
      <c r="I104" s="166"/>
      <c r="J104" s="167">
        <f>J188</f>
        <v>0</v>
      </c>
      <c r="L104" s="164"/>
    </row>
    <row r="105" spans="2:65" s="8" customFormat="1" ht="24.95" hidden="1" customHeight="1">
      <c r="B105" s="112"/>
      <c r="D105" s="113" t="s">
        <v>552</v>
      </c>
      <c r="E105" s="114"/>
      <c r="F105" s="114"/>
      <c r="G105" s="114"/>
      <c r="H105" s="114"/>
      <c r="I105" s="114"/>
      <c r="J105" s="115">
        <f>J190</f>
        <v>0</v>
      </c>
      <c r="L105" s="112"/>
    </row>
    <row r="106" spans="2:65" s="11" customFormat="1" ht="19.899999999999999" hidden="1" customHeight="1">
      <c r="B106" s="164"/>
      <c r="D106" s="165" t="s">
        <v>553</v>
      </c>
      <c r="E106" s="166"/>
      <c r="F106" s="166"/>
      <c r="G106" s="166"/>
      <c r="H106" s="166"/>
      <c r="I106" s="166"/>
      <c r="J106" s="167">
        <f>J191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6.95" hidden="1" customHeight="1">
      <c r="B108" s="28"/>
      <c r="L108" s="28"/>
    </row>
    <row r="109" spans="2:65" s="1" customFormat="1" ht="29.25" hidden="1" customHeight="1">
      <c r="B109" s="28"/>
      <c r="C109" s="111" t="s">
        <v>175</v>
      </c>
      <c r="J109" s="116">
        <f>ROUND(J110 + J111 + J112 + J113 + J114 + J115,2)</f>
        <v>0</v>
      </c>
      <c r="L109" s="28"/>
      <c r="N109" s="117" t="s">
        <v>39</v>
      </c>
    </row>
    <row r="110" spans="2:65" s="1" customFormat="1" ht="18" hidden="1" customHeight="1">
      <c r="B110" s="118"/>
      <c r="C110" s="119"/>
      <c r="D110" s="232" t="s">
        <v>220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221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32" t="s">
        <v>222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223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224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182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183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9.9499999999999993" hidden="1">
      <c r="B116" s="28"/>
      <c r="L116" s="28"/>
    </row>
    <row r="117" spans="2:65" s="1" customFormat="1" ht="29.25" hidden="1" customHeight="1">
      <c r="B117" s="28"/>
      <c r="C117" s="125" t="s">
        <v>184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t="9.9499999999999993" hidden="1"/>
    <row r="120" spans="2:65" ht="9.9499999999999993" hidden="1"/>
    <row r="121" spans="2:65" ht="9.9499999999999993" hidden="1"/>
    <row r="122" spans="2:65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4.95" customHeight="1">
      <c r="B123" s="28"/>
      <c r="C123" s="17" t="s">
        <v>185</v>
      </c>
      <c r="L123" s="28"/>
    </row>
    <row r="124" spans="2:65" s="1" customFormat="1" ht="6.95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34" t="str">
        <f>E7</f>
        <v>Tlačiarne – úprava dopravnej infraštruktúry - Mesto Košice</v>
      </c>
      <c r="F126" s="235"/>
      <c r="G126" s="235"/>
      <c r="H126" s="235"/>
      <c r="L126" s="28"/>
    </row>
    <row r="127" spans="2:65" s="1" customFormat="1" ht="12" customHeight="1">
      <c r="B127" s="28"/>
      <c r="C127" s="23" t="s">
        <v>165</v>
      </c>
      <c r="L127" s="28"/>
    </row>
    <row r="128" spans="2:65" s="1" customFormat="1" ht="30" customHeight="1">
      <c r="B128" s="28"/>
      <c r="E128" s="194" t="str">
        <f>E9</f>
        <v>SO102 - LETNÁ ULICA – STAVEBNÉ ÚPRAVY NAPOJENIE NA WATSONOVU U.L</v>
      </c>
      <c r="F128" s="236"/>
      <c r="G128" s="236"/>
      <c r="H128" s="236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 t="str">
        <f>IF(J12="","",J12)</f>
        <v>8. 6. 2026</v>
      </c>
      <c r="L130" s="28"/>
    </row>
    <row r="131" spans="2:65" s="1" customFormat="1" ht="6.95" customHeight="1">
      <c r="B131" s="28"/>
      <c r="L131" s="28"/>
    </row>
    <row r="132" spans="2:65" s="1" customFormat="1" ht="25.7" customHeight="1">
      <c r="B132" s="28"/>
      <c r="C132" s="23" t="s">
        <v>23</v>
      </c>
      <c r="F132" s="21" t="str">
        <f>E15</f>
        <v>Mesto Košice, Trieda SNP 48/A, 04011 Košice</v>
      </c>
      <c r="I132" s="23" t="s">
        <v>29</v>
      </c>
      <c r="J132" s="26" t="str">
        <f>E21</f>
        <v>d.g.A design graphic architecture s.r.o</v>
      </c>
      <c r="L132" s="28"/>
    </row>
    <row r="133" spans="2:65" s="1" customFormat="1" ht="15.2" customHeight="1">
      <c r="B133" s="28"/>
      <c r="C133" s="23" t="s">
        <v>27</v>
      </c>
      <c r="F133" s="21" t="str">
        <f>IF(E18="","",E18)</f>
        <v>Vyplň údaj</v>
      </c>
      <c r="I133" s="23" t="s">
        <v>32</v>
      </c>
      <c r="J133" s="26" t="str">
        <f>E24</f>
        <v xml:space="preserve"> </v>
      </c>
      <c r="L133" s="28"/>
    </row>
    <row r="134" spans="2:65" s="1" customFormat="1" ht="10.35" customHeight="1">
      <c r="B134" s="28"/>
      <c r="L134" s="28"/>
    </row>
    <row r="135" spans="2:65" s="9" customFormat="1" ht="29.25" customHeight="1">
      <c r="B135" s="127"/>
      <c r="C135" s="128" t="s">
        <v>186</v>
      </c>
      <c r="D135" s="129" t="s">
        <v>60</v>
      </c>
      <c r="E135" s="129" t="s">
        <v>56</v>
      </c>
      <c r="F135" s="129" t="s">
        <v>57</v>
      </c>
      <c r="G135" s="129" t="s">
        <v>187</v>
      </c>
      <c r="H135" s="129" t="s">
        <v>188</v>
      </c>
      <c r="I135" s="129" t="s">
        <v>189</v>
      </c>
      <c r="J135" s="130" t="s">
        <v>171</v>
      </c>
      <c r="K135" s="131" t="s">
        <v>190</v>
      </c>
      <c r="L135" s="127"/>
      <c r="M135" s="58" t="s">
        <v>1</v>
      </c>
      <c r="N135" s="59" t="s">
        <v>39</v>
      </c>
      <c r="O135" s="59" t="s">
        <v>191</v>
      </c>
      <c r="P135" s="59" t="s">
        <v>192</v>
      </c>
      <c r="Q135" s="59" t="s">
        <v>193</v>
      </c>
      <c r="R135" s="59" t="s">
        <v>194</v>
      </c>
      <c r="S135" s="59" t="s">
        <v>195</v>
      </c>
      <c r="T135" s="60" t="s">
        <v>196</v>
      </c>
    </row>
    <row r="136" spans="2:65" s="1" customFormat="1" ht="22.7" customHeight="1">
      <c r="B136" s="28"/>
      <c r="C136" s="63" t="s">
        <v>167</v>
      </c>
      <c r="J136" s="132">
        <f>BK136</f>
        <v>0</v>
      </c>
      <c r="L136" s="28"/>
      <c r="M136" s="61"/>
      <c r="N136" s="52"/>
      <c r="O136" s="52"/>
      <c r="P136" s="133">
        <f>P137+P190</f>
        <v>0</v>
      </c>
      <c r="Q136" s="52"/>
      <c r="R136" s="133">
        <f>R137+R190</f>
        <v>362.55198002000003</v>
      </c>
      <c r="S136" s="52"/>
      <c r="T136" s="134">
        <f>T137+T190</f>
        <v>473.04149999999998</v>
      </c>
      <c r="AT136" s="13" t="s">
        <v>74</v>
      </c>
      <c r="AU136" s="13" t="s">
        <v>173</v>
      </c>
      <c r="BK136" s="135">
        <f>BK137+BK190</f>
        <v>0</v>
      </c>
    </row>
    <row r="137" spans="2:65" s="10" customFormat="1" ht="25.9" customHeight="1">
      <c r="B137" s="136"/>
      <c r="D137" s="137" t="s">
        <v>74</v>
      </c>
      <c r="E137" s="138" t="s">
        <v>197</v>
      </c>
      <c r="F137" s="138" t="s">
        <v>198</v>
      </c>
      <c r="I137" s="139"/>
      <c r="J137" s="140">
        <f>BK137</f>
        <v>0</v>
      </c>
      <c r="L137" s="136"/>
      <c r="M137" s="141"/>
      <c r="P137" s="142">
        <f>P138+P155+P158+P163+P172+P175+P188</f>
        <v>0</v>
      </c>
      <c r="R137" s="142">
        <f>R138+R155+R158+R163+R172+R175+R188</f>
        <v>362.55198002000003</v>
      </c>
      <c r="T137" s="143">
        <f>T138+T155+T158+T163+T172+T175+T188</f>
        <v>473.04149999999998</v>
      </c>
      <c r="AR137" s="137" t="s">
        <v>83</v>
      </c>
      <c r="AT137" s="144" t="s">
        <v>74</v>
      </c>
      <c r="AU137" s="144" t="s">
        <v>75</v>
      </c>
      <c r="AY137" s="137" t="s">
        <v>199</v>
      </c>
      <c r="BK137" s="145">
        <f>BK138+BK155+BK158+BK163+BK172+BK175+BK188</f>
        <v>0</v>
      </c>
    </row>
    <row r="138" spans="2:65" s="10" customFormat="1" ht="22.7" customHeight="1">
      <c r="B138" s="136"/>
      <c r="D138" s="137" t="s">
        <v>74</v>
      </c>
      <c r="E138" s="168" t="s">
        <v>83</v>
      </c>
      <c r="F138" s="168" t="s">
        <v>323</v>
      </c>
      <c r="I138" s="139"/>
      <c r="J138" s="169">
        <f>BK138</f>
        <v>0</v>
      </c>
      <c r="L138" s="136"/>
      <c r="M138" s="141"/>
      <c r="P138" s="142">
        <f>SUM(P139:P154)</f>
        <v>0</v>
      </c>
      <c r="R138" s="142">
        <f>SUM(R139:R154)</f>
        <v>0.30245422</v>
      </c>
      <c r="T138" s="143">
        <f>SUM(T139:T154)</f>
        <v>468.14749999999998</v>
      </c>
      <c r="AR138" s="137" t="s">
        <v>83</v>
      </c>
      <c r="AT138" s="144" t="s">
        <v>74</v>
      </c>
      <c r="AU138" s="144" t="s">
        <v>83</v>
      </c>
      <c r="AY138" s="137" t="s">
        <v>199</v>
      </c>
      <c r="BK138" s="145">
        <f>SUM(BK139:BK154)</f>
        <v>0</v>
      </c>
    </row>
    <row r="139" spans="2:65" s="1" customFormat="1" ht="24.2" customHeight="1">
      <c r="B139" s="118"/>
      <c r="C139" s="146" t="s">
        <v>83</v>
      </c>
      <c r="D139" s="146" t="s">
        <v>200</v>
      </c>
      <c r="E139" s="147" t="s">
        <v>554</v>
      </c>
      <c r="F139" s="148" t="s">
        <v>555</v>
      </c>
      <c r="G139" s="149" t="s">
        <v>262</v>
      </c>
      <c r="H139" s="150">
        <v>284</v>
      </c>
      <c r="I139" s="151"/>
      <c r="J139" s="152">
        <f t="shared" ref="J139:J154" si="5">ROUND(I139*H139,2)</f>
        <v>0</v>
      </c>
      <c r="K139" s="153"/>
      <c r="L139" s="28"/>
      <c r="M139" s="154" t="s">
        <v>1</v>
      </c>
      <c r="N139" s="117" t="s">
        <v>41</v>
      </c>
      <c r="P139" s="155">
        <f t="shared" ref="P139:P154" si="6">O139*H139</f>
        <v>0</v>
      </c>
      <c r="Q139" s="155">
        <v>0</v>
      </c>
      <c r="R139" s="155">
        <f t="shared" ref="R139:R154" si="7">Q139*H139</f>
        <v>0</v>
      </c>
      <c r="S139" s="155">
        <v>0.316</v>
      </c>
      <c r="T139" s="156">
        <f t="shared" ref="T139:T154" si="8">S139*H139</f>
        <v>89.744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ref="BE139:BE154" si="9">IF(N139="základná",J139,0)</f>
        <v>0</v>
      </c>
      <c r="BF139" s="158">
        <f t="shared" ref="BF139:BF154" si="10">IF(N139="znížená",J139,0)</f>
        <v>0</v>
      </c>
      <c r="BG139" s="158">
        <f t="shared" ref="BG139:BG154" si="11">IF(N139="zákl. prenesená",J139,0)</f>
        <v>0</v>
      </c>
      <c r="BH139" s="158">
        <f t="shared" ref="BH139:BH154" si="12">IF(N139="zníž. prenesená",J139,0)</f>
        <v>0</v>
      </c>
      <c r="BI139" s="158">
        <f t="shared" ref="BI139:BI154" si="13">IF(N139="nulová",J139,0)</f>
        <v>0</v>
      </c>
      <c r="BJ139" s="13" t="s">
        <v>115</v>
      </c>
      <c r="BK139" s="158">
        <f t="shared" ref="BK139:BK154" si="14">ROUND(I139*H139,2)</f>
        <v>0</v>
      </c>
      <c r="BL139" s="13" t="s">
        <v>234</v>
      </c>
      <c r="BM139" s="157" t="s">
        <v>556</v>
      </c>
    </row>
    <row r="140" spans="2:65" s="1" customFormat="1" ht="24.2" customHeight="1">
      <c r="B140" s="118"/>
      <c r="C140" s="146" t="s">
        <v>115</v>
      </c>
      <c r="D140" s="146" t="s">
        <v>200</v>
      </c>
      <c r="E140" s="147" t="s">
        <v>557</v>
      </c>
      <c r="F140" s="148" t="s">
        <v>558</v>
      </c>
      <c r="G140" s="149" t="s">
        <v>356</v>
      </c>
      <c r="H140" s="150">
        <v>78.599999999999994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102.17999999999999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559</v>
      </c>
    </row>
    <row r="141" spans="2:65" s="1" customFormat="1" ht="37.700000000000003" customHeight="1">
      <c r="B141" s="118"/>
      <c r="C141" s="146" t="s">
        <v>239</v>
      </c>
      <c r="D141" s="146" t="s">
        <v>200</v>
      </c>
      <c r="E141" s="147" t="s">
        <v>560</v>
      </c>
      <c r="F141" s="148" t="s">
        <v>561</v>
      </c>
      <c r="G141" s="149" t="s">
        <v>262</v>
      </c>
      <c r="H141" s="150">
        <v>759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3.3157999999999999E-4</v>
      </c>
      <c r="R141" s="155">
        <f t="shared" si="7"/>
        <v>0.25166921999999997</v>
      </c>
      <c r="S141" s="155">
        <v>0.25</v>
      </c>
      <c r="T141" s="156">
        <f t="shared" si="8"/>
        <v>189.75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562</v>
      </c>
    </row>
    <row r="142" spans="2:65" s="1" customFormat="1" ht="24.2" customHeight="1">
      <c r="B142" s="118"/>
      <c r="C142" s="146" t="s">
        <v>234</v>
      </c>
      <c r="D142" s="146" t="s">
        <v>200</v>
      </c>
      <c r="E142" s="147" t="s">
        <v>563</v>
      </c>
      <c r="F142" s="148" t="s">
        <v>564</v>
      </c>
      <c r="G142" s="149" t="s">
        <v>266</v>
      </c>
      <c r="H142" s="150">
        <v>174.3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25.273499999999999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565</v>
      </c>
    </row>
    <row r="143" spans="2:65" s="1" customFormat="1" ht="24.2" customHeight="1">
      <c r="B143" s="118"/>
      <c r="C143" s="146" t="s">
        <v>246</v>
      </c>
      <c r="D143" s="146" t="s">
        <v>200</v>
      </c>
      <c r="E143" s="147" t="s">
        <v>566</v>
      </c>
      <c r="F143" s="148" t="s">
        <v>567</v>
      </c>
      <c r="G143" s="149" t="s">
        <v>262</v>
      </c>
      <c r="H143" s="150">
        <v>284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568</v>
      </c>
    </row>
    <row r="144" spans="2:65" s="1" customFormat="1" ht="24.2" customHeight="1">
      <c r="B144" s="118"/>
      <c r="C144" s="146" t="s">
        <v>250</v>
      </c>
      <c r="D144" s="146" t="s">
        <v>200</v>
      </c>
      <c r="E144" s="147" t="s">
        <v>569</v>
      </c>
      <c r="F144" s="148" t="s">
        <v>570</v>
      </c>
      <c r="G144" s="149" t="s">
        <v>356</v>
      </c>
      <c r="H144" s="150">
        <v>34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61.2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571</v>
      </c>
    </row>
    <row r="145" spans="2:65" s="1" customFormat="1" ht="16.5" customHeight="1">
      <c r="B145" s="118"/>
      <c r="C145" s="146" t="s">
        <v>256</v>
      </c>
      <c r="D145" s="146" t="s">
        <v>200</v>
      </c>
      <c r="E145" s="147" t="s">
        <v>572</v>
      </c>
      <c r="F145" s="148" t="s">
        <v>573</v>
      </c>
      <c r="G145" s="149" t="s">
        <v>356</v>
      </c>
      <c r="H145" s="150">
        <v>34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574</v>
      </c>
    </row>
    <row r="146" spans="2:65" s="1" customFormat="1" ht="24.2" customHeight="1">
      <c r="B146" s="118"/>
      <c r="C146" s="146" t="s">
        <v>233</v>
      </c>
      <c r="D146" s="146" t="s">
        <v>200</v>
      </c>
      <c r="E146" s="147" t="s">
        <v>575</v>
      </c>
      <c r="F146" s="148" t="s">
        <v>576</v>
      </c>
      <c r="G146" s="149" t="s">
        <v>577</v>
      </c>
      <c r="H146" s="150">
        <v>34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578</v>
      </c>
    </row>
    <row r="147" spans="2:65" s="1" customFormat="1" ht="24.2" customHeight="1">
      <c r="B147" s="118"/>
      <c r="C147" s="146" t="s">
        <v>254</v>
      </c>
      <c r="D147" s="146" t="s">
        <v>200</v>
      </c>
      <c r="E147" s="147" t="s">
        <v>579</v>
      </c>
      <c r="F147" s="148" t="s">
        <v>580</v>
      </c>
      <c r="G147" s="149" t="s">
        <v>356</v>
      </c>
      <c r="H147" s="150">
        <v>34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581</v>
      </c>
    </row>
    <row r="148" spans="2:65" s="1" customFormat="1" ht="16.5" customHeight="1">
      <c r="B148" s="118"/>
      <c r="C148" s="146" t="s">
        <v>268</v>
      </c>
      <c r="D148" s="146" t="s">
        <v>200</v>
      </c>
      <c r="E148" s="147" t="s">
        <v>582</v>
      </c>
      <c r="F148" s="148" t="s">
        <v>583</v>
      </c>
      <c r="G148" s="149" t="s">
        <v>356</v>
      </c>
      <c r="H148" s="150">
        <v>34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584</v>
      </c>
    </row>
    <row r="149" spans="2:65" s="1" customFormat="1" ht="24.2" customHeight="1">
      <c r="B149" s="118"/>
      <c r="C149" s="146" t="s">
        <v>272</v>
      </c>
      <c r="D149" s="146" t="s">
        <v>200</v>
      </c>
      <c r="E149" s="147" t="s">
        <v>376</v>
      </c>
      <c r="F149" s="148" t="s">
        <v>377</v>
      </c>
      <c r="G149" s="149" t="s">
        <v>378</v>
      </c>
      <c r="H149" s="150">
        <v>61.2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585</v>
      </c>
    </row>
    <row r="150" spans="2:65" s="1" customFormat="1" ht="24.2" customHeight="1">
      <c r="B150" s="118"/>
      <c r="C150" s="146" t="s">
        <v>276</v>
      </c>
      <c r="D150" s="146" t="s">
        <v>200</v>
      </c>
      <c r="E150" s="147" t="s">
        <v>586</v>
      </c>
      <c r="F150" s="148" t="s">
        <v>587</v>
      </c>
      <c r="G150" s="149" t="s">
        <v>262</v>
      </c>
      <c r="H150" s="150">
        <v>244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588</v>
      </c>
    </row>
    <row r="151" spans="2:65" s="1" customFormat="1" ht="16.5" customHeight="1">
      <c r="B151" s="118"/>
      <c r="C151" s="170" t="s">
        <v>280</v>
      </c>
      <c r="D151" s="170" t="s">
        <v>229</v>
      </c>
      <c r="E151" s="171" t="s">
        <v>589</v>
      </c>
      <c r="F151" s="172" t="s">
        <v>590</v>
      </c>
      <c r="G151" s="173" t="s">
        <v>385</v>
      </c>
      <c r="H151" s="174">
        <v>50.784999999999997</v>
      </c>
      <c r="I151" s="175"/>
      <c r="J151" s="176">
        <f t="shared" si="5"/>
        <v>0</v>
      </c>
      <c r="K151" s="177"/>
      <c r="L151" s="178"/>
      <c r="M151" s="179" t="s">
        <v>1</v>
      </c>
      <c r="N151" s="180" t="s">
        <v>41</v>
      </c>
      <c r="P151" s="155">
        <f t="shared" si="6"/>
        <v>0</v>
      </c>
      <c r="Q151" s="155">
        <v>1E-3</v>
      </c>
      <c r="R151" s="155">
        <f t="shared" si="7"/>
        <v>5.0784999999999997E-2</v>
      </c>
      <c r="S151" s="155">
        <v>0</v>
      </c>
      <c r="T151" s="156">
        <f t="shared" si="8"/>
        <v>0</v>
      </c>
      <c r="AR151" s="157" t="s">
        <v>233</v>
      </c>
      <c r="AT151" s="157" t="s">
        <v>229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591</v>
      </c>
    </row>
    <row r="152" spans="2:65" s="1" customFormat="1" ht="24.2" customHeight="1">
      <c r="B152" s="118"/>
      <c r="C152" s="146" t="s">
        <v>284</v>
      </c>
      <c r="D152" s="146" t="s">
        <v>200</v>
      </c>
      <c r="E152" s="147" t="s">
        <v>592</v>
      </c>
      <c r="F152" s="148" t="s">
        <v>593</v>
      </c>
      <c r="G152" s="149" t="s">
        <v>262</v>
      </c>
      <c r="H152" s="150">
        <v>244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594</v>
      </c>
    </row>
    <row r="153" spans="2:65" s="1" customFormat="1" ht="33" customHeight="1">
      <c r="B153" s="118"/>
      <c r="C153" s="146" t="s">
        <v>288</v>
      </c>
      <c r="D153" s="146" t="s">
        <v>200</v>
      </c>
      <c r="E153" s="147" t="s">
        <v>595</v>
      </c>
      <c r="F153" s="148" t="s">
        <v>596</v>
      </c>
      <c r="G153" s="149" t="s">
        <v>262</v>
      </c>
      <c r="H153" s="150">
        <v>244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597</v>
      </c>
    </row>
    <row r="154" spans="2:65" s="1" customFormat="1" ht="24.2" customHeight="1">
      <c r="B154" s="118"/>
      <c r="C154" s="146" t="s">
        <v>292</v>
      </c>
      <c r="D154" s="146" t="s">
        <v>200</v>
      </c>
      <c r="E154" s="147" t="s">
        <v>598</v>
      </c>
      <c r="F154" s="148" t="s">
        <v>599</v>
      </c>
      <c r="G154" s="149" t="s">
        <v>262</v>
      </c>
      <c r="H154" s="150">
        <v>244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600</v>
      </c>
    </row>
    <row r="155" spans="2:65" s="10" customFormat="1" ht="22.7" customHeight="1">
      <c r="B155" s="136"/>
      <c r="D155" s="137" t="s">
        <v>74</v>
      </c>
      <c r="E155" s="168" t="s">
        <v>115</v>
      </c>
      <c r="F155" s="168" t="s">
        <v>396</v>
      </c>
      <c r="I155" s="139"/>
      <c r="J155" s="169">
        <f>BK155</f>
        <v>0</v>
      </c>
      <c r="L155" s="136"/>
      <c r="M155" s="141"/>
      <c r="P155" s="142">
        <f>SUM(P156:P157)</f>
        <v>0</v>
      </c>
      <c r="R155" s="142">
        <f>SUM(R156:R157)</f>
        <v>1.2000000000000001E-3</v>
      </c>
      <c r="T155" s="143">
        <f>SUM(T156:T157)</f>
        <v>0</v>
      </c>
      <c r="AR155" s="137" t="s">
        <v>83</v>
      </c>
      <c r="AT155" s="144" t="s">
        <v>74</v>
      </c>
      <c r="AU155" s="144" t="s">
        <v>83</v>
      </c>
      <c r="AY155" s="137" t="s">
        <v>199</v>
      </c>
      <c r="BK155" s="145">
        <f>SUM(BK156:BK157)</f>
        <v>0</v>
      </c>
    </row>
    <row r="156" spans="2:65" s="1" customFormat="1" ht="33" customHeight="1">
      <c r="B156" s="118"/>
      <c r="C156" s="146" t="s">
        <v>296</v>
      </c>
      <c r="D156" s="146" t="s">
        <v>200</v>
      </c>
      <c r="E156" s="147" t="s">
        <v>601</v>
      </c>
      <c r="F156" s="148" t="s">
        <v>602</v>
      </c>
      <c r="G156" s="149" t="s">
        <v>262</v>
      </c>
      <c r="H156" s="150">
        <v>86</v>
      </c>
      <c r="I156" s="151"/>
      <c r="J156" s="152">
        <f>ROUND(I156*H156,2)</f>
        <v>0</v>
      </c>
      <c r="K156" s="153"/>
      <c r="L156" s="28"/>
      <c r="M156" s="154" t="s">
        <v>1</v>
      </c>
      <c r="N156" s="117" t="s">
        <v>41</v>
      </c>
      <c r="P156" s="155">
        <f>O156*H156</f>
        <v>0</v>
      </c>
      <c r="Q156" s="155">
        <v>0</v>
      </c>
      <c r="R156" s="155">
        <f>Q156*H156</f>
        <v>0</v>
      </c>
      <c r="S156" s="155">
        <v>0</v>
      </c>
      <c r="T156" s="156">
        <f>S156*H156</f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>IF(N156="základná",J156,0)</f>
        <v>0</v>
      </c>
      <c r="BF156" s="158">
        <f>IF(N156="znížená",J156,0)</f>
        <v>0</v>
      </c>
      <c r="BG156" s="158">
        <f>IF(N156="zákl. prenesená",J156,0)</f>
        <v>0</v>
      </c>
      <c r="BH156" s="158">
        <f>IF(N156="zníž. prenesená",J156,0)</f>
        <v>0</v>
      </c>
      <c r="BI156" s="158">
        <f>IF(N156="nulová",J156,0)</f>
        <v>0</v>
      </c>
      <c r="BJ156" s="13" t="s">
        <v>115</v>
      </c>
      <c r="BK156" s="158">
        <f>ROUND(I156*H156,2)</f>
        <v>0</v>
      </c>
      <c r="BL156" s="13" t="s">
        <v>234</v>
      </c>
      <c r="BM156" s="157" t="s">
        <v>603</v>
      </c>
    </row>
    <row r="157" spans="2:65" s="1" customFormat="1" ht="33" customHeight="1">
      <c r="B157" s="118"/>
      <c r="C157" s="146" t="s">
        <v>300</v>
      </c>
      <c r="D157" s="146" t="s">
        <v>200</v>
      </c>
      <c r="E157" s="147" t="s">
        <v>604</v>
      </c>
      <c r="F157" s="148" t="s">
        <v>605</v>
      </c>
      <c r="G157" s="149" t="s">
        <v>262</v>
      </c>
      <c r="H157" s="150">
        <v>40</v>
      </c>
      <c r="I157" s="151"/>
      <c r="J157" s="152">
        <f>ROUND(I157*H157,2)</f>
        <v>0</v>
      </c>
      <c r="K157" s="153"/>
      <c r="L157" s="28"/>
      <c r="M157" s="154" t="s">
        <v>1</v>
      </c>
      <c r="N157" s="117" t="s">
        <v>41</v>
      </c>
      <c r="P157" s="155">
        <f>O157*H157</f>
        <v>0</v>
      </c>
      <c r="Q157" s="155">
        <v>3.0000000000000001E-5</v>
      </c>
      <c r="R157" s="155">
        <f>Q157*H157</f>
        <v>1.2000000000000001E-3</v>
      </c>
      <c r="S157" s="155">
        <v>0</v>
      </c>
      <c r="T157" s="156">
        <f>S157*H157</f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>IF(N157="základná",J157,0)</f>
        <v>0</v>
      </c>
      <c r="BF157" s="158">
        <f>IF(N157="znížená",J157,0)</f>
        <v>0</v>
      </c>
      <c r="BG157" s="158">
        <f>IF(N157="zákl. prenesená",J157,0)</f>
        <v>0</v>
      </c>
      <c r="BH157" s="158">
        <f>IF(N157="zníž. prenesená",J157,0)</f>
        <v>0</v>
      </c>
      <c r="BI157" s="158">
        <f>IF(N157="nulová",J157,0)</f>
        <v>0</v>
      </c>
      <c r="BJ157" s="13" t="s">
        <v>115</v>
      </c>
      <c r="BK157" s="158">
        <f>ROUND(I157*H157,2)</f>
        <v>0</v>
      </c>
      <c r="BL157" s="13" t="s">
        <v>234</v>
      </c>
      <c r="BM157" s="157" t="s">
        <v>606</v>
      </c>
    </row>
    <row r="158" spans="2:65" s="10" customFormat="1" ht="22.7" customHeight="1">
      <c r="B158" s="136"/>
      <c r="D158" s="137" t="s">
        <v>74</v>
      </c>
      <c r="E158" s="168" t="s">
        <v>234</v>
      </c>
      <c r="F158" s="168" t="s">
        <v>607</v>
      </c>
      <c r="I158" s="139"/>
      <c r="J158" s="169">
        <f>BK158</f>
        <v>0</v>
      </c>
      <c r="L158" s="136"/>
      <c r="M158" s="141"/>
      <c r="P158" s="142">
        <f>SUM(P159:P162)</f>
        <v>0</v>
      </c>
      <c r="R158" s="142">
        <f>SUM(R159:R162)</f>
        <v>20.541536000000001</v>
      </c>
      <c r="T158" s="143">
        <f>SUM(T159:T162)</f>
        <v>0</v>
      </c>
      <c r="AR158" s="137" t="s">
        <v>83</v>
      </c>
      <c r="AT158" s="144" t="s">
        <v>74</v>
      </c>
      <c r="AU158" s="144" t="s">
        <v>83</v>
      </c>
      <c r="AY158" s="137" t="s">
        <v>199</v>
      </c>
      <c r="BK158" s="145">
        <f>SUM(BK159:BK162)</f>
        <v>0</v>
      </c>
    </row>
    <row r="159" spans="2:65" s="1" customFormat="1" ht="33" customHeight="1">
      <c r="B159" s="118"/>
      <c r="C159" s="146" t="s">
        <v>304</v>
      </c>
      <c r="D159" s="146" t="s">
        <v>200</v>
      </c>
      <c r="E159" s="147" t="s">
        <v>608</v>
      </c>
      <c r="F159" s="148" t="s">
        <v>609</v>
      </c>
      <c r="G159" s="149" t="s">
        <v>262</v>
      </c>
      <c r="H159" s="150">
        <v>40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41</v>
      </c>
      <c r="P159" s="155">
        <f>O159*H159</f>
        <v>0</v>
      </c>
      <c r="Q159" s="155">
        <v>9.4539999999999999E-2</v>
      </c>
      <c r="R159" s="155">
        <f>Q159*H159</f>
        <v>3.7816000000000001</v>
      </c>
      <c r="S159" s="155">
        <v>0</v>
      </c>
      <c r="T159" s="156">
        <f>S159*H159</f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115</v>
      </c>
      <c r="BK159" s="158">
        <f>ROUND(I159*H159,2)</f>
        <v>0</v>
      </c>
      <c r="BL159" s="13" t="s">
        <v>234</v>
      </c>
      <c r="BM159" s="157" t="s">
        <v>610</v>
      </c>
    </row>
    <row r="160" spans="2:65" s="1" customFormat="1" ht="24.2" customHeight="1">
      <c r="B160" s="118"/>
      <c r="C160" s="170" t="s">
        <v>308</v>
      </c>
      <c r="D160" s="170" t="s">
        <v>229</v>
      </c>
      <c r="E160" s="171" t="s">
        <v>611</v>
      </c>
      <c r="F160" s="172" t="s">
        <v>612</v>
      </c>
      <c r="G160" s="173" t="s">
        <v>262</v>
      </c>
      <c r="H160" s="174">
        <v>40.799999999999997</v>
      </c>
      <c r="I160" s="175"/>
      <c r="J160" s="176">
        <f>ROUND(I160*H160,2)</f>
        <v>0</v>
      </c>
      <c r="K160" s="177"/>
      <c r="L160" s="178"/>
      <c r="M160" s="179" t="s">
        <v>1</v>
      </c>
      <c r="N160" s="180" t="s">
        <v>41</v>
      </c>
      <c r="P160" s="155">
        <f>O160*H160</f>
        <v>0</v>
      </c>
      <c r="Q160" s="155">
        <v>0.22500000000000001</v>
      </c>
      <c r="R160" s="155">
        <f>Q160*H160</f>
        <v>9.18</v>
      </c>
      <c r="S160" s="155">
        <v>0</v>
      </c>
      <c r="T160" s="156">
        <f>S160*H160</f>
        <v>0</v>
      </c>
      <c r="AR160" s="157" t="s">
        <v>233</v>
      </c>
      <c r="AT160" s="157" t="s">
        <v>229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234</v>
      </c>
      <c r="BM160" s="157" t="s">
        <v>613</v>
      </c>
    </row>
    <row r="161" spans="2:65" s="1" customFormat="1" ht="37.700000000000003" customHeight="1">
      <c r="B161" s="118"/>
      <c r="C161" s="170" t="s">
        <v>312</v>
      </c>
      <c r="D161" s="170" t="s">
        <v>229</v>
      </c>
      <c r="E161" s="171" t="s">
        <v>614</v>
      </c>
      <c r="F161" s="172" t="s">
        <v>615</v>
      </c>
      <c r="G161" s="173" t="s">
        <v>262</v>
      </c>
      <c r="H161" s="174">
        <v>40.799999999999997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41</v>
      </c>
      <c r="P161" s="155">
        <f>O161*H161</f>
        <v>0</v>
      </c>
      <c r="Q161" s="155">
        <v>4.2000000000000002E-4</v>
      </c>
      <c r="R161" s="155">
        <f>Q161*H161</f>
        <v>1.7135999999999998E-2</v>
      </c>
      <c r="S161" s="155">
        <v>0</v>
      </c>
      <c r="T161" s="156">
        <f>S161*H161</f>
        <v>0</v>
      </c>
      <c r="AR161" s="157" t="s">
        <v>233</v>
      </c>
      <c r="AT161" s="157" t="s">
        <v>229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616</v>
      </c>
    </row>
    <row r="162" spans="2:65" s="1" customFormat="1" ht="24.2" customHeight="1">
      <c r="B162" s="118"/>
      <c r="C162" s="146" t="s">
        <v>225</v>
      </c>
      <c r="D162" s="146" t="s">
        <v>200</v>
      </c>
      <c r="E162" s="147" t="s">
        <v>617</v>
      </c>
      <c r="F162" s="148" t="s">
        <v>618</v>
      </c>
      <c r="G162" s="149" t="s">
        <v>262</v>
      </c>
      <c r="H162" s="150">
        <v>40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41</v>
      </c>
      <c r="P162" s="155">
        <f>O162*H162</f>
        <v>0</v>
      </c>
      <c r="Q162" s="155">
        <v>0.18906999999999999</v>
      </c>
      <c r="R162" s="155">
        <f>Q162*H162</f>
        <v>7.5627999999999993</v>
      </c>
      <c r="S162" s="155">
        <v>0</v>
      </c>
      <c r="T162" s="156">
        <f>S162*H162</f>
        <v>0</v>
      </c>
      <c r="AR162" s="157" t="s">
        <v>234</v>
      </c>
      <c r="AT162" s="157" t="s">
        <v>200</v>
      </c>
      <c r="AU162" s="157" t="s">
        <v>115</v>
      </c>
      <c r="AY162" s="13" t="s">
        <v>199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115</v>
      </c>
      <c r="BK162" s="158">
        <f>ROUND(I162*H162,2)</f>
        <v>0</v>
      </c>
      <c r="BL162" s="13" t="s">
        <v>234</v>
      </c>
      <c r="BM162" s="157" t="s">
        <v>619</v>
      </c>
    </row>
    <row r="163" spans="2:65" s="10" customFormat="1" ht="22.7" customHeight="1">
      <c r="B163" s="136"/>
      <c r="D163" s="137" t="s">
        <v>74</v>
      </c>
      <c r="E163" s="168" t="s">
        <v>246</v>
      </c>
      <c r="F163" s="168" t="s">
        <v>417</v>
      </c>
      <c r="I163" s="139"/>
      <c r="J163" s="169">
        <f>BK163</f>
        <v>0</v>
      </c>
      <c r="L163" s="136"/>
      <c r="M163" s="141"/>
      <c r="P163" s="142">
        <f>SUM(P164:P171)</f>
        <v>0</v>
      </c>
      <c r="R163" s="142">
        <f>SUM(R164:R171)</f>
        <v>282.064232</v>
      </c>
      <c r="T163" s="143">
        <f>SUM(T164:T171)</f>
        <v>0</v>
      </c>
      <c r="AR163" s="137" t="s">
        <v>83</v>
      </c>
      <c r="AT163" s="144" t="s">
        <v>74</v>
      </c>
      <c r="AU163" s="144" t="s">
        <v>83</v>
      </c>
      <c r="AY163" s="137" t="s">
        <v>199</v>
      </c>
      <c r="BK163" s="145">
        <f>SUM(BK164:BK171)</f>
        <v>0</v>
      </c>
    </row>
    <row r="164" spans="2:65" s="1" customFormat="1" ht="33" customHeight="1">
      <c r="B164" s="118"/>
      <c r="C164" s="146" t="s">
        <v>7</v>
      </c>
      <c r="D164" s="146" t="s">
        <v>200</v>
      </c>
      <c r="E164" s="147" t="s">
        <v>620</v>
      </c>
      <c r="F164" s="148" t="s">
        <v>621</v>
      </c>
      <c r="G164" s="149" t="s">
        <v>262</v>
      </c>
      <c r="H164" s="150">
        <v>44</v>
      </c>
      <c r="I164" s="151"/>
      <c r="J164" s="152">
        <f t="shared" ref="J164:J171" si="15">ROUND(I164*H164,2)</f>
        <v>0</v>
      </c>
      <c r="K164" s="153"/>
      <c r="L164" s="28"/>
      <c r="M164" s="154" t="s">
        <v>1</v>
      </c>
      <c r="N164" s="117" t="s">
        <v>41</v>
      </c>
      <c r="P164" s="155">
        <f t="shared" ref="P164:P171" si="16">O164*H164</f>
        <v>0</v>
      </c>
      <c r="Q164" s="155">
        <v>0.53186</v>
      </c>
      <c r="R164" s="155">
        <f t="shared" ref="R164:R171" si="17">Q164*H164</f>
        <v>23.40184</v>
      </c>
      <c r="S164" s="155">
        <v>0</v>
      </c>
      <c r="T164" s="156">
        <f t="shared" ref="T164:T171" si="18">S164*H164</f>
        <v>0</v>
      </c>
      <c r="AR164" s="157" t="s">
        <v>234</v>
      </c>
      <c r="AT164" s="157" t="s">
        <v>200</v>
      </c>
      <c r="AU164" s="157" t="s">
        <v>115</v>
      </c>
      <c r="AY164" s="13" t="s">
        <v>199</v>
      </c>
      <c r="BE164" s="158">
        <f t="shared" ref="BE164:BE171" si="19">IF(N164="základná",J164,0)</f>
        <v>0</v>
      </c>
      <c r="BF164" s="158">
        <f t="shared" ref="BF164:BF171" si="20">IF(N164="znížená",J164,0)</f>
        <v>0</v>
      </c>
      <c r="BG164" s="158">
        <f t="shared" ref="BG164:BG171" si="21">IF(N164="zákl. prenesená",J164,0)</f>
        <v>0</v>
      </c>
      <c r="BH164" s="158">
        <f t="shared" ref="BH164:BH171" si="22">IF(N164="zníž. prenesená",J164,0)</f>
        <v>0</v>
      </c>
      <c r="BI164" s="158">
        <f t="shared" ref="BI164:BI171" si="23">IF(N164="nulová",J164,0)</f>
        <v>0</v>
      </c>
      <c r="BJ164" s="13" t="s">
        <v>115</v>
      </c>
      <c r="BK164" s="158">
        <f t="shared" ref="BK164:BK171" si="24">ROUND(I164*H164,2)</f>
        <v>0</v>
      </c>
      <c r="BL164" s="13" t="s">
        <v>234</v>
      </c>
      <c r="BM164" s="157" t="s">
        <v>622</v>
      </c>
    </row>
    <row r="165" spans="2:65" s="1" customFormat="1" ht="33" customHeight="1">
      <c r="B165" s="118"/>
      <c r="C165" s="146" t="s">
        <v>397</v>
      </c>
      <c r="D165" s="146" t="s">
        <v>200</v>
      </c>
      <c r="E165" s="147" t="s">
        <v>623</v>
      </c>
      <c r="F165" s="148" t="s">
        <v>624</v>
      </c>
      <c r="G165" s="149" t="s">
        <v>262</v>
      </c>
      <c r="H165" s="150">
        <v>40</v>
      </c>
      <c r="I165" s="151"/>
      <c r="J165" s="152">
        <f t="shared" si="15"/>
        <v>0</v>
      </c>
      <c r="K165" s="153"/>
      <c r="L165" s="28"/>
      <c r="M165" s="154" t="s">
        <v>1</v>
      </c>
      <c r="N165" s="117" t="s">
        <v>41</v>
      </c>
      <c r="P165" s="155">
        <f t="shared" si="16"/>
        <v>0</v>
      </c>
      <c r="Q165" s="155">
        <v>0.46</v>
      </c>
      <c r="R165" s="155">
        <f t="shared" si="17"/>
        <v>18.400000000000002</v>
      </c>
      <c r="S165" s="155">
        <v>0</v>
      </c>
      <c r="T165" s="156">
        <f t="shared" si="18"/>
        <v>0</v>
      </c>
      <c r="AR165" s="157" t="s">
        <v>234</v>
      </c>
      <c r="AT165" s="157" t="s">
        <v>200</v>
      </c>
      <c r="AU165" s="157" t="s">
        <v>115</v>
      </c>
      <c r="AY165" s="13" t="s">
        <v>199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115</v>
      </c>
      <c r="BK165" s="158">
        <f t="shared" si="24"/>
        <v>0</v>
      </c>
      <c r="BL165" s="13" t="s">
        <v>234</v>
      </c>
      <c r="BM165" s="157" t="s">
        <v>625</v>
      </c>
    </row>
    <row r="166" spans="2:65" s="1" customFormat="1" ht="37.700000000000003" customHeight="1">
      <c r="B166" s="118"/>
      <c r="C166" s="146" t="s">
        <v>401</v>
      </c>
      <c r="D166" s="146" t="s">
        <v>200</v>
      </c>
      <c r="E166" s="147" t="s">
        <v>427</v>
      </c>
      <c r="F166" s="148" t="s">
        <v>428</v>
      </c>
      <c r="G166" s="149" t="s">
        <v>262</v>
      </c>
      <c r="H166" s="150">
        <v>44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41</v>
      </c>
      <c r="P166" s="155">
        <f t="shared" si="16"/>
        <v>0</v>
      </c>
      <c r="Q166" s="155">
        <v>0.35914000000000001</v>
      </c>
      <c r="R166" s="155">
        <f t="shared" si="17"/>
        <v>15.802160000000001</v>
      </c>
      <c r="S166" s="155">
        <v>0</v>
      </c>
      <c r="T166" s="156">
        <f t="shared" si="18"/>
        <v>0</v>
      </c>
      <c r="AR166" s="157" t="s">
        <v>234</v>
      </c>
      <c r="AT166" s="157" t="s">
        <v>200</v>
      </c>
      <c r="AU166" s="157" t="s">
        <v>115</v>
      </c>
      <c r="AY166" s="13" t="s">
        <v>199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115</v>
      </c>
      <c r="BK166" s="158">
        <f t="shared" si="24"/>
        <v>0</v>
      </c>
      <c r="BL166" s="13" t="s">
        <v>234</v>
      </c>
      <c r="BM166" s="157" t="s">
        <v>626</v>
      </c>
    </row>
    <row r="167" spans="2:65" s="1" customFormat="1" ht="33" customHeight="1">
      <c r="B167" s="118"/>
      <c r="C167" s="146" t="s">
        <v>405</v>
      </c>
      <c r="D167" s="146" t="s">
        <v>200</v>
      </c>
      <c r="E167" s="147" t="s">
        <v>627</v>
      </c>
      <c r="F167" s="148" t="s">
        <v>628</v>
      </c>
      <c r="G167" s="149" t="s">
        <v>262</v>
      </c>
      <c r="H167" s="150">
        <v>1950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41</v>
      </c>
      <c r="P167" s="155">
        <f t="shared" si="16"/>
        <v>0</v>
      </c>
      <c r="Q167" s="155">
        <v>6.9999999999999999E-4</v>
      </c>
      <c r="R167" s="155">
        <f t="shared" si="17"/>
        <v>1.365</v>
      </c>
      <c r="S167" s="155">
        <v>0</v>
      </c>
      <c r="T167" s="156">
        <f t="shared" si="18"/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115</v>
      </c>
      <c r="BK167" s="158">
        <f t="shared" si="24"/>
        <v>0</v>
      </c>
      <c r="BL167" s="13" t="s">
        <v>234</v>
      </c>
      <c r="BM167" s="157" t="s">
        <v>629</v>
      </c>
    </row>
    <row r="168" spans="2:65" s="1" customFormat="1" ht="33" customHeight="1">
      <c r="B168" s="118"/>
      <c r="C168" s="146" t="s">
        <v>409</v>
      </c>
      <c r="D168" s="146" t="s">
        <v>200</v>
      </c>
      <c r="E168" s="147" t="s">
        <v>439</v>
      </c>
      <c r="F168" s="148" t="s">
        <v>630</v>
      </c>
      <c r="G168" s="149" t="s">
        <v>262</v>
      </c>
      <c r="H168" s="150">
        <v>803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41</v>
      </c>
      <c r="P168" s="155">
        <f t="shared" si="16"/>
        <v>0</v>
      </c>
      <c r="Q168" s="155">
        <v>0.10373</v>
      </c>
      <c r="R168" s="155">
        <f t="shared" si="17"/>
        <v>83.295190000000005</v>
      </c>
      <c r="S168" s="155">
        <v>0</v>
      </c>
      <c r="T168" s="156">
        <f t="shared" si="18"/>
        <v>0</v>
      </c>
      <c r="AR168" s="157" t="s">
        <v>234</v>
      </c>
      <c r="AT168" s="157" t="s">
        <v>200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234</v>
      </c>
      <c r="BM168" s="157" t="s">
        <v>631</v>
      </c>
    </row>
    <row r="169" spans="2:65" s="1" customFormat="1" ht="37.700000000000003" customHeight="1">
      <c r="B169" s="118"/>
      <c r="C169" s="146" t="s">
        <v>413</v>
      </c>
      <c r="D169" s="146" t="s">
        <v>200</v>
      </c>
      <c r="E169" s="147" t="s">
        <v>443</v>
      </c>
      <c r="F169" s="148" t="s">
        <v>444</v>
      </c>
      <c r="G169" s="149" t="s">
        <v>262</v>
      </c>
      <c r="H169" s="150">
        <v>803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0.15559000000000001</v>
      </c>
      <c r="R169" s="155">
        <f t="shared" si="17"/>
        <v>124.93877000000001</v>
      </c>
      <c r="S169" s="155">
        <v>0</v>
      </c>
      <c r="T169" s="156">
        <f t="shared" si="18"/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632</v>
      </c>
    </row>
    <row r="170" spans="2:65" s="1" customFormat="1" ht="33" customHeight="1">
      <c r="B170" s="118"/>
      <c r="C170" s="146" t="s">
        <v>418</v>
      </c>
      <c r="D170" s="146" t="s">
        <v>200</v>
      </c>
      <c r="E170" s="147" t="s">
        <v>447</v>
      </c>
      <c r="F170" s="148" t="s">
        <v>633</v>
      </c>
      <c r="G170" s="149" t="s">
        <v>262</v>
      </c>
      <c r="H170" s="150">
        <v>44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0.18151999999999999</v>
      </c>
      <c r="R170" s="155">
        <f t="shared" si="17"/>
        <v>7.9868799999999993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634</v>
      </c>
    </row>
    <row r="171" spans="2:65" s="1" customFormat="1" ht="24.2" customHeight="1">
      <c r="B171" s="118"/>
      <c r="C171" s="146" t="s">
        <v>422</v>
      </c>
      <c r="D171" s="146" t="s">
        <v>200</v>
      </c>
      <c r="E171" s="147" t="s">
        <v>635</v>
      </c>
      <c r="F171" s="148" t="s">
        <v>636</v>
      </c>
      <c r="G171" s="149" t="s">
        <v>262</v>
      </c>
      <c r="H171" s="150">
        <v>40.799999999999997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41</v>
      </c>
      <c r="P171" s="155">
        <f t="shared" si="16"/>
        <v>0</v>
      </c>
      <c r="Q171" s="155">
        <v>0.16849</v>
      </c>
      <c r="R171" s="155">
        <f t="shared" si="17"/>
        <v>6.8743919999999994</v>
      </c>
      <c r="S171" s="155">
        <v>0</v>
      </c>
      <c r="T171" s="156">
        <f t="shared" si="18"/>
        <v>0</v>
      </c>
      <c r="AR171" s="157" t="s">
        <v>234</v>
      </c>
      <c r="AT171" s="157" t="s">
        <v>200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637</v>
      </c>
    </row>
    <row r="172" spans="2:65" s="10" customFormat="1" ht="22.7" customHeight="1">
      <c r="B172" s="136"/>
      <c r="D172" s="137" t="s">
        <v>74</v>
      </c>
      <c r="E172" s="168" t="s">
        <v>233</v>
      </c>
      <c r="F172" s="168" t="s">
        <v>450</v>
      </c>
      <c r="I172" s="139"/>
      <c r="J172" s="169">
        <f>BK172</f>
        <v>0</v>
      </c>
      <c r="L172" s="136"/>
      <c r="M172" s="141"/>
      <c r="P172" s="142">
        <f>SUM(P173:P174)</f>
        <v>0</v>
      </c>
      <c r="R172" s="142">
        <f>SUM(R173:R174)</f>
        <v>4.1189999999999998</v>
      </c>
      <c r="T172" s="143">
        <f>SUM(T173:T174)</f>
        <v>0</v>
      </c>
      <c r="AR172" s="137" t="s">
        <v>83</v>
      </c>
      <c r="AT172" s="144" t="s">
        <v>74</v>
      </c>
      <c r="AU172" s="144" t="s">
        <v>83</v>
      </c>
      <c r="AY172" s="137" t="s">
        <v>199</v>
      </c>
      <c r="BK172" s="145">
        <f>SUM(BK173:BK174)</f>
        <v>0</v>
      </c>
    </row>
    <row r="173" spans="2:65" s="1" customFormat="1" ht="24.2" customHeight="1">
      <c r="B173" s="118"/>
      <c r="C173" s="146" t="s">
        <v>426</v>
      </c>
      <c r="D173" s="146" t="s">
        <v>200</v>
      </c>
      <c r="E173" s="147" t="s">
        <v>638</v>
      </c>
      <c r="F173" s="148" t="s">
        <v>639</v>
      </c>
      <c r="G173" s="149" t="s">
        <v>232</v>
      </c>
      <c r="H173" s="150">
        <v>5</v>
      </c>
      <c r="I173" s="151"/>
      <c r="J173" s="152">
        <f>ROUND(I173*H173,2)</f>
        <v>0</v>
      </c>
      <c r="K173" s="153"/>
      <c r="L173" s="28"/>
      <c r="M173" s="154" t="s">
        <v>1</v>
      </c>
      <c r="N173" s="117" t="s">
        <v>41</v>
      </c>
      <c r="P173" s="155">
        <f>O173*H173</f>
        <v>0</v>
      </c>
      <c r="Q173" s="155">
        <v>0.41325000000000001</v>
      </c>
      <c r="R173" s="155">
        <f>Q173*H173</f>
        <v>2.0662500000000001</v>
      </c>
      <c r="S173" s="155">
        <v>0</v>
      </c>
      <c r="T173" s="156">
        <f>S173*H173</f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>IF(N173="základná",J173,0)</f>
        <v>0</v>
      </c>
      <c r="BF173" s="158">
        <f>IF(N173="znížená",J173,0)</f>
        <v>0</v>
      </c>
      <c r="BG173" s="158">
        <f>IF(N173="zákl. prenesená",J173,0)</f>
        <v>0</v>
      </c>
      <c r="BH173" s="158">
        <f>IF(N173="zníž. prenesená",J173,0)</f>
        <v>0</v>
      </c>
      <c r="BI173" s="158">
        <f>IF(N173="nulová",J173,0)</f>
        <v>0</v>
      </c>
      <c r="BJ173" s="13" t="s">
        <v>115</v>
      </c>
      <c r="BK173" s="158">
        <f>ROUND(I173*H173,2)</f>
        <v>0</v>
      </c>
      <c r="BL173" s="13" t="s">
        <v>234</v>
      </c>
      <c r="BM173" s="157" t="s">
        <v>640</v>
      </c>
    </row>
    <row r="174" spans="2:65" s="1" customFormat="1" ht="24.2" customHeight="1">
      <c r="B174" s="118"/>
      <c r="C174" s="146" t="s">
        <v>430</v>
      </c>
      <c r="D174" s="146" t="s">
        <v>200</v>
      </c>
      <c r="E174" s="147" t="s">
        <v>641</v>
      </c>
      <c r="F174" s="148" t="s">
        <v>642</v>
      </c>
      <c r="G174" s="149" t="s">
        <v>232</v>
      </c>
      <c r="H174" s="150">
        <v>5</v>
      </c>
      <c r="I174" s="151"/>
      <c r="J174" s="152">
        <f>ROUND(I174*H174,2)</f>
        <v>0</v>
      </c>
      <c r="K174" s="153"/>
      <c r="L174" s="28"/>
      <c r="M174" s="154" t="s">
        <v>1</v>
      </c>
      <c r="N174" s="117" t="s">
        <v>41</v>
      </c>
      <c r="P174" s="155">
        <f>O174*H174</f>
        <v>0</v>
      </c>
      <c r="Q174" s="155">
        <v>0.41055000000000003</v>
      </c>
      <c r="R174" s="155">
        <f>Q174*H174</f>
        <v>2.0527500000000001</v>
      </c>
      <c r="S174" s="155">
        <v>0</v>
      </c>
      <c r="T174" s="156">
        <f>S174*H174</f>
        <v>0</v>
      </c>
      <c r="AR174" s="157" t="s">
        <v>234</v>
      </c>
      <c r="AT174" s="157" t="s">
        <v>200</v>
      </c>
      <c r="AU174" s="157" t="s">
        <v>115</v>
      </c>
      <c r="AY174" s="13" t="s">
        <v>199</v>
      </c>
      <c r="BE174" s="158">
        <f>IF(N174="základná",J174,0)</f>
        <v>0</v>
      </c>
      <c r="BF174" s="158">
        <f>IF(N174="znížená",J174,0)</f>
        <v>0</v>
      </c>
      <c r="BG174" s="158">
        <f>IF(N174="zákl. prenesená",J174,0)</f>
        <v>0</v>
      </c>
      <c r="BH174" s="158">
        <f>IF(N174="zníž. prenesená",J174,0)</f>
        <v>0</v>
      </c>
      <c r="BI174" s="158">
        <f>IF(N174="nulová",J174,0)</f>
        <v>0</v>
      </c>
      <c r="BJ174" s="13" t="s">
        <v>115</v>
      </c>
      <c r="BK174" s="158">
        <f>ROUND(I174*H174,2)</f>
        <v>0</v>
      </c>
      <c r="BL174" s="13" t="s">
        <v>234</v>
      </c>
      <c r="BM174" s="157" t="s">
        <v>643</v>
      </c>
    </row>
    <row r="175" spans="2:65" s="10" customFormat="1" ht="22.7" customHeight="1">
      <c r="B175" s="136"/>
      <c r="D175" s="137" t="s">
        <v>74</v>
      </c>
      <c r="E175" s="168" t="s">
        <v>254</v>
      </c>
      <c r="F175" s="168" t="s">
        <v>255</v>
      </c>
      <c r="I175" s="139"/>
      <c r="J175" s="169">
        <f>BK175</f>
        <v>0</v>
      </c>
      <c r="L175" s="136"/>
      <c r="M175" s="141"/>
      <c r="P175" s="142">
        <f>SUM(P176:P187)</f>
        <v>0</v>
      </c>
      <c r="R175" s="142">
        <f>SUM(R176:R187)</f>
        <v>55.523557799999999</v>
      </c>
      <c r="T175" s="143">
        <f>SUM(T176:T187)</f>
        <v>4.8940000000000001</v>
      </c>
      <c r="AR175" s="137" t="s">
        <v>83</v>
      </c>
      <c r="AT175" s="144" t="s">
        <v>74</v>
      </c>
      <c r="AU175" s="144" t="s">
        <v>83</v>
      </c>
      <c r="AY175" s="137" t="s">
        <v>199</v>
      </c>
      <c r="BK175" s="145">
        <f>SUM(BK176:BK187)</f>
        <v>0</v>
      </c>
    </row>
    <row r="176" spans="2:65" s="1" customFormat="1" ht="24.2" customHeight="1">
      <c r="B176" s="118"/>
      <c r="C176" s="146" t="s">
        <v>434</v>
      </c>
      <c r="D176" s="146" t="s">
        <v>200</v>
      </c>
      <c r="E176" s="147" t="s">
        <v>644</v>
      </c>
      <c r="F176" s="148" t="s">
        <v>645</v>
      </c>
      <c r="G176" s="149" t="s">
        <v>266</v>
      </c>
      <c r="H176" s="150">
        <v>116</v>
      </c>
      <c r="I176" s="151"/>
      <c r="J176" s="152">
        <f t="shared" ref="J176:J187" si="25">ROUND(I176*H176,2)</f>
        <v>0</v>
      </c>
      <c r="K176" s="153"/>
      <c r="L176" s="28"/>
      <c r="M176" s="154" t="s">
        <v>1</v>
      </c>
      <c r="N176" s="117" t="s">
        <v>41</v>
      </c>
      <c r="P176" s="155">
        <f t="shared" ref="P176:P187" si="26">O176*H176</f>
        <v>0</v>
      </c>
      <c r="Q176" s="155">
        <v>0</v>
      </c>
      <c r="R176" s="155">
        <f t="shared" ref="R176:R187" si="27">Q176*H176</f>
        <v>0</v>
      </c>
      <c r="S176" s="155">
        <v>0</v>
      </c>
      <c r="T176" s="156">
        <f t="shared" ref="T176:T187" si="28">S176*H176</f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ref="BE176:BE187" si="29">IF(N176="základná",J176,0)</f>
        <v>0</v>
      </c>
      <c r="BF176" s="158">
        <f t="shared" ref="BF176:BF187" si="30">IF(N176="znížená",J176,0)</f>
        <v>0</v>
      </c>
      <c r="BG176" s="158">
        <f t="shared" ref="BG176:BG187" si="31">IF(N176="zákl. prenesená",J176,0)</f>
        <v>0</v>
      </c>
      <c r="BH176" s="158">
        <f t="shared" ref="BH176:BH187" si="32">IF(N176="zníž. prenesená",J176,0)</f>
        <v>0</v>
      </c>
      <c r="BI176" s="158">
        <f t="shared" ref="BI176:BI187" si="33">IF(N176="nulová",J176,0)</f>
        <v>0</v>
      </c>
      <c r="BJ176" s="13" t="s">
        <v>115</v>
      </c>
      <c r="BK176" s="158">
        <f t="shared" ref="BK176:BK187" si="34">ROUND(I176*H176,2)</f>
        <v>0</v>
      </c>
      <c r="BL176" s="13" t="s">
        <v>234</v>
      </c>
      <c r="BM176" s="157" t="s">
        <v>646</v>
      </c>
    </row>
    <row r="177" spans="2:65" s="1" customFormat="1" ht="16.5" customHeight="1">
      <c r="B177" s="118"/>
      <c r="C177" s="170" t="s">
        <v>438</v>
      </c>
      <c r="D177" s="170" t="s">
        <v>229</v>
      </c>
      <c r="E177" s="171" t="s">
        <v>647</v>
      </c>
      <c r="F177" s="172" t="s">
        <v>648</v>
      </c>
      <c r="G177" s="173" t="s">
        <v>232</v>
      </c>
      <c r="H177" s="174">
        <v>117.16</v>
      </c>
      <c r="I177" s="175"/>
      <c r="J177" s="176">
        <f t="shared" si="25"/>
        <v>0</v>
      </c>
      <c r="K177" s="177"/>
      <c r="L177" s="178"/>
      <c r="M177" s="179" t="s">
        <v>1</v>
      </c>
      <c r="N177" s="180" t="s">
        <v>41</v>
      </c>
      <c r="P177" s="155">
        <f t="shared" si="26"/>
        <v>0</v>
      </c>
      <c r="Q177" s="155">
        <v>9.7000000000000003E-2</v>
      </c>
      <c r="R177" s="155">
        <f t="shared" si="27"/>
        <v>11.364520000000001</v>
      </c>
      <c r="S177" s="155">
        <v>0</v>
      </c>
      <c r="T177" s="156">
        <f t="shared" si="28"/>
        <v>0</v>
      </c>
      <c r="AR177" s="157" t="s">
        <v>233</v>
      </c>
      <c r="AT177" s="157" t="s">
        <v>229</v>
      </c>
      <c r="AU177" s="157" t="s">
        <v>115</v>
      </c>
      <c r="AY177" s="13" t="s">
        <v>199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115</v>
      </c>
      <c r="BK177" s="158">
        <f t="shared" si="34"/>
        <v>0</v>
      </c>
      <c r="BL177" s="13" t="s">
        <v>234</v>
      </c>
      <c r="BM177" s="157" t="s">
        <v>649</v>
      </c>
    </row>
    <row r="178" spans="2:65" s="1" customFormat="1" ht="16.5" customHeight="1">
      <c r="B178" s="118"/>
      <c r="C178" s="170" t="s">
        <v>442</v>
      </c>
      <c r="D178" s="170" t="s">
        <v>229</v>
      </c>
      <c r="E178" s="171" t="s">
        <v>650</v>
      </c>
      <c r="F178" s="172" t="s">
        <v>651</v>
      </c>
      <c r="G178" s="173" t="s">
        <v>232</v>
      </c>
      <c r="H178" s="174">
        <v>103.02</v>
      </c>
      <c r="I178" s="175"/>
      <c r="J178" s="176">
        <f t="shared" si="25"/>
        <v>0</v>
      </c>
      <c r="K178" s="177"/>
      <c r="L178" s="178"/>
      <c r="M178" s="179" t="s">
        <v>1</v>
      </c>
      <c r="N178" s="180" t="s">
        <v>41</v>
      </c>
      <c r="P178" s="155">
        <f t="shared" si="26"/>
        <v>0</v>
      </c>
      <c r="Q178" s="155">
        <v>4.9000000000000002E-2</v>
      </c>
      <c r="R178" s="155">
        <f t="shared" si="27"/>
        <v>5.0479799999999999</v>
      </c>
      <c r="S178" s="155">
        <v>0</v>
      </c>
      <c r="T178" s="156">
        <f t="shared" si="28"/>
        <v>0</v>
      </c>
      <c r="AR178" s="157" t="s">
        <v>233</v>
      </c>
      <c r="AT178" s="157" t="s">
        <v>229</v>
      </c>
      <c r="AU178" s="157" t="s">
        <v>115</v>
      </c>
      <c r="AY178" s="13" t="s">
        <v>199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115</v>
      </c>
      <c r="BK178" s="158">
        <f t="shared" si="34"/>
        <v>0</v>
      </c>
      <c r="BL178" s="13" t="s">
        <v>234</v>
      </c>
      <c r="BM178" s="157" t="s">
        <v>652</v>
      </c>
    </row>
    <row r="179" spans="2:65" s="1" customFormat="1" ht="24.2" customHeight="1">
      <c r="B179" s="118"/>
      <c r="C179" s="146" t="s">
        <v>446</v>
      </c>
      <c r="D179" s="146" t="s">
        <v>200</v>
      </c>
      <c r="E179" s="147" t="s">
        <v>653</v>
      </c>
      <c r="F179" s="148" t="s">
        <v>654</v>
      </c>
      <c r="G179" s="149" t="s">
        <v>266</v>
      </c>
      <c r="H179" s="150">
        <v>51.51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41</v>
      </c>
      <c r="P179" s="155">
        <f t="shared" si="26"/>
        <v>0</v>
      </c>
      <c r="Q179" s="155">
        <v>0.17638000000000001</v>
      </c>
      <c r="R179" s="155">
        <f t="shared" si="27"/>
        <v>9.0853338000000008</v>
      </c>
      <c r="S179" s="155">
        <v>0</v>
      </c>
      <c r="T179" s="156">
        <f t="shared" si="2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115</v>
      </c>
      <c r="BK179" s="158">
        <f t="shared" si="34"/>
        <v>0</v>
      </c>
      <c r="BL179" s="13" t="s">
        <v>234</v>
      </c>
      <c r="BM179" s="157" t="s">
        <v>655</v>
      </c>
    </row>
    <row r="180" spans="2:65" s="1" customFormat="1" ht="24.2" customHeight="1">
      <c r="B180" s="118"/>
      <c r="C180" s="146" t="s">
        <v>451</v>
      </c>
      <c r="D180" s="146" t="s">
        <v>200</v>
      </c>
      <c r="E180" s="147" t="s">
        <v>656</v>
      </c>
      <c r="F180" s="148" t="s">
        <v>657</v>
      </c>
      <c r="G180" s="149" t="s">
        <v>356</v>
      </c>
      <c r="H180" s="150">
        <v>11.94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41</v>
      </c>
      <c r="P180" s="155">
        <f t="shared" si="26"/>
        <v>0</v>
      </c>
      <c r="Q180" s="155">
        <v>2.2321</v>
      </c>
      <c r="R180" s="155">
        <f t="shared" si="27"/>
        <v>26.651273999999997</v>
      </c>
      <c r="S180" s="155">
        <v>0</v>
      </c>
      <c r="T180" s="156">
        <f t="shared" si="28"/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115</v>
      </c>
      <c r="BK180" s="158">
        <f t="shared" si="34"/>
        <v>0</v>
      </c>
      <c r="BL180" s="13" t="s">
        <v>234</v>
      </c>
      <c r="BM180" s="157" t="s">
        <v>658</v>
      </c>
    </row>
    <row r="181" spans="2:65" s="1" customFormat="1" ht="24.2" customHeight="1">
      <c r="B181" s="118"/>
      <c r="C181" s="146" t="s">
        <v>455</v>
      </c>
      <c r="D181" s="146" t="s">
        <v>200</v>
      </c>
      <c r="E181" s="147" t="s">
        <v>659</v>
      </c>
      <c r="F181" s="148" t="s">
        <v>660</v>
      </c>
      <c r="G181" s="149" t="s">
        <v>266</v>
      </c>
      <c r="H181" s="150">
        <v>135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41</v>
      </c>
      <c r="P181" s="155">
        <f t="shared" si="26"/>
        <v>0</v>
      </c>
      <c r="Q181" s="155">
        <v>6.9999999999999994E-5</v>
      </c>
      <c r="R181" s="155">
        <f t="shared" si="27"/>
        <v>9.4499999999999983E-3</v>
      </c>
      <c r="S181" s="155">
        <v>0</v>
      </c>
      <c r="T181" s="156">
        <f t="shared" si="28"/>
        <v>0</v>
      </c>
      <c r="AR181" s="157" t="s">
        <v>234</v>
      </c>
      <c r="AT181" s="157" t="s">
        <v>200</v>
      </c>
      <c r="AU181" s="157" t="s">
        <v>115</v>
      </c>
      <c r="AY181" s="13" t="s">
        <v>199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115</v>
      </c>
      <c r="BK181" s="158">
        <f t="shared" si="34"/>
        <v>0</v>
      </c>
      <c r="BL181" s="13" t="s">
        <v>234</v>
      </c>
      <c r="BM181" s="157" t="s">
        <v>661</v>
      </c>
    </row>
    <row r="182" spans="2:65" s="1" customFormat="1" ht="16.5" customHeight="1">
      <c r="B182" s="118"/>
      <c r="C182" s="170" t="s">
        <v>459</v>
      </c>
      <c r="D182" s="170" t="s">
        <v>229</v>
      </c>
      <c r="E182" s="171" t="s">
        <v>662</v>
      </c>
      <c r="F182" s="172" t="s">
        <v>663</v>
      </c>
      <c r="G182" s="173" t="s">
        <v>378</v>
      </c>
      <c r="H182" s="174">
        <v>1.365</v>
      </c>
      <c r="I182" s="175"/>
      <c r="J182" s="176">
        <f t="shared" si="25"/>
        <v>0</v>
      </c>
      <c r="K182" s="177"/>
      <c r="L182" s="178"/>
      <c r="M182" s="179" t="s">
        <v>1</v>
      </c>
      <c r="N182" s="180" t="s">
        <v>41</v>
      </c>
      <c r="P182" s="155">
        <f t="shared" si="26"/>
        <v>0</v>
      </c>
      <c r="Q182" s="155">
        <v>1</v>
      </c>
      <c r="R182" s="155">
        <f t="shared" si="27"/>
        <v>1.365</v>
      </c>
      <c r="S182" s="155">
        <v>0</v>
      </c>
      <c r="T182" s="156">
        <f t="shared" si="28"/>
        <v>0</v>
      </c>
      <c r="AR182" s="157" t="s">
        <v>233</v>
      </c>
      <c r="AT182" s="157" t="s">
        <v>229</v>
      </c>
      <c r="AU182" s="157" t="s">
        <v>115</v>
      </c>
      <c r="AY182" s="13" t="s">
        <v>199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115</v>
      </c>
      <c r="BK182" s="158">
        <f t="shared" si="34"/>
        <v>0</v>
      </c>
      <c r="BL182" s="13" t="s">
        <v>234</v>
      </c>
      <c r="BM182" s="157" t="s">
        <v>664</v>
      </c>
    </row>
    <row r="183" spans="2:65" s="1" customFormat="1" ht="37.700000000000003" customHeight="1">
      <c r="B183" s="118"/>
      <c r="C183" s="146" t="s">
        <v>463</v>
      </c>
      <c r="D183" s="146" t="s">
        <v>200</v>
      </c>
      <c r="E183" s="147" t="s">
        <v>504</v>
      </c>
      <c r="F183" s="148" t="s">
        <v>665</v>
      </c>
      <c r="G183" s="149" t="s">
        <v>232</v>
      </c>
      <c r="H183" s="150">
        <v>2</v>
      </c>
      <c r="I183" s="151"/>
      <c r="J183" s="152">
        <f t="shared" si="25"/>
        <v>0</v>
      </c>
      <c r="K183" s="153"/>
      <c r="L183" s="28"/>
      <c r="M183" s="154" t="s">
        <v>1</v>
      </c>
      <c r="N183" s="117" t="s">
        <v>41</v>
      </c>
      <c r="P183" s="155">
        <f t="shared" si="26"/>
        <v>0</v>
      </c>
      <c r="Q183" s="155">
        <v>1</v>
      </c>
      <c r="R183" s="155">
        <f t="shared" si="27"/>
        <v>2</v>
      </c>
      <c r="S183" s="155">
        <v>2.4470000000000001</v>
      </c>
      <c r="T183" s="156">
        <f t="shared" si="28"/>
        <v>4.8940000000000001</v>
      </c>
      <c r="AR183" s="157" t="s">
        <v>234</v>
      </c>
      <c r="AT183" s="157" t="s">
        <v>200</v>
      </c>
      <c r="AU183" s="157" t="s">
        <v>115</v>
      </c>
      <c r="AY183" s="13" t="s">
        <v>199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115</v>
      </c>
      <c r="BK183" s="158">
        <f t="shared" si="34"/>
        <v>0</v>
      </c>
      <c r="BL183" s="13" t="s">
        <v>234</v>
      </c>
      <c r="BM183" s="157" t="s">
        <v>666</v>
      </c>
    </row>
    <row r="184" spans="2:65" s="1" customFormat="1" ht="33" customHeight="1">
      <c r="B184" s="118"/>
      <c r="C184" s="146" t="s">
        <v>467</v>
      </c>
      <c r="D184" s="146" t="s">
        <v>200</v>
      </c>
      <c r="E184" s="147" t="s">
        <v>667</v>
      </c>
      <c r="F184" s="148" t="s">
        <v>668</v>
      </c>
      <c r="G184" s="149" t="s">
        <v>378</v>
      </c>
      <c r="H184" s="150">
        <v>473.04199999999997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41</v>
      </c>
      <c r="P184" s="155">
        <f t="shared" si="26"/>
        <v>0</v>
      </c>
      <c r="Q184" s="155">
        <v>0</v>
      </c>
      <c r="R184" s="155">
        <f t="shared" si="27"/>
        <v>0</v>
      </c>
      <c r="S184" s="155">
        <v>0</v>
      </c>
      <c r="T184" s="156">
        <f t="shared" si="28"/>
        <v>0</v>
      </c>
      <c r="AR184" s="157" t="s">
        <v>234</v>
      </c>
      <c r="AT184" s="157" t="s">
        <v>200</v>
      </c>
      <c r="AU184" s="157" t="s">
        <v>115</v>
      </c>
      <c r="AY184" s="13" t="s">
        <v>199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115</v>
      </c>
      <c r="BK184" s="158">
        <f t="shared" si="34"/>
        <v>0</v>
      </c>
      <c r="BL184" s="13" t="s">
        <v>234</v>
      </c>
      <c r="BM184" s="157" t="s">
        <v>669</v>
      </c>
    </row>
    <row r="185" spans="2:65" s="1" customFormat="1" ht="24.2" customHeight="1">
      <c r="B185" s="118"/>
      <c r="C185" s="146" t="s">
        <v>471</v>
      </c>
      <c r="D185" s="146" t="s">
        <v>200</v>
      </c>
      <c r="E185" s="147" t="s">
        <v>670</v>
      </c>
      <c r="F185" s="148" t="s">
        <v>671</v>
      </c>
      <c r="G185" s="149" t="s">
        <v>378</v>
      </c>
      <c r="H185" s="150">
        <v>2365.21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41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</v>
      </c>
      <c r="T185" s="156">
        <f t="shared" si="28"/>
        <v>0</v>
      </c>
      <c r="AR185" s="157" t="s">
        <v>234</v>
      </c>
      <c r="AT185" s="157" t="s">
        <v>200</v>
      </c>
      <c r="AU185" s="157" t="s">
        <v>115</v>
      </c>
      <c r="AY185" s="13" t="s">
        <v>199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115</v>
      </c>
      <c r="BK185" s="158">
        <f t="shared" si="34"/>
        <v>0</v>
      </c>
      <c r="BL185" s="13" t="s">
        <v>234</v>
      </c>
      <c r="BM185" s="157" t="s">
        <v>672</v>
      </c>
    </row>
    <row r="186" spans="2:65" s="1" customFormat="1" ht="24.2" customHeight="1">
      <c r="B186" s="118"/>
      <c r="C186" s="146" t="s">
        <v>475</v>
      </c>
      <c r="D186" s="146" t="s">
        <v>200</v>
      </c>
      <c r="E186" s="147" t="s">
        <v>673</v>
      </c>
      <c r="F186" s="148" t="s">
        <v>674</v>
      </c>
      <c r="G186" s="149" t="s">
        <v>378</v>
      </c>
      <c r="H186" s="150">
        <v>473.04199999999997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41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0</v>
      </c>
      <c r="T186" s="156">
        <f t="shared" si="28"/>
        <v>0</v>
      </c>
      <c r="AR186" s="157" t="s">
        <v>234</v>
      </c>
      <c r="AT186" s="157" t="s">
        <v>200</v>
      </c>
      <c r="AU186" s="157" t="s">
        <v>115</v>
      </c>
      <c r="AY186" s="13" t="s">
        <v>199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115</v>
      </c>
      <c r="BK186" s="158">
        <f t="shared" si="34"/>
        <v>0</v>
      </c>
      <c r="BL186" s="13" t="s">
        <v>234</v>
      </c>
      <c r="BM186" s="157" t="s">
        <v>675</v>
      </c>
    </row>
    <row r="187" spans="2:65" s="1" customFormat="1" ht="44.25" customHeight="1">
      <c r="B187" s="118"/>
      <c r="C187" s="146" t="s">
        <v>479</v>
      </c>
      <c r="D187" s="146" t="s">
        <v>200</v>
      </c>
      <c r="E187" s="147" t="s">
        <v>546</v>
      </c>
      <c r="F187" s="148" t="s">
        <v>547</v>
      </c>
      <c r="G187" s="149" t="s">
        <v>378</v>
      </c>
      <c r="H187" s="150">
        <v>362.55200000000002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41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234</v>
      </c>
      <c r="AT187" s="157" t="s">
        <v>200</v>
      </c>
      <c r="AU187" s="157" t="s">
        <v>115</v>
      </c>
      <c r="AY187" s="13" t="s">
        <v>199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115</v>
      </c>
      <c r="BK187" s="158">
        <f t="shared" si="34"/>
        <v>0</v>
      </c>
      <c r="BL187" s="13" t="s">
        <v>234</v>
      </c>
      <c r="BM187" s="157" t="s">
        <v>676</v>
      </c>
    </row>
    <row r="188" spans="2:65" s="10" customFormat="1" ht="22.7" customHeight="1">
      <c r="B188" s="136"/>
      <c r="D188" s="137" t="s">
        <v>74</v>
      </c>
      <c r="E188" s="168" t="s">
        <v>539</v>
      </c>
      <c r="F188" s="168" t="s">
        <v>540</v>
      </c>
      <c r="I188" s="139"/>
      <c r="J188" s="169">
        <f>BK188</f>
        <v>0</v>
      </c>
      <c r="L188" s="136"/>
      <c r="M188" s="141"/>
      <c r="P188" s="142">
        <f>P189</f>
        <v>0</v>
      </c>
      <c r="R188" s="142">
        <f>R189</f>
        <v>0</v>
      </c>
      <c r="T188" s="143">
        <f>T189</f>
        <v>0</v>
      </c>
      <c r="AR188" s="137" t="s">
        <v>83</v>
      </c>
      <c r="AT188" s="144" t="s">
        <v>74</v>
      </c>
      <c r="AU188" s="144" t="s">
        <v>83</v>
      </c>
      <c r="AY188" s="137" t="s">
        <v>199</v>
      </c>
      <c r="BK188" s="145">
        <f>BK189</f>
        <v>0</v>
      </c>
    </row>
    <row r="189" spans="2:65" s="1" customFormat="1" ht="24.2" customHeight="1">
      <c r="B189" s="118"/>
      <c r="C189" s="146" t="s">
        <v>483</v>
      </c>
      <c r="D189" s="146" t="s">
        <v>200</v>
      </c>
      <c r="E189" s="147" t="s">
        <v>677</v>
      </c>
      <c r="F189" s="148" t="s">
        <v>678</v>
      </c>
      <c r="G189" s="149" t="s">
        <v>378</v>
      </c>
      <c r="H189" s="150">
        <v>362.55200000000002</v>
      </c>
      <c r="I189" s="151"/>
      <c r="J189" s="152">
        <f>ROUND(I189*H189,2)</f>
        <v>0</v>
      </c>
      <c r="K189" s="153"/>
      <c r="L189" s="28"/>
      <c r="M189" s="154" t="s">
        <v>1</v>
      </c>
      <c r="N189" s="117" t="s">
        <v>41</v>
      </c>
      <c r="P189" s="155">
        <f>O189*H189</f>
        <v>0</v>
      </c>
      <c r="Q189" s="155">
        <v>0</v>
      </c>
      <c r="R189" s="155">
        <f>Q189*H189</f>
        <v>0</v>
      </c>
      <c r="S189" s="155">
        <v>0</v>
      </c>
      <c r="T189" s="156">
        <f>S189*H189</f>
        <v>0</v>
      </c>
      <c r="AR189" s="157" t="s">
        <v>234</v>
      </c>
      <c r="AT189" s="157" t="s">
        <v>200</v>
      </c>
      <c r="AU189" s="157" t="s">
        <v>115</v>
      </c>
      <c r="AY189" s="13" t="s">
        <v>199</v>
      </c>
      <c r="BE189" s="158">
        <f>IF(N189="základná",J189,0)</f>
        <v>0</v>
      </c>
      <c r="BF189" s="158">
        <f>IF(N189="znížená",J189,0)</f>
        <v>0</v>
      </c>
      <c r="BG189" s="158">
        <f>IF(N189="zákl. prenesená",J189,0)</f>
        <v>0</v>
      </c>
      <c r="BH189" s="158">
        <f>IF(N189="zníž. prenesená",J189,0)</f>
        <v>0</v>
      </c>
      <c r="BI189" s="158">
        <f>IF(N189="nulová",J189,0)</f>
        <v>0</v>
      </c>
      <c r="BJ189" s="13" t="s">
        <v>115</v>
      </c>
      <c r="BK189" s="158">
        <f>ROUND(I189*H189,2)</f>
        <v>0</v>
      </c>
      <c r="BL189" s="13" t="s">
        <v>234</v>
      </c>
      <c r="BM189" s="157" t="s">
        <v>679</v>
      </c>
    </row>
    <row r="190" spans="2:65" s="10" customFormat="1" ht="25.9" customHeight="1">
      <c r="B190" s="136"/>
      <c r="D190" s="137" t="s">
        <v>74</v>
      </c>
      <c r="E190" s="138" t="s">
        <v>224</v>
      </c>
      <c r="F190" s="138" t="s">
        <v>224</v>
      </c>
      <c r="I190" s="139"/>
      <c r="J190" s="140">
        <f>BK190</f>
        <v>0</v>
      </c>
      <c r="L190" s="136"/>
      <c r="M190" s="141"/>
      <c r="P190" s="142">
        <f>P191</f>
        <v>0</v>
      </c>
      <c r="R190" s="142">
        <f>R191</f>
        <v>0</v>
      </c>
      <c r="T190" s="143">
        <f>T191</f>
        <v>0</v>
      </c>
      <c r="AR190" s="137" t="s">
        <v>234</v>
      </c>
      <c r="AT190" s="144" t="s">
        <v>74</v>
      </c>
      <c r="AU190" s="144" t="s">
        <v>75</v>
      </c>
      <c r="AY190" s="137" t="s">
        <v>199</v>
      </c>
      <c r="BK190" s="145">
        <f>BK191</f>
        <v>0</v>
      </c>
    </row>
    <row r="191" spans="2:65" s="10" customFormat="1" ht="22.7" customHeight="1">
      <c r="B191" s="136"/>
      <c r="D191" s="137" t="s">
        <v>74</v>
      </c>
      <c r="E191" s="168" t="s">
        <v>177</v>
      </c>
      <c r="F191" s="168" t="s">
        <v>680</v>
      </c>
      <c r="I191" s="139"/>
      <c r="J191" s="169">
        <f>BK191</f>
        <v>0</v>
      </c>
      <c r="L191" s="136"/>
      <c r="M191" s="141"/>
      <c r="P191" s="142">
        <f>SUM(P192:P193)</f>
        <v>0</v>
      </c>
      <c r="R191" s="142">
        <f>SUM(R192:R193)</f>
        <v>0</v>
      </c>
      <c r="T191" s="143">
        <f>SUM(T192:T193)</f>
        <v>0</v>
      </c>
      <c r="AR191" s="137" t="s">
        <v>234</v>
      </c>
      <c r="AT191" s="144" t="s">
        <v>74</v>
      </c>
      <c r="AU191" s="144" t="s">
        <v>83</v>
      </c>
      <c r="AY191" s="137" t="s">
        <v>199</v>
      </c>
      <c r="BK191" s="145">
        <f>SUM(BK192:BK193)</f>
        <v>0</v>
      </c>
    </row>
    <row r="192" spans="2:65" s="1" customFormat="1" ht="16.5" customHeight="1">
      <c r="B192" s="118"/>
      <c r="C192" s="146" t="s">
        <v>487</v>
      </c>
      <c r="D192" s="146" t="s">
        <v>200</v>
      </c>
      <c r="E192" s="147" t="s">
        <v>681</v>
      </c>
      <c r="F192" s="148" t="s">
        <v>682</v>
      </c>
      <c r="G192" s="149" t="s">
        <v>378</v>
      </c>
      <c r="H192" s="150">
        <v>473.04199999999997</v>
      </c>
      <c r="I192" s="151"/>
      <c r="J192" s="152">
        <f>ROUND(I192*H192,2)</f>
        <v>0</v>
      </c>
      <c r="K192" s="153"/>
      <c r="L192" s="28"/>
      <c r="M192" s="154" t="s">
        <v>1</v>
      </c>
      <c r="N192" s="117" t="s">
        <v>41</v>
      </c>
      <c r="P192" s="155">
        <f>O192*H192</f>
        <v>0</v>
      </c>
      <c r="Q192" s="155">
        <v>0</v>
      </c>
      <c r="R192" s="155">
        <f>Q192*H192</f>
        <v>0</v>
      </c>
      <c r="S192" s="155">
        <v>0</v>
      </c>
      <c r="T192" s="156">
        <f>S192*H192</f>
        <v>0</v>
      </c>
      <c r="AR192" s="157" t="s">
        <v>213</v>
      </c>
      <c r="AT192" s="157" t="s">
        <v>200</v>
      </c>
      <c r="AU192" s="157" t="s">
        <v>115</v>
      </c>
      <c r="AY192" s="13" t="s">
        <v>199</v>
      </c>
      <c r="BE192" s="158">
        <f>IF(N192="základná",J192,0)</f>
        <v>0</v>
      </c>
      <c r="BF192" s="158">
        <f>IF(N192="znížená",J192,0)</f>
        <v>0</v>
      </c>
      <c r="BG192" s="158">
        <f>IF(N192="zákl. prenesená",J192,0)</f>
        <v>0</v>
      </c>
      <c r="BH192" s="158">
        <f>IF(N192="zníž. prenesená",J192,0)</f>
        <v>0</v>
      </c>
      <c r="BI192" s="158">
        <f>IF(N192="nulová",J192,0)</f>
        <v>0</v>
      </c>
      <c r="BJ192" s="13" t="s">
        <v>115</v>
      </c>
      <c r="BK192" s="158">
        <f>ROUND(I192*H192,2)</f>
        <v>0</v>
      </c>
      <c r="BL192" s="13" t="s">
        <v>213</v>
      </c>
      <c r="BM192" s="157" t="s">
        <v>683</v>
      </c>
    </row>
    <row r="193" spans="2:65" s="1" customFormat="1" ht="16.5" customHeight="1">
      <c r="B193" s="118"/>
      <c r="C193" s="146" t="s">
        <v>491</v>
      </c>
      <c r="D193" s="146" t="s">
        <v>200</v>
      </c>
      <c r="E193" s="147" t="s">
        <v>684</v>
      </c>
      <c r="F193" s="148" t="s">
        <v>685</v>
      </c>
      <c r="G193" s="149" t="s">
        <v>203</v>
      </c>
      <c r="H193" s="150">
        <v>1</v>
      </c>
      <c r="I193" s="151"/>
      <c r="J193" s="152">
        <f>ROUND(I193*H193,2)</f>
        <v>0</v>
      </c>
      <c r="K193" s="153"/>
      <c r="L193" s="28"/>
      <c r="M193" s="159" t="s">
        <v>1</v>
      </c>
      <c r="N193" s="160" t="s">
        <v>41</v>
      </c>
      <c r="O193" s="161"/>
      <c r="P193" s="162">
        <f>O193*H193</f>
        <v>0</v>
      </c>
      <c r="Q193" s="162">
        <v>0</v>
      </c>
      <c r="R193" s="162">
        <f>Q193*H193</f>
        <v>0</v>
      </c>
      <c r="S193" s="162">
        <v>0</v>
      </c>
      <c r="T193" s="163">
        <f>S193*H193</f>
        <v>0</v>
      </c>
      <c r="AR193" s="157" t="s">
        <v>213</v>
      </c>
      <c r="AT193" s="157" t="s">
        <v>200</v>
      </c>
      <c r="AU193" s="157" t="s">
        <v>115</v>
      </c>
      <c r="AY193" s="13" t="s">
        <v>199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115</v>
      </c>
      <c r="BK193" s="158">
        <f>ROUND(I193*H193,2)</f>
        <v>0</v>
      </c>
      <c r="BL193" s="13" t="s">
        <v>213</v>
      </c>
      <c r="BM193" s="157" t="s">
        <v>686</v>
      </c>
    </row>
    <row r="194" spans="2:65" s="1" customFormat="1" ht="6.95" customHeight="1">
      <c r="B194" s="43"/>
      <c r="C194" s="44"/>
      <c r="D194" s="44"/>
      <c r="E194" s="44"/>
      <c r="F194" s="44"/>
      <c r="G194" s="44"/>
      <c r="H194" s="44"/>
      <c r="I194" s="44"/>
      <c r="J194" s="44"/>
      <c r="K194" s="44"/>
      <c r="L194" s="28"/>
    </row>
  </sheetData>
  <autoFilter ref="C135:K193" xr:uid="{00000000-0009-0000-0000-000004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9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96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687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550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J111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ROUND((SUM(BE111:BE118) + SUM(BE138:BE218)),  2)</f>
        <v>0</v>
      </c>
      <c r="G35" s="98"/>
      <c r="H35" s="98"/>
      <c r="I35" s="99">
        <v>0.23</v>
      </c>
      <c r="J35" s="97">
        <f>ROUND(((SUM(BE111:BE118) + SUM(BE138:BE218))*I35),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ROUND((SUM(BF111:BF118) + SUM(BF138:BF218)),  2)</f>
        <v>0</v>
      </c>
      <c r="I36" s="100">
        <v>0.23</v>
      </c>
      <c r="J36" s="85">
        <f>ROUND(((SUM(BF111:BF118) + SUM(BF138:BF218))*I36),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ROUND((SUM(BG111:BG118) + SUM(BG138:BG218)),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ROUND((SUM(BH111:BH118) + SUM(BH138:BH218)),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ROUND((SUM(BI111:BI118) + SUM(BI138:BI218)),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SO103 - FESTIVALOVÉ NÁMESTIE ZÁPAD – STAVEBNÉ UPRAVY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J138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J139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J140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65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J164</f>
        <v>0</v>
      </c>
      <c r="L100" s="164"/>
    </row>
    <row r="101" spans="2:65" s="11" customFormat="1" ht="19.899999999999999" hidden="1" customHeight="1">
      <c r="B101" s="164"/>
      <c r="D101" s="165" t="s">
        <v>319</v>
      </c>
      <c r="E101" s="166"/>
      <c r="F101" s="166"/>
      <c r="G101" s="166"/>
      <c r="H101" s="166"/>
      <c r="I101" s="166"/>
      <c r="J101" s="167">
        <f>J168</f>
        <v>0</v>
      </c>
      <c r="L101" s="164"/>
    </row>
    <row r="102" spans="2:65" s="11" customFormat="1" ht="19.899999999999999" hidden="1" customHeight="1">
      <c r="B102" s="164"/>
      <c r="D102" s="165" t="s">
        <v>320</v>
      </c>
      <c r="E102" s="166"/>
      <c r="F102" s="166"/>
      <c r="G102" s="166"/>
      <c r="H102" s="166"/>
      <c r="I102" s="166"/>
      <c r="J102" s="167">
        <f>J185</f>
        <v>0</v>
      </c>
      <c r="L102" s="164"/>
    </row>
    <row r="103" spans="2:65" s="11" customFormat="1" ht="19.899999999999999" hidden="1" customHeight="1">
      <c r="B103" s="164"/>
      <c r="D103" s="165" t="s">
        <v>219</v>
      </c>
      <c r="E103" s="166"/>
      <c r="F103" s="166"/>
      <c r="G103" s="166"/>
      <c r="H103" s="166"/>
      <c r="I103" s="166"/>
      <c r="J103" s="167">
        <f>J188</f>
        <v>0</v>
      </c>
      <c r="L103" s="164"/>
    </row>
    <row r="104" spans="2:65" s="11" customFormat="1" ht="19.899999999999999" hidden="1" customHeight="1">
      <c r="B104" s="164"/>
      <c r="D104" s="165" t="s">
        <v>321</v>
      </c>
      <c r="E104" s="166"/>
      <c r="F104" s="166"/>
      <c r="G104" s="166"/>
      <c r="H104" s="166"/>
      <c r="I104" s="166"/>
      <c r="J104" s="167">
        <f>J210</f>
        <v>0</v>
      </c>
      <c r="L104" s="164"/>
    </row>
    <row r="105" spans="2:65" s="8" customFormat="1" ht="24.95" hidden="1" customHeight="1">
      <c r="B105" s="112"/>
      <c r="D105" s="113" t="s">
        <v>688</v>
      </c>
      <c r="E105" s="114"/>
      <c r="F105" s="114"/>
      <c r="G105" s="114"/>
      <c r="H105" s="114"/>
      <c r="I105" s="114"/>
      <c r="J105" s="115">
        <f>J212</f>
        <v>0</v>
      </c>
      <c r="L105" s="112"/>
    </row>
    <row r="106" spans="2:65" s="11" customFormat="1" ht="19.899999999999999" hidden="1" customHeight="1">
      <c r="B106" s="164"/>
      <c r="D106" s="165" t="s">
        <v>689</v>
      </c>
      <c r="E106" s="166"/>
      <c r="F106" s="166"/>
      <c r="G106" s="166"/>
      <c r="H106" s="166"/>
      <c r="I106" s="166"/>
      <c r="J106" s="167">
        <f>J213</f>
        <v>0</v>
      </c>
      <c r="L106" s="164"/>
    </row>
    <row r="107" spans="2:65" s="8" customFormat="1" ht="24.95" hidden="1" customHeight="1">
      <c r="B107" s="112"/>
      <c r="D107" s="113" t="s">
        <v>552</v>
      </c>
      <c r="E107" s="114"/>
      <c r="F107" s="114"/>
      <c r="G107" s="114"/>
      <c r="H107" s="114"/>
      <c r="I107" s="114"/>
      <c r="J107" s="115">
        <f>J215</f>
        <v>0</v>
      </c>
      <c r="L107" s="112"/>
    </row>
    <row r="108" spans="2:65" s="11" customFormat="1" ht="19.899999999999999" hidden="1" customHeight="1">
      <c r="B108" s="164"/>
      <c r="D108" s="165" t="s">
        <v>553</v>
      </c>
      <c r="E108" s="166"/>
      <c r="F108" s="166"/>
      <c r="G108" s="166"/>
      <c r="H108" s="166"/>
      <c r="I108" s="166"/>
      <c r="J108" s="167">
        <f>J216</f>
        <v>0</v>
      </c>
      <c r="L108" s="164"/>
    </row>
    <row r="109" spans="2:65" s="1" customFormat="1" ht="21.75" hidden="1" customHeight="1">
      <c r="B109" s="28"/>
      <c r="L109" s="28"/>
    </row>
    <row r="110" spans="2:65" s="1" customFormat="1" ht="6.95" hidden="1" customHeight="1">
      <c r="B110" s="28"/>
      <c r="L110" s="28"/>
    </row>
    <row r="111" spans="2:65" s="1" customFormat="1" ht="29.25" hidden="1" customHeight="1">
      <c r="B111" s="28"/>
      <c r="C111" s="111" t="s">
        <v>175</v>
      </c>
      <c r="J111" s="116">
        <f>ROUND(J112 + J113 + J114 + J115 + J116 + J117,2)</f>
        <v>0</v>
      </c>
      <c r="L111" s="28"/>
      <c r="N111" s="117" t="s">
        <v>39</v>
      </c>
    </row>
    <row r="112" spans="2:65" s="1" customFormat="1" ht="18" hidden="1" customHeight="1">
      <c r="B112" s="118"/>
      <c r="C112" s="119"/>
      <c r="D112" s="232" t="s">
        <v>220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ref="BE112:BE117" si="0">IF(N112="základná",J112,0)</f>
        <v>0</v>
      </c>
      <c r="BF112" s="124">
        <f t="shared" ref="BF112:BF117" si="1">IF(N112="znížená",J112,0)</f>
        <v>0</v>
      </c>
      <c r="BG112" s="124">
        <f t="shared" ref="BG112:BG117" si="2">IF(N112="zákl. prenesená",J112,0)</f>
        <v>0</v>
      </c>
      <c r="BH112" s="124">
        <f t="shared" ref="BH112:BH117" si="3">IF(N112="zníž. prenesená",J112,0)</f>
        <v>0</v>
      </c>
      <c r="BI112" s="124">
        <f t="shared" ref="BI112:BI117" si="4">IF(N112="nulová",J112,0)</f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221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222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32" t="s">
        <v>223</v>
      </c>
      <c r="E115" s="233"/>
      <c r="F115" s="233"/>
      <c r="G115" s="119"/>
      <c r="H115" s="119"/>
      <c r="I115" s="119"/>
      <c r="J115" s="121"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177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32" t="s">
        <v>224</v>
      </c>
      <c r="E116" s="233"/>
      <c r="F116" s="233"/>
      <c r="G116" s="119"/>
      <c r="H116" s="119"/>
      <c r="I116" s="119"/>
      <c r="J116" s="121">
        <v>0</v>
      </c>
      <c r="K116" s="119"/>
      <c r="L116" s="118"/>
      <c r="M116" s="119"/>
      <c r="N116" s="122" t="s">
        <v>41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177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115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120" t="s">
        <v>182</v>
      </c>
      <c r="E117" s="119"/>
      <c r="F117" s="119"/>
      <c r="G117" s="119"/>
      <c r="H117" s="119"/>
      <c r="I117" s="119"/>
      <c r="J117" s="121">
        <f>ROUND(J30*T117,2)</f>
        <v>0</v>
      </c>
      <c r="K117" s="119"/>
      <c r="L117" s="118"/>
      <c r="M117" s="119"/>
      <c r="N117" s="122" t="s">
        <v>41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183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115</v>
      </c>
      <c r="BK117" s="119"/>
      <c r="BL117" s="119"/>
      <c r="BM117" s="119"/>
    </row>
    <row r="118" spans="2:65" s="1" customFormat="1" ht="9.9499999999999993" hidden="1">
      <c r="B118" s="28"/>
      <c r="L118" s="28"/>
    </row>
    <row r="119" spans="2:65" s="1" customFormat="1" ht="29.25" hidden="1" customHeight="1">
      <c r="B119" s="28"/>
      <c r="C119" s="125" t="s">
        <v>184</v>
      </c>
      <c r="D119" s="101"/>
      <c r="E119" s="101"/>
      <c r="F119" s="101"/>
      <c r="G119" s="101"/>
      <c r="H119" s="101"/>
      <c r="I119" s="101"/>
      <c r="J119" s="126">
        <f>ROUND(J96+J111,2)</f>
        <v>0</v>
      </c>
      <c r="K119" s="101"/>
      <c r="L119" s="28"/>
    </row>
    <row r="120" spans="2:65" s="1" customFormat="1" ht="6.95" hidden="1" customHeight="1">
      <c r="B120" s="43"/>
      <c r="C120" s="44"/>
      <c r="D120" s="44"/>
      <c r="E120" s="44"/>
      <c r="F120" s="44"/>
      <c r="G120" s="44"/>
      <c r="H120" s="44"/>
      <c r="I120" s="44"/>
      <c r="J120" s="44"/>
      <c r="K120" s="44"/>
      <c r="L120" s="28"/>
    </row>
    <row r="121" spans="2:65" ht="9.9499999999999993" hidden="1"/>
    <row r="122" spans="2:65" ht="9.9499999999999993" hidden="1"/>
    <row r="123" spans="2:65" ht="9.9499999999999993" hidden="1"/>
    <row r="124" spans="2:65" s="1" customFormat="1" ht="6.95" customHeight="1">
      <c r="B124" s="45"/>
      <c r="C124" s="46"/>
      <c r="D124" s="46"/>
      <c r="E124" s="46"/>
      <c r="F124" s="46"/>
      <c r="G124" s="46"/>
      <c r="H124" s="46"/>
      <c r="I124" s="46"/>
      <c r="J124" s="46"/>
      <c r="K124" s="46"/>
      <c r="L124" s="28"/>
    </row>
    <row r="125" spans="2:65" s="1" customFormat="1" ht="24.95" customHeight="1">
      <c r="B125" s="28"/>
      <c r="C125" s="17" t="s">
        <v>185</v>
      </c>
      <c r="L125" s="28"/>
    </row>
    <row r="126" spans="2:65" s="1" customFormat="1" ht="6.95" customHeight="1">
      <c r="B126" s="28"/>
      <c r="L126" s="28"/>
    </row>
    <row r="127" spans="2:65" s="1" customFormat="1" ht="12" customHeight="1">
      <c r="B127" s="28"/>
      <c r="C127" s="23" t="s">
        <v>15</v>
      </c>
      <c r="L127" s="28"/>
    </row>
    <row r="128" spans="2:65" s="1" customFormat="1" ht="16.5" customHeight="1">
      <c r="B128" s="28"/>
      <c r="E128" s="234" t="str">
        <f>E7</f>
        <v>Tlačiarne – úprava dopravnej infraštruktúry - Mesto Košice</v>
      </c>
      <c r="F128" s="235"/>
      <c r="G128" s="235"/>
      <c r="H128" s="235"/>
      <c r="L128" s="28"/>
    </row>
    <row r="129" spans="2:65" s="1" customFormat="1" ht="12" customHeight="1">
      <c r="B129" s="28"/>
      <c r="C129" s="23" t="s">
        <v>165</v>
      </c>
      <c r="L129" s="28"/>
    </row>
    <row r="130" spans="2:65" s="1" customFormat="1" ht="30" customHeight="1">
      <c r="B130" s="28"/>
      <c r="E130" s="194" t="str">
        <f>E9</f>
        <v>SO103 - FESTIVALOVÉ NÁMESTIE ZÁPAD – STAVEBNÉ UPRAVY</v>
      </c>
      <c r="F130" s="236"/>
      <c r="G130" s="236"/>
      <c r="H130" s="236"/>
      <c r="L130" s="28"/>
    </row>
    <row r="131" spans="2:65" s="1" customFormat="1" ht="6.95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F12</f>
        <v>ul. Letná, Košice</v>
      </c>
      <c r="I132" s="23" t="s">
        <v>21</v>
      </c>
      <c r="J132" s="51" t="str">
        <f>IF(J12="","",J12)</f>
        <v>8. 6. 2026</v>
      </c>
      <c r="L132" s="28"/>
    </row>
    <row r="133" spans="2:65" s="1" customFormat="1" ht="6.95" customHeight="1">
      <c r="B133" s="28"/>
      <c r="L133" s="28"/>
    </row>
    <row r="134" spans="2:65" s="1" customFormat="1" ht="25.7" customHeight="1">
      <c r="B134" s="28"/>
      <c r="C134" s="23" t="s">
        <v>23</v>
      </c>
      <c r="F134" s="21" t="str">
        <f>E15</f>
        <v>Mesto Košice, Trieda SNP 48/A, 04011 Košice</v>
      </c>
      <c r="I134" s="23" t="s">
        <v>29</v>
      </c>
      <c r="J134" s="26" t="str">
        <f>E21</f>
        <v>d.g.A design graphic architecture s.r.o</v>
      </c>
      <c r="L134" s="28"/>
    </row>
    <row r="135" spans="2:65" s="1" customFormat="1" ht="15.2" customHeight="1">
      <c r="B135" s="28"/>
      <c r="C135" s="23" t="s">
        <v>27</v>
      </c>
      <c r="F135" s="21" t="str">
        <f>IF(E18="","",E18)</f>
        <v>Vyplň údaj</v>
      </c>
      <c r="I135" s="23" t="s">
        <v>32</v>
      </c>
      <c r="J135" s="26" t="str">
        <f>E24</f>
        <v xml:space="preserve"> </v>
      </c>
      <c r="L135" s="28"/>
    </row>
    <row r="136" spans="2:65" s="1" customFormat="1" ht="10.35" customHeight="1">
      <c r="B136" s="28"/>
      <c r="L136" s="28"/>
    </row>
    <row r="137" spans="2:65" s="9" customFormat="1" ht="29.25" customHeight="1">
      <c r="B137" s="127"/>
      <c r="C137" s="128" t="s">
        <v>186</v>
      </c>
      <c r="D137" s="129" t="s">
        <v>60</v>
      </c>
      <c r="E137" s="129" t="s">
        <v>56</v>
      </c>
      <c r="F137" s="129" t="s">
        <v>57</v>
      </c>
      <c r="G137" s="129" t="s">
        <v>187</v>
      </c>
      <c r="H137" s="129" t="s">
        <v>188</v>
      </c>
      <c r="I137" s="129" t="s">
        <v>189</v>
      </c>
      <c r="J137" s="130" t="s">
        <v>171</v>
      </c>
      <c r="K137" s="131" t="s">
        <v>190</v>
      </c>
      <c r="L137" s="127"/>
      <c r="M137" s="58" t="s">
        <v>1</v>
      </c>
      <c r="N137" s="59" t="s">
        <v>39</v>
      </c>
      <c r="O137" s="59" t="s">
        <v>191</v>
      </c>
      <c r="P137" s="59" t="s">
        <v>192</v>
      </c>
      <c r="Q137" s="59" t="s">
        <v>193</v>
      </c>
      <c r="R137" s="59" t="s">
        <v>194</v>
      </c>
      <c r="S137" s="59" t="s">
        <v>195</v>
      </c>
      <c r="T137" s="60" t="s">
        <v>196</v>
      </c>
    </row>
    <row r="138" spans="2:65" s="1" customFormat="1" ht="22.7" customHeight="1">
      <c r="B138" s="28"/>
      <c r="C138" s="63" t="s">
        <v>167</v>
      </c>
      <c r="J138" s="132">
        <f>BK138</f>
        <v>0</v>
      </c>
      <c r="L138" s="28"/>
      <c r="M138" s="61"/>
      <c r="N138" s="52"/>
      <c r="O138" s="52"/>
      <c r="P138" s="133">
        <f>P139+P212+P215</f>
        <v>0</v>
      </c>
      <c r="Q138" s="52"/>
      <c r="R138" s="133">
        <f>R139+R212+R215</f>
        <v>1577.4251409999999</v>
      </c>
      <c r="S138" s="52"/>
      <c r="T138" s="134">
        <f>T139+T212+T215</f>
        <v>2145.6820000000002</v>
      </c>
      <c r="AT138" s="13" t="s">
        <v>74</v>
      </c>
      <c r="AU138" s="13" t="s">
        <v>173</v>
      </c>
      <c r="BK138" s="135">
        <f>BK139+BK212+BK215</f>
        <v>0</v>
      </c>
    </row>
    <row r="139" spans="2:65" s="10" customFormat="1" ht="25.9" customHeight="1">
      <c r="B139" s="136"/>
      <c r="D139" s="137" t="s">
        <v>74</v>
      </c>
      <c r="E139" s="138" t="s">
        <v>197</v>
      </c>
      <c r="F139" s="138" t="s">
        <v>198</v>
      </c>
      <c r="I139" s="139"/>
      <c r="J139" s="140">
        <f>BK139</f>
        <v>0</v>
      </c>
      <c r="L139" s="136"/>
      <c r="M139" s="141"/>
      <c r="P139" s="142">
        <f>P140+P159+P164+P168+P185+P188+P210</f>
        <v>0</v>
      </c>
      <c r="R139" s="142">
        <f>R140+R159+R164+R168+R185+R188+R210</f>
        <v>1577.4251409999999</v>
      </c>
      <c r="T139" s="143">
        <f>T140+T159+T164+T168+T185+T188+T210</f>
        <v>2145.6820000000002</v>
      </c>
      <c r="AR139" s="137" t="s">
        <v>83</v>
      </c>
      <c r="AT139" s="144" t="s">
        <v>74</v>
      </c>
      <c r="AU139" s="144" t="s">
        <v>75</v>
      </c>
      <c r="AY139" s="137" t="s">
        <v>199</v>
      </c>
      <c r="BK139" s="145">
        <f>BK140+BK159+BK164+BK168+BK185+BK188+BK210</f>
        <v>0</v>
      </c>
    </row>
    <row r="140" spans="2:65" s="10" customFormat="1" ht="22.7" customHeight="1">
      <c r="B140" s="136"/>
      <c r="D140" s="137" t="s">
        <v>74</v>
      </c>
      <c r="E140" s="168" t="s">
        <v>83</v>
      </c>
      <c r="F140" s="168" t="s">
        <v>323</v>
      </c>
      <c r="I140" s="139"/>
      <c r="J140" s="169">
        <f>BK140</f>
        <v>0</v>
      </c>
      <c r="L140" s="136"/>
      <c r="M140" s="141"/>
      <c r="P140" s="142">
        <f>SUM(P141:P158)</f>
        <v>0</v>
      </c>
      <c r="R140" s="142">
        <f>SUM(R141:R158)</f>
        <v>0.37000400000000006</v>
      </c>
      <c r="T140" s="143">
        <f>SUM(T141:T158)</f>
        <v>2131.7110000000002</v>
      </c>
      <c r="AR140" s="137" t="s">
        <v>83</v>
      </c>
      <c r="AT140" s="144" t="s">
        <v>74</v>
      </c>
      <c r="AU140" s="144" t="s">
        <v>83</v>
      </c>
      <c r="AY140" s="137" t="s">
        <v>199</v>
      </c>
      <c r="BK140" s="145">
        <f>SUM(BK141:BK158)</f>
        <v>0</v>
      </c>
    </row>
    <row r="141" spans="2:65" s="1" customFormat="1" ht="24.2" customHeight="1">
      <c r="B141" s="118"/>
      <c r="C141" s="146" t="s">
        <v>83</v>
      </c>
      <c r="D141" s="146" t="s">
        <v>200</v>
      </c>
      <c r="E141" s="147" t="s">
        <v>324</v>
      </c>
      <c r="F141" s="148" t="s">
        <v>325</v>
      </c>
      <c r="G141" s="149" t="s">
        <v>262</v>
      </c>
      <c r="H141" s="150">
        <v>74</v>
      </c>
      <c r="I141" s="151"/>
      <c r="J141" s="152">
        <f t="shared" ref="J141:J158" si="5">ROUND(I141*H141,2)</f>
        <v>0</v>
      </c>
      <c r="K141" s="153"/>
      <c r="L141" s="28"/>
      <c r="M141" s="154" t="s">
        <v>1</v>
      </c>
      <c r="N141" s="117" t="s">
        <v>41</v>
      </c>
      <c r="P141" s="155">
        <f t="shared" ref="P141:P158" si="6">O141*H141</f>
        <v>0</v>
      </c>
      <c r="Q141" s="155">
        <v>0</v>
      </c>
      <c r="R141" s="155">
        <f t="shared" ref="R141:R158" si="7">Q141*H141</f>
        <v>0</v>
      </c>
      <c r="S141" s="155">
        <v>0.26</v>
      </c>
      <c r="T141" s="156">
        <f t="shared" ref="T141:T158" si="8">S141*H141</f>
        <v>19.240000000000002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ref="BE141:BE158" si="9">IF(N141="základná",J141,0)</f>
        <v>0</v>
      </c>
      <c r="BF141" s="158">
        <f t="shared" ref="BF141:BF158" si="10">IF(N141="znížená",J141,0)</f>
        <v>0</v>
      </c>
      <c r="BG141" s="158">
        <f t="shared" ref="BG141:BG158" si="11">IF(N141="zákl. prenesená",J141,0)</f>
        <v>0</v>
      </c>
      <c r="BH141" s="158">
        <f t="shared" ref="BH141:BH158" si="12">IF(N141="zníž. prenesená",J141,0)</f>
        <v>0</v>
      </c>
      <c r="BI141" s="158">
        <f t="shared" ref="BI141:BI158" si="13">IF(N141="nulová",J141,0)</f>
        <v>0</v>
      </c>
      <c r="BJ141" s="13" t="s">
        <v>115</v>
      </c>
      <c r="BK141" s="158">
        <f t="shared" ref="BK141:BK158" si="14">ROUND(I141*H141,2)</f>
        <v>0</v>
      </c>
      <c r="BL141" s="13" t="s">
        <v>234</v>
      </c>
      <c r="BM141" s="157" t="s">
        <v>690</v>
      </c>
    </row>
    <row r="142" spans="2:65" s="1" customFormat="1" ht="24.2" customHeight="1">
      <c r="B142" s="118"/>
      <c r="C142" s="146" t="s">
        <v>115</v>
      </c>
      <c r="D142" s="146" t="s">
        <v>200</v>
      </c>
      <c r="E142" s="147" t="s">
        <v>554</v>
      </c>
      <c r="F142" s="148" t="s">
        <v>555</v>
      </c>
      <c r="G142" s="149" t="s">
        <v>262</v>
      </c>
      <c r="H142" s="150">
        <v>942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0.316</v>
      </c>
      <c r="T142" s="156">
        <f t="shared" si="8"/>
        <v>297.67200000000003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556</v>
      </c>
    </row>
    <row r="143" spans="2:65" s="1" customFormat="1" ht="24.2" customHeight="1">
      <c r="B143" s="118"/>
      <c r="C143" s="146" t="s">
        <v>239</v>
      </c>
      <c r="D143" s="146" t="s">
        <v>200</v>
      </c>
      <c r="E143" s="147" t="s">
        <v>557</v>
      </c>
      <c r="F143" s="148" t="s">
        <v>558</v>
      </c>
      <c r="G143" s="149" t="s">
        <v>356</v>
      </c>
      <c r="H143" s="150">
        <v>489.1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1.3</v>
      </c>
      <c r="T143" s="156">
        <f t="shared" si="8"/>
        <v>635.83000000000004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559</v>
      </c>
    </row>
    <row r="144" spans="2:65" s="1" customFormat="1" ht="37.700000000000003" customHeight="1">
      <c r="B144" s="118"/>
      <c r="C144" s="146" t="s">
        <v>234</v>
      </c>
      <c r="D144" s="146" t="s">
        <v>200</v>
      </c>
      <c r="E144" s="147" t="s">
        <v>691</v>
      </c>
      <c r="F144" s="148" t="s">
        <v>692</v>
      </c>
      <c r="G144" s="149" t="s">
        <v>262</v>
      </c>
      <c r="H144" s="150">
        <v>1190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2.7E-4</v>
      </c>
      <c r="R144" s="155">
        <f t="shared" si="7"/>
        <v>0.32130000000000003</v>
      </c>
      <c r="S144" s="155">
        <v>0.25</v>
      </c>
      <c r="T144" s="156">
        <f t="shared" si="8"/>
        <v>297.5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693</v>
      </c>
    </row>
    <row r="145" spans="2:65" s="1" customFormat="1" ht="24.2" customHeight="1">
      <c r="B145" s="118"/>
      <c r="C145" s="146" t="s">
        <v>246</v>
      </c>
      <c r="D145" s="146" t="s">
        <v>200</v>
      </c>
      <c r="E145" s="147" t="s">
        <v>563</v>
      </c>
      <c r="F145" s="148" t="s">
        <v>564</v>
      </c>
      <c r="G145" s="149" t="s">
        <v>266</v>
      </c>
      <c r="H145" s="150">
        <v>405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0.14499999999999999</v>
      </c>
      <c r="T145" s="156">
        <f t="shared" si="8"/>
        <v>58.724999999999994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565</v>
      </c>
    </row>
    <row r="146" spans="2:65" s="1" customFormat="1" ht="33" customHeight="1">
      <c r="B146" s="118"/>
      <c r="C146" s="146" t="s">
        <v>250</v>
      </c>
      <c r="D146" s="146" t="s">
        <v>200</v>
      </c>
      <c r="E146" s="147" t="s">
        <v>694</v>
      </c>
      <c r="F146" s="148" t="s">
        <v>695</v>
      </c>
      <c r="G146" s="149" t="s">
        <v>356</v>
      </c>
      <c r="H146" s="150">
        <v>66.599999999999994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696</v>
      </c>
    </row>
    <row r="147" spans="2:65" s="1" customFormat="1" ht="24.2" customHeight="1">
      <c r="B147" s="118"/>
      <c r="C147" s="146" t="s">
        <v>256</v>
      </c>
      <c r="D147" s="146" t="s">
        <v>200</v>
      </c>
      <c r="E147" s="147" t="s">
        <v>566</v>
      </c>
      <c r="F147" s="148" t="s">
        <v>567</v>
      </c>
      <c r="G147" s="149" t="s">
        <v>262</v>
      </c>
      <c r="H147" s="150">
        <v>1085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568</v>
      </c>
    </row>
    <row r="148" spans="2:65" s="1" customFormat="1" ht="24.2" customHeight="1">
      <c r="B148" s="118"/>
      <c r="C148" s="146" t="s">
        <v>233</v>
      </c>
      <c r="D148" s="146" t="s">
        <v>200</v>
      </c>
      <c r="E148" s="147" t="s">
        <v>569</v>
      </c>
      <c r="F148" s="148" t="s">
        <v>697</v>
      </c>
      <c r="G148" s="149" t="s">
        <v>356</v>
      </c>
      <c r="H148" s="150">
        <v>452.08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813.74400000000003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571</v>
      </c>
    </row>
    <row r="149" spans="2:65" s="1" customFormat="1" ht="16.5" customHeight="1">
      <c r="B149" s="118"/>
      <c r="C149" s="146" t="s">
        <v>254</v>
      </c>
      <c r="D149" s="146" t="s">
        <v>200</v>
      </c>
      <c r="E149" s="147" t="s">
        <v>572</v>
      </c>
      <c r="F149" s="148" t="s">
        <v>573</v>
      </c>
      <c r="G149" s="149" t="s">
        <v>356</v>
      </c>
      <c r="H149" s="150">
        <v>452.08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574</v>
      </c>
    </row>
    <row r="150" spans="2:65" s="1" customFormat="1" ht="37.700000000000003" customHeight="1">
      <c r="B150" s="118"/>
      <c r="C150" s="146" t="s">
        <v>268</v>
      </c>
      <c r="D150" s="146" t="s">
        <v>200</v>
      </c>
      <c r="E150" s="147" t="s">
        <v>698</v>
      </c>
      <c r="F150" s="148" t="s">
        <v>699</v>
      </c>
      <c r="G150" s="149" t="s">
        <v>356</v>
      </c>
      <c r="H150" s="150">
        <v>5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1.8</v>
      </c>
      <c r="T150" s="156">
        <f t="shared" si="8"/>
        <v>9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700</v>
      </c>
    </row>
    <row r="151" spans="2:65" s="1" customFormat="1" ht="24.2" customHeight="1">
      <c r="B151" s="118"/>
      <c r="C151" s="146" t="s">
        <v>272</v>
      </c>
      <c r="D151" s="146" t="s">
        <v>200</v>
      </c>
      <c r="E151" s="147" t="s">
        <v>575</v>
      </c>
      <c r="F151" s="148" t="s">
        <v>576</v>
      </c>
      <c r="G151" s="149" t="s">
        <v>577</v>
      </c>
      <c r="H151" s="150">
        <v>452.08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578</v>
      </c>
    </row>
    <row r="152" spans="2:65" s="1" customFormat="1" ht="24.2" customHeight="1">
      <c r="B152" s="118"/>
      <c r="C152" s="146" t="s">
        <v>276</v>
      </c>
      <c r="D152" s="146" t="s">
        <v>200</v>
      </c>
      <c r="E152" s="147" t="s">
        <v>579</v>
      </c>
      <c r="F152" s="148" t="s">
        <v>580</v>
      </c>
      <c r="G152" s="149" t="s">
        <v>356</v>
      </c>
      <c r="H152" s="150">
        <v>452.08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581</v>
      </c>
    </row>
    <row r="153" spans="2:65" s="1" customFormat="1" ht="21.75" customHeight="1">
      <c r="B153" s="118"/>
      <c r="C153" s="146" t="s">
        <v>280</v>
      </c>
      <c r="D153" s="146" t="s">
        <v>200</v>
      </c>
      <c r="E153" s="147" t="s">
        <v>701</v>
      </c>
      <c r="F153" s="148" t="s">
        <v>702</v>
      </c>
      <c r="G153" s="149" t="s">
        <v>356</v>
      </c>
      <c r="H153" s="150">
        <v>452.08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703</v>
      </c>
    </row>
    <row r="154" spans="2:65" s="1" customFormat="1" ht="24.2" customHeight="1">
      <c r="B154" s="118"/>
      <c r="C154" s="146" t="s">
        <v>284</v>
      </c>
      <c r="D154" s="146" t="s">
        <v>200</v>
      </c>
      <c r="E154" s="147" t="s">
        <v>586</v>
      </c>
      <c r="F154" s="148" t="s">
        <v>587</v>
      </c>
      <c r="G154" s="149" t="s">
        <v>262</v>
      </c>
      <c r="H154" s="150">
        <v>234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588</v>
      </c>
    </row>
    <row r="155" spans="2:65" s="1" customFormat="1" ht="16.5" customHeight="1">
      <c r="B155" s="118"/>
      <c r="C155" s="170" t="s">
        <v>288</v>
      </c>
      <c r="D155" s="170" t="s">
        <v>229</v>
      </c>
      <c r="E155" s="171" t="s">
        <v>589</v>
      </c>
      <c r="F155" s="172" t="s">
        <v>590</v>
      </c>
      <c r="G155" s="173" t="s">
        <v>385</v>
      </c>
      <c r="H155" s="174">
        <v>48.704000000000001</v>
      </c>
      <c r="I155" s="175"/>
      <c r="J155" s="176">
        <f t="shared" si="5"/>
        <v>0</v>
      </c>
      <c r="K155" s="177"/>
      <c r="L155" s="178"/>
      <c r="M155" s="179" t="s">
        <v>1</v>
      </c>
      <c r="N155" s="180" t="s">
        <v>41</v>
      </c>
      <c r="P155" s="155">
        <f t="shared" si="6"/>
        <v>0</v>
      </c>
      <c r="Q155" s="155">
        <v>1E-3</v>
      </c>
      <c r="R155" s="155">
        <f t="shared" si="7"/>
        <v>4.8704000000000004E-2</v>
      </c>
      <c r="S155" s="155">
        <v>0</v>
      </c>
      <c r="T155" s="156">
        <f t="shared" si="8"/>
        <v>0</v>
      </c>
      <c r="AR155" s="157" t="s">
        <v>233</v>
      </c>
      <c r="AT155" s="157" t="s">
        <v>229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591</v>
      </c>
    </row>
    <row r="156" spans="2:65" s="1" customFormat="1" ht="24.2" customHeight="1">
      <c r="B156" s="118"/>
      <c r="C156" s="146" t="s">
        <v>292</v>
      </c>
      <c r="D156" s="146" t="s">
        <v>200</v>
      </c>
      <c r="E156" s="147" t="s">
        <v>592</v>
      </c>
      <c r="F156" s="148" t="s">
        <v>593</v>
      </c>
      <c r="G156" s="149" t="s">
        <v>262</v>
      </c>
      <c r="H156" s="150">
        <v>234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594</v>
      </c>
    </row>
    <row r="157" spans="2:65" s="1" customFormat="1" ht="33" customHeight="1">
      <c r="B157" s="118"/>
      <c r="C157" s="146" t="s">
        <v>296</v>
      </c>
      <c r="D157" s="146" t="s">
        <v>200</v>
      </c>
      <c r="E157" s="147" t="s">
        <v>595</v>
      </c>
      <c r="F157" s="148" t="s">
        <v>596</v>
      </c>
      <c r="G157" s="149" t="s">
        <v>262</v>
      </c>
      <c r="H157" s="150">
        <v>234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597</v>
      </c>
    </row>
    <row r="158" spans="2:65" s="1" customFormat="1" ht="24.2" customHeight="1">
      <c r="B158" s="118"/>
      <c r="C158" s="146" t="s">
        <v>300</v>
      </c>
      <c r="D158" s="146" t="s">
        <v>200</v>
      </c>
      <c r="E158" s="147" t="s">
        <v>598</v>
      </c>
      <c r="F158" s="148" t="s">
        <v>599</v>
      </c>
      <c r="G158" s="149" t="s">
        <v>262</v>
      </c>
      <c r="H158" s="150">
        <v>234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41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234</v>
      </c>
      <c r="BM158" s="157" t="s">
        <v>600</v>
      </c>
    </row>
    <row r="159" spans="2:65" s="10" customFormat="1" ht="22.7" customHeight="1">
      <c r="B159" s="136"/>
      <c r="D159" s="137" t="s">
        <v>74</v>
      </c>
      <c r="E159" s="168" t="s">
        <v>115</v>
      </c>
      <c r="F159" s="168" t="s">
        <v>396</v>
      </c>
      <c r="I159" s="139"/>
      <c r="J159" s="169">
        <f>BK159</f>
        <v>0</v>
      </c>
      <c r="L159" s="136"/>
      <c r="M159" s="141"/>
      <c r="P159" s="142">
        <f>SUM(P160:P163)</f>
        <v>0</v>
      </c>
      <c r="R159" s="142">
        <f>SUM(R160:R163)</f>
        <v>5.83866</v>
      </c>
      <c r="T159" s="143">
        <f>SUM(T160:T163)</f>
        <v>0</v>
      </c>
      <c r="AR159" s="137" t="s">
        <v>83</v>
      </c>
      <c r="AT159" s="144" t="s">
        <v>74</v>
      </c>
      <c r="AU159" s="144" t="s">
        <v>83</v>
      </c>
      <c r="AY159" s="137" t="s">
        <v>199</v>
      </c>
      <c r="BK159" s="145">
        <f>SUM(BK160:BK163)</f>
        <v>0</v>
      </c>
    </row>
    <row r="160" spans="2:65" s="1" customFormat="1" ht="33" customHeight="1">
      <c r="B160" s="118"/>
      <c r="C160" s="146" t="s">
        <v>304</v>
      </c>
      <c r="D160" s="146" t="s">
        <v>200</v>
      </c>
      <c r="E160" s="147" t="s">
        <v>601</v>
      </c>
      <c r="F160" s="148" t="s">
        <v>602</v>
      </c>
      <c r="G160" s="149" t="s">
        <v>262</v>
      </c>
      <c r="H160" s="150">
        <v>1035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41</v>
      </c>
      <c r="P160" s="155">
        <f>O160*H160</f>
        <v>0</v>
      </c>
      <c r="Q160" s="155">
        <v>0</v>
      </c>
      <c r="R160" s="155">
        <f>Q160*H160</f>
        <v>0</v>
      </c>
      <c r="S160" s="155">
        <v>0</v>
      </c>
      <c r="T160" s="156">
        <f>S160*H160</f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234</v>
      </c>
      <c r="BM160" s="157" t="s">
        <v>603</v>
      </c>
    </row>
    <row r="161" spans="2:65" s="1" customFormat="1" ht="37.700000000000003" customHeight="1">
      <c r="B161" s="118"/>
      <c r="C161" s="146" t="s">
        <v>308</v>
      </c>
      <c r="D161" s="146" t="s">
        <v>200</v>
      </c>
      <c r="E161" s="147" t="s">
        <v>704</v>
      </c>
      <c r="F161" s="148" t="s">
        <v>705</v>
      </c>
      <c r="G161" s="149" t="s">
        <v>356</v>
      </c>
      <c r="H161" s="150">
        <v>2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41</v>
      </c>
      <c r="P161" s="155">
        <f>O161*H161</f>
        <v>0</v>
      </c>
      <c r="Q161" s="155">
        <v>2.4270700000000001</v>
      </c>
      <c r="R161" s="155">
        <f>Q161*H161</f>
        <v>4.8541400000000001</v>
      </c>
      <c r="S161" s="155">
        <v>0</v>
      </c>
      <c r="T161" s="156">
        <f>S161*H161</f>
        <v>0</v>
      </c>
      <c r="AR161" s="157" t="s">
        <v>234</v>
      </c>
      <c r="AT161" s="157" t="s">
        <v>200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706</v>
      </c>
    </row>
    <row r="162" spans="2:65" s="1" customFormat="1" ht="33" customHeight="1">
      <c r="B162" s="118"/>
      <c r="C162" s="146" t="s">
        <v>312</v>
      </c>
      <c r="D162" s="146" t="s">
        <v>200</v>
      </c>
      <c r="E162" s="147" t="s">
        <v>604</v>
      </c>
      <c r="F162" s="148" t="s">
        <v>605</v>
      </c>
      <c r="G162" s="149" t="s">
        <v>262</v>
      </c>
      <c r="H162" s="150">
        <v>604</v>
      </c>
      <c r="I162" s="151"/>
      <c r="J162" s="152">
        <f>ROUND(I162*H162,2)</f>
        <v>0</v>
      </c>
      <c r="K162" s="153"/>
      <c r="L162" s="28"/>
      <c r="M162" s="154" t="s">
        <v>1</v>
      </c>
      <c r="N162" s="117" t="s">
        <v>41</v>
      </c>
      <c r="P162" s="155">
        <f>O162*H162</f>
        <v>0</v>
      </c>
      <c r="Q162" s="155">
        <v>3.0000000000000001E-5</v>
      </c>
      <c r="R162" s="155">
        <f>Q162*H162</f>
        <v>1.8120000000000001E-2</v>
      </c>
      <c r="S162" s="155">
        <v>0</v>
      </c>
      <c r="T162" s="156">
        <f>S162*H162</f>
        <v>0</v>
      </c>
      <c r="AR162" s="157" t="s">
        <v>234</v>
      </c>
      <c r="AT162" s="157" t="s">
        <v>200</v>
      </c>
      <c r="AU162" s="157" t="s">
        <v>115</v>
      </c>
      <c r="AY162" s="13" t="s">
        <v>199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115</v>
      </c>
      <c r="BK162" s="158">
        <f>ROUND(I162*H162,2)</f>
        <v>0</v>
      </c>
      <c r="BL162" s="13" t="s">
        <v>234</v>
      </c>
      <c r="BM162" s="157" t="s">
        <v>707</v>
      </c>
    </row>
    <row r="163" spans="2:65" s="1" customFormat="1" ht="24.2" customHeight="1">
      <c r="B163" s="118"/>
      <c r="C163" s="170" t="s">
        <v>225</v>
      </c>
      <c r="D163" s="170" t="s">
        <v>229</v>
      </c>
      <c r="E163" s="171" t="s">
        <v>708</v>
      </c>
      <c r="F163" s="172" t="s">
        <v>709</v>
      </c>
      <c r="G163" s="173" t="s">
        <v>262</v>
      </c>
      <c r="H163" s="174">
        <v>604</v>
      </c>
      <c r="I163" s="175"/>
      <c r="J163" s="176">
        <f>ROUND(I163*H163,2)</f>
        <v>0</v>
      </c>
      <c r="K163" s="177"/>
      <c r="L163" s="178"/>
      <c r="M163" s="179" t="s">
        <v>1</v>
      </c>
      <c r="N163" s="180" t="s">
        <v>41</v>
      </c>
      <c r="P163" s="155">
        <f>O163*H163</f>
        <v>0</v>
      </c>
      <c r="Q163" s="155">
        <v>1.6000000000000001E-3</v>
      </c>
      <c r="R163" s="155">
        <f>Q163*H163</f>
        <v>0.96640000000000004</v>
      </c>
      <c r="S163" s="155">
        <v>0</v>
      </c>
      <c r="T163" s="156">
        <f>S163*H163</f>
        <v>0</v>
      </c>
      <c r="AR163" s="157" t="s">
        <v>233</v>
      </c>
      <c r="AT163" s="157" t="s">
        <v>229</v>
      </c>
      <c r="AU163" s="157" t="s">
        <v>115</v>
      </c>
      <c r="AY163" s="13" t="s">
        <v>199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115</v>
      </c>
      <c r="BK163" s="158">
        <f>ROUND(I163*H163,2)</f>
        <v>0</v>
      </c>
      <c r="BL163" s="13" t="s">
        <v>234</v>
      </c>
      <c r="BM163" s="157" t="s">
        <v>710</v>
      </c>
    </row>
    <row r="164" spans="2:65" s="10" customFormat="1" ht="22.7" customHeight="1">
      <c r="B164" s="136"/>
      <c r="D164" s="137" t="s">
        <v>74</v>
      </c>
      <c r="E164" s="168" t="s">
        <v>234</v>
      </c>
      <c r="F164" s="168" t="s">
        <v>607</v>
      </c>
      <c r="I164" s="139"/>
      <c r="J164" s="169">
        <f>BK164</f>
        <v>0</v>
      </c>
      <c r="L164" s="136"/>
      <c r="M164" s="141"/>
      <c r="P164" s="142">
        <f>SUM(P165:P167)</f>
        <v>0</v>
      </c>
      <c r="R164" s="142">
        <f>SUM(R165:R167)</f>
        <v>106.87788</v>
      </c>
      <c r="T164" s="143">
        <f>SUM(T165:T167)</f>
        <v>0</v>
      </c>
      <c r="AR164" s="137" t="s">
        <v>83</v>
      </c>
      <c r="AT164" s="144" t="s">
        <v>74</v>
      </c>
      <c r="AU164" s="144" t="s">
        <v>83</v>
      </c>
      <c r="AY164" s="137" t="s">
        <v>199</v>
      </c>
      <c r="BK164" s="145">
        <f>SUM(BK165:BK167)</f>
        <v>0</v>
      </c>
    </row>
    <row r="165" spans="2:65" s="1" customFormat="1" ht="33" customHeight="1">
      <c r="B165" s="118"/>
      <c r="C165" s="146" t="s">
        <v>7</v>
      </c>
      <c r="D165" s="146" t="s">
        <v>200</v>
      </c>
      <c r="E165" s="147" t="s">
        <v>608</v>
      </c>
      <c r="F165" s="148" t="s">
        <v>609</v>
      </c>
      <c r="G165" s="149" t="s">
        <v>262</v>
      </c>
      <c r="H165" s="150">
        <v>522</v>
      </c>
      <c r="I165" s="151"/>
      <c r="J165" s="152">
        <f>ROUND(I165*H165,2)</f>
        <v>0</v>
      </c>
      <c r="K165" s="153"/>
      <c r="L165" s="28"/>
      <c r="M165" s="154" t="s">
        <v>1</v>
      </c>
      <c r="N165" s="117" t="s">
        <v>41</v>
      </c>
      <c r="P165" s="155">
        <f>O165*H165</f>
        <v>0</v>
      </c>
      <c r="Q165" s="155">
        <v>9.4539999999999999E-2</v>
      </c>
      <c r="R165" s="155">
        <f>Q165*H165</f>
        <v>49.349879999999999</v>
      </c>
      <c r="S165" s="155">
        <v>0</v>
      </c>
      <c r="T165" s="156">
        <f>S165*H165</f>
        <v>0</v>
      </c>
      <c r="AR165" s="157" t="s">
        <v>234</v>
      </c>
      <c r="AT165" s="157" t="s">
        <v>200</v>
      </c>
      <c r="AU165" s="157" t="s">
        <v>115</v>
      </c>
      <c r="AY165" s="13" t="s">
        <v>199</v>
      </c>
      <c r="BE165" s="158">
        <f>IF(N165="základná",J165,0)</f>
        <v>0</v>
      </c>
      <c r="BF165" s="158">
        <f>IF(N165="znížená",J165,0)</f>
        <v>0</v>
      </c>
      <c r="BG165" s="158">
        <f>IF(N165="zákl. prenesená",J165,0)</f>
        <v>0</v>
      </c>
      <c r="BH165" s="158">
        <f>IF(N165="zníž. prenesená",J165,0)</f>
        <v>0</v>
      </c>
      <c r="BI165" s="158">
        <f>IF(N165="nulová",J165,0)</f>
        <v>0</v>
      </c>
      <c r="BJ165" s="13" t="s">
        <v>115</v>
      </c>
      <c r="BK165" s="158">
        <f>ROUND(I165*H165,2)</f>
        <v>0</v>
      </c>
      <c r="BL165" s="13" t="s">
        <v>234</v>
      </c>
      <c r="BM165" s="157" t="s">
        <v>711</v>
      </c>
    </row>
    <row r="166" spans="2:65" s="1" customFormat="1" ht="24.2" customHeight="1">
      <c r="B166" s="118"/>
      <c r="C166" s="170" t="s">
        <v>397</v>
      </c>
      <c r="D166" s="170" t="s">
        <v>229</v>
      </c>
      <c r="E166" s="171" t="s">
        <v>712</v>
      </c>
      <c r="F166" s="172" t="s">
        <v>713</v>
      </c>
      <c r="G166" s="173" t="s">
        <v>262</v>
      </c>
      <c r="H166" s="174">
        <v>479.4</v>
      </c>
      <c r="I166" s="175"/>
      <c r="J166" s="176">
        <f>ROUND(I166*H166,2)</f>
        <v>0</v>
      </c>
      <c r="K166" s="177"/>
      <c r="L166" s="178"/>
      <c r="M166" s="179" t="s">
        <v>1</v>
      </c>
      <c r="N166" s="180" t="s">
        <v>41</v>
      </c>
      <c r="P166" s="155">
        <f>O166*H166</f>
        <v>0</v>
      </c>
      <c r="Q166" s="155">
        <v>0.12</v>
      </c>
      <c r="R166" s="155">
        <f>Q166*H166</f>
        <v>57.527999999999999</v>
      </c>
      <c r="S166" s="155">
        <v>0</v>
      </c>
      <c r="T166" s="156">
        <f>S166*H166</f>
        <v>0</v>
      </c>
      <c r="AR166" s="157" t="s">
        <v>233</v>
      </c>
      <c r="AT166" s="157" t="s">
        <v>229</v>
      </c>
      <c r="AU166" s="157" t="s">
        <v>115</v>
      </c>
      <c r="AY166" s="13" t="s">
        <v>199</v>
      </c>
      <c r="BE166" s="158">
        <f>IF(N166="základná",J166,0)</f>
        <v>0</v>
      </c>
      <c r="BF166" s="158">
        <f>IF(N166="znížená",J166,0)</f>
        <v>0</v>
      </c>
      <c r="BG166" s="158">
        <f>IF(N166="zákl. prenesená",J166,0)</f>
        <v>0</v>
      </c>
      <c r="BH166" s="158">
        <f>IF(N166="zníž. prenesená",J166,0)</f>
        <v>0</v>
      </c>
      <c r="BI166" s="158">
        <f>IF(N166="nulová",J166,0)</f>
        <v>0</v>
      </c>
      <c r="BJ166" s="13" t="s">
        <v>115</v>
      </c>
      <c r="BK166" s="158">
        <f>ROUND(I166*H166,2)</f>
        <v>0</v>
      </c>
      <c r="BL166" s="13" t="s">
        <v>234</v>
      </c>
      <c r="BM166" s="157" t="s">
        <v>714</v>
      </c>
    </row>
    <row r="167" spans="2:65" s="1" customFormat="1" ht="18">
      <c r="B167" s="28"/>
      <c r="D167" s="183" t="s">
        <v>715</v>
      </c>
      <c r="F167" s="184" t="s">
        <v>716</v>
      </c>
      <c r="I167" s="119"/>
      <c r="L167" s="28"/>
      <c r="M167" s="185"/>
      <c r="T167" s="55"/>
      <c r="AT167" s="13" t="s">
        <v>715</v>
      </c>
      <c r="AU167" s="13" t="s">
        <v>115</v>
      </c>
    </row>
    <row r="168" spans="2:65" s="10" customFormat="1" ht="22.7" customHeight="1">
      <c r="B168" s="136"/>
      <c r="D168" s="137" t="s">
        <v>74</v>
      </c>
      <c r="E168" s="168" t="s">
        <v>246</v>
      </c>
      <c r="F168" s="168" t="s">
        <v>417</v>
      </c>
      <c r="I168" s="139"/>
      <c r="J168" s="169">
        <f>BK168</f>
        <v>0</v>
      </c>
      <c r="L168" s="136"/>
      <c r="M168" s="141"/>
      <c r="P168" s="142">
        <f>SUM(P169:P184)</f>
        <v>0</v>
      </c>
      <c r="R168" s="142">
        <f>SUM(R169:R184)</f>
        <v>1334.6759999999999</v>
      </c>
      <c r="T168" s="143">
        <f>SUM(T169:T184)</f>
        <v>0</v>
      </c>
      <c r="AR168" s="137" t="s">
        <v>83</v>
      </c>
      <c r="AT168" s="144" t="s">
        <v>74</v>
      </c>
      <c r="AU168" s="144" t="s">
        <v>83</v>
      </c>
      <c r="AY168" s="137" t="s">
        <v>199</v>
      </c>
      <c r="BK168" s="145">
        <f>SUM(BK169:BK184)</f>
        <v>0</v>
      </c>
    </row>
    <row r="169" spans="2:65" s="1" customFormat="1" ht="33" customHeight="1">
      <c r="B169" s="118"/>
      <c r="C169" s="146" t="s">
        <v>401</v>
      </c>
      <c r="D169" s="146" t="s">
        <v>200</v>
      </c>
      <c r="E169" s="147" t="s">
        <v>620</v>
      </c>
      <c r="F169" s="148" t="s">
        <v>621</v>
      </c>
      <c r="G169" s="149" t="s">
        <v>262</v>
      </c>
      <c r="H169" s="150">
        <v>195</v>
      </c>
      <c r="I169" s="151"/>
      <c r="J169" s="152">
        <f t="shared" ref="J169:J184" si="15">ROUND(I169*H169,2)</f>
        <v>0</v>
      </c>
      <c r="K169" s="153"/>
      <c r="L169" s="28"/>
      <c r="M169" s="154" t="s">
        <v>1</v>
      </c>
      <c r="N169" s="117" t="s">
        <v>41</v>
      </c>
      <c r="P169" s="155">
        <f t="shared" ref="P169:P184" si="16">O169*H169</f>
        <v>0</v>
      </c>
      <c r="Q169" s="155">
        <v>0.53186</v>
      </c>
      <c r="R169" s="155">
        <f t="shared" ref="R169:R184" si="17">Q169*H169</f>
        <v>103.7127</v>
      </c>
      <c r="S169" s="155">
        <v>0</v>
      </c>
      <c r="T169" s="156">
        <f t="shared" ref="T169:T184" si="18">S169*H169</f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ref="BE169:BE184" si="19">IF(N169="základná",J169,0)</f>
        <v>0</v>
      </c>
      <c r="BF169" s="158">
        <f t="shared" ref="BF169:BF184" si="20">IF(N169="znížená",J169,0)</f>
        <v>0</v>
      </c>
      <c r="BG169" s="158">
        <f t="shared" ref="BG169:BG184" si="21">IF(N169="zákl. prenesená",J169,0)</f>
        <v>0</v>
      </c>
      <c r="BH169" s="158">
        <f t="shared" ref="BH169:BH184" si="22">IF(N169="zníž. prenesená",J169,0)</f>
        <v>0</v>
      </c>
      <c r="BI169" s="158">
        <f t="shared" ref="BI169:BI184" si="23">IF(N169="nulová",J169,0)</f>
        <v>0</v>
      </c>
      <c r="BJ169" s="13" t="s">
        <v>115</v>
      </c>
      <c r="BK169" s="158">
        <f t="shared" ref="BK169:BK184" si="24">ROUND(I169*H169,2)</f>
        <v>0</v>
      </c>
      <c r="BL169" s="13" t="s">
        <v>234</v>
      </c>
      <c r="BM169" s="157" t="s">
        <v>622</v>
      </c>
    </row>
    <row r="170" spans="2:65" s="1" customFormat="1" ht="33" customHeight="1">
      <c r="B170" s="118"/>
      <c r="C170" s="146" t="s">
        <v>405</v>
      </c>
      <c r="D170" s="146" t="s">
        <v>200</v>
      </c>
      <c r="E170" s="147" t="s">
        <v>717</v>
      </c>
      <c r="F170" s="148" t="s">
        <v>718</v>
      </c>
      <c r="G170" s="149" t="s">
        <v>262</v>
      </c>
      <c r="H170" s="150">
        <v>522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0.23</v>
      </c>
      <c r="R170" s="155">
        <f t="shared" si="17"/>
        <v>120.06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719</v>
      </c>
    </row>
    <row r="171" spans="2:65" s="1" customFormat="1" ht="33" customHeight="1">
      <c r="B171" s="118"/>
      <c r="C171" s="146" t="s">
        <v>409</v>
      </c>
      <c r="D171" s="146" t="s">
        <v>200</v>
      </c>
      <c r="E171" s="147" t="s">
        <v>623</v>
      </c>
      <c r="F171" s="148" t="s">
        <v>624</v>
      </c>
      <c r="G171" s="149" t="s">
        <v>262</v>
      </c>
      <c r="H171" s="150">
        <v>727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41</v>
      </c>
      <c r="P171" s="155">
        <f t="shared" si="16"/>
        <v>0</v>
      </c>
      <c r="Q171" s="155">
        <v>0.46</v>
      </c>
      <c r="R171" s="155">
        <f t="shared" si="17"/>
        <v>334.42</v>
      </c>
      <c r="S171" s="155">
        <v>0</v>
      </c>
      <c r="T171" s="156">
        <f t="shared" si="18"/>
        <v>0</v>
      </c>
      <c r="AR171" s="157" t="s">
        <v>234</v>
      </c>
      <c r="AT171" s="157" t="s">
        <v>200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720</v>
      </c>
    </row>
    <row r="172" spans="2:65" s="1" customFormat="1" ht="24.2" customHeight="1">
      <c r="B172" s="118"/>
      <c r="C172" s="146" t="s">
        <v>413</v>
      </c>
      <c r="D172" s="146" t="s">
        <v>200</v>
      </c>
      <c r="E172" s="147" t="s">
        <v>423</v>
      </c>
      <c r="F172" s="148" t="s">
        <v>721</v>
      </c>
      <c r="G172" s="149" t="s">
        <v>262</v>
      </c>
      <c r="H172" s="150">
        <v>82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0.81</v>
      </c>
      <c r="R172" s="155">
        <f t="shared" si="17"/>
        <v>66.42</v>
      </c>
      <c r="S172" s="155">
        <v>0</v>
      </c>
      <c r="T172" s="156">
        <f t="shared" si="18"/>
        <v>0</v>
      </c>
      <c r="AR172" s="157" t="s">
        <v>234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722</v>
      </c>
    </row>
    <row r="173" spans="2:65" s="1" customFormat="1" ht="33" customHeight="1">
      <c r="B173" s="118"/>
      <c r="C173" s="146" t="s">
        <v>418</v>
      </c>
      <c r="D173" s="146" t="s">
        <v>200</v>
      </c>
      <c r="E173" s="147" t="s">
        <v>723</v>
      </c>
      <c r="F173" s="148" t="s">
        <v>724</v>
      </c>
      <c r="G173" s="149" t="s">
        <v>262</v>
      </c>
      <c r="H173" s="150">
        <v>82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41</v>
      </c>
      <c r="P173" s="155">
        <f t="shared" si="16"/>
        <v>0</v>
      </c>
      <c r="Q173" s="155">
        <v>0.15826000000000001</v>
      </c>
      <c r="R173" s="155">
        <f t="shared" si="17"/>
        <v>12.977320000000001</v>
      </c>
      <c r="S173" s="155">
        <v>0</v>
      </c>
      <c r="T173" s="156">
        <f t="shared" si="18"/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725</v>
      </c>
    </row>
    <row r="174" spans="2:65" s="1" customFormat="1" ht="37.700000000000003" customHeight="1">
      <c r="B174" s="118"/>
      <c r="C174" s="146" t="s">
        <v>422</v>
      </c>
      <c r="D174" s="146" t="s">
        <v>200</v>
      </c>
      <c r="E174" s="147" t="s">
        <v>427</v>
      </c>
      <c r="F174" s="148" t="s">
        <v>428</v>
      </c>
      <c r="G174" s="149" t="s">
        <v>262</v>
      </c>
      <c r="H174" s="150">
        <v>400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41</v>
      </c>
      <c r="P174" s="155">
        <f t="shared" si="16"/>
        <v>0</v>
      </c>
      <c r="Q174" s="155">
        <v>0.35914000000000001</v>
      </c>
      <c r="R174" s="155">
        <f t="shared" si="17"/>
        <v>143.65600000000001</v>
      </c>
      <c r="S174" s="155">
        <v>0</v>
      </c>
      <c r="T174" s="156">
        <f t="shared" si="18"/>
        <v>0</v>
      </c>
      <c r="AR174" s="157" t="s">
        <v>234</v>
      </c>
      <c r="AT174" s="157" t="s">
        <v>200</v>
      </c>
      <c r="AU174" s="157" t="s">
        <v>115</v>
      </c>
      <c r="AY174" s="13" t="s">
        <v>199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115</v>
      </c>
      <c r="BK174" s="158">
        <f t="shared" si="24"/>
        <v>0</v>
      </c>
      <c r="BL174" s="13" t="s">
        <v>234</v>
      </c>
      <c r="BM174" s="157" t="s">
        <v>626</v>
      </c>
    </row>
    <row r="175" spans="2:65" s="1" customFormat="1" ht="37.700000000000003" customHeight="1">
      <c r="B175" s="118"/>
      <c r="C175" s="146" t="s">
        <v>426</v>
      </c>
      <c r="D175" s="146" t="s">
        <v>200</v>
      </c>
      <c r="E175" s="147" t="s">
        <v>726</v>
      </c>
      <c r="F175" s="148" t="s">
        <v>727</v>
      </c>
      <c r="G175" s="149" t="s">
        <v>262</v>
      </c>
      <c r="H175" s="150">
        <v>82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41</v>
      </c>
      <c r="P175" s="155">
        <f t="shared" si="16"/>
        <v>0</v>
      </c>
      <c r="Q175" s="155">
        <v>0.43097000000000002</v>
      </c>
      <c r="R175" s="155">
        <f t="shared" si="17"/>
        <v>35.33954</v>
      </c>
      <c r="S175" s="155">
        <v>0</v>
      </c>
      <c r="T175" s="156">
        <f t="shared" si="18"/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115</v>
      </c>
      <c r="BK175" s="158">
        <f t="shared" si="24"/>
        <v>0</v>
      </c>
      <c r="BL175" s="13" t="s">
        <v>234</v>
      </c>
      <c r="BM175" s="157" t="s">
        <v>728</v>
      </c>
    </row>
    <row r="176" spans="2:65" s="1" customFormat="1" ht="24.2" customHeight="1">
      <c r="B176" s="118"/>
      <c r="C176" s="146" t="s">
        <v>430</v>
      </c>
      <c r="D176" s="146" t="s">
        <v>200</v>
      </c>
      <c r="E176" s="147" t="s">
        <v>729</v>
      </c>
      <c r="F176" s="148" t="s">
        <v>730</v>
      </c>
      <c r="G176" s="149" t="s">
        <v>262</v>
      </c>
      <c r="H176" s="150">
        <v>205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41</v>
      </c>
      <c r="P176" s="155">
        <f t="shared" si="16"/>
        <v>0</v>
      </c>
      <c r="Q176" s="155">
        <v>0.12966</v>
      </c>
      <c r="R176" s="155">
        <f t="shared" si="17"/>
        <v>26.580300000000001</v>
      </c>
      <c r="S176" s="155">
        <v>0</v>
      </c>
      <c r="T176" s="156">
        <f t="shared" si="18"/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115</v>
      </c>
      <c r="BK176" s="158">
        <f t="shared" si="24"/>
        <v>0</v>
      </c>
      <c r="BL176" s="13" t="s">
        <v>234</v>
      </c>
      <c r="BM176" s="157" t="s">
        <v>731</v>
      </c>
    </row>
    <row r="177" spans="2:65" s="1" customFormat="1" ht="33" customHeight="1">
      <c r="B177" s="118"/>
      <c r="C177" s="146" t="s">
        <v>434</v>
      </c>
      <c r="D177" s="146" t="s">
        <v>200</v>
      </c>
      <c r="E177" s="147" t="s">
        <v>431</v>
      </c>
      <c r="F177" s="148" t="s">
        <v>732</v>
      </c>
      <c r="G177" s="149" t="s">
        <v>262</v>
      </c>
      <c r="H177" s="150">
        <v>400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41</v>
      </c>
      <c r="P177" s="155">
        <f t="shared" si="16"/>
        <v>0</v>
      </c>
      <c r="Q177" s="155">
        <v>8.0000000000000004E-4</v>
      </c>
      <c r="R177" s="155">
        <f t="shared" si="17"/>
        <v>0.32</v>
      </c>
      <c r="S177" s="155">
        <v>0</v>
      </c>
      <c r="T177" s="156">
        <f t="shared" si="18"/>
        <v>0</v>
      </c>
      <c r="AR177" s="157" t="s">
        <v>234</v>
      </c>
      <c r="AT177" s="157" t="s">
        <v>200</v>
      </c>
      <c r="AU177" s="157" t="s">
        <v>115</v>
      </c>
      <c r="AY177" s="13" t="s">
        <v>199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115</v>
      </c>
      <c r="BK177" s="158">
        <f t="shared" si="24"/>
        <v>0</v>
      </c>
      <c r="BL177" s="13" t="s">
        <v>234</v>
      </c>
      <c r="BM177" s="157" t="s">
        <v>733</v>
      </c>
    </row>
    <row r="178" spans="2:65" s="1" customFormat="1" ht="33" customHeight="1">
      <c r="B178" s="118"/>
      <c r="C178" s="146" t="s">
        <v>438</v>
      </c>
      <c r="D178" s="146" t="s">
        <v>200</v>
      </c>
      <c r="E178" s="147" t="s">
        <v>627</v>
      </c>
      <c r="F178" s="148" t="s">
        <v>628</v>
      </c>
      <c r="G178" s="149" t="s">
        <v>262</v>
      </c>
      <c r="H178" s="150">
        <v>2508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41</v>
      </c>
      <c r="P178" s="155">
        <f t="shared" si="16"/>
        <v>0</v>
      </c>
      <c r="Q178" s="155">
        <v>6.9999999999999999E-4</v>
      </c>
      <c r="R178" s="155">
        <f t="shared" si="17"/>
        <v>1.7556</v>
      </c>
      <c r="S178" s="155">
        <v>0</v>
      </c>
      <c r="T178" s="156">
        <f t="shared" si="18"/>
        <v>0</v>
      </c>
      <c r="AR178" s="157" t="s">
        <v>234</v>
      </c>
      <c r="AT178" s="157" t="s">
        <v>200</v>
      </c>
      <c r="AU178" s="157" t="s">
        <v>115</v>
      </c>
      <c r="AY178" s="13" t="s">
        <v>199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115</v>
      </c>
      <c r="BK178" s="158">
        <f t="shared" si="24"/>
        <v>0</v>
      </c>
      <c r="BL178" s="13" t="s">
        <v>234</v>
      </c>
      <c r="BM178" s="157" t="s">
        <v>629</v>
      </c>
    </row>
    <row r="179" spans="2:65" s="1" customFormat="1" ht="33" customHeight="1">
      <c r="B179" s="118"/>
      <c r="C179" s="146" t="s">
        <v>442</v>
      </c>
      <c r="D179" s="146" t="s">
        <v>200</v>
      </c>
      <c r="E179" s="147" t="s">
        <v>439</v>
      </c>
      <c r="F179" s="148" t="s">
        <v>630</v>
      </c>
      <c r="G179" s="149" t="s">
        <v>262</v>
      </c>
      <c r="H179" s="150">
        <v>1213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41</v>
      </c>
      <c r="P179" s="155">
        <f t="shared" si="16"/>
        <v>0</v>
      </c>
      <c r="Q179" s="155">
        <v>0.10373</v>
      </c>
      <c r="R179" s="155">
        <f t="shared" si="17"/>
        <v>125.82449</v>
      </c>
      <c r="S179" s="155">
        <v>0</v>
      </c>
      <c r="T179" s="156">
        <f t="shared" si="1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115</v>
      </c>
      <c r="BK179" s="158">
        <f t="shared" si="24"/>
        <v>0</v>
      </c>
      <c r="BL179" s="13" t="s">
        <v>234</v>
      </c>
      <c r="BM179" s="157" t="s">
        <v>631</v>
      </c>
    </row>
    <row r="180" spans="2:65" s="1" customFormat="1" ht="37.700000000000003" customHeight="1">
      <c r="B180" s="118"/>
      <c r="C180" s="146" t="s">
        <v>446</v>
      </c>
      <c r="D180" s="146" t="s">
        <v>200</v>
      </c>
      <c r="E180" s="147" t="s">
        <v>443</v>
      </c>
      <c r="F180" s="148" t="s">
        <v>444</v>
      </c>
      <c r="G180" s="149" t="s">
        <v>262</v>
      </c>
      <c r="H180" s="150">
        <v>1213</v>
      </c>
      <c r="I180" s="151"/>
      <c r="J180" s="152">
        <f t="shared" si="15"/>
        <v>0</v>
      </c>
      <c r="K180" s="153"/>
      <c r="L180" s="28"/>
      <c r="M180" s="154" t="s">
        <v>1</v>
      </c>
      <c r="N180" s="117" t="s">
        <v>41</v>
      </c>
      <c r="P180" s="155">
        <f t="shared" si="16"/>
        <v>0</v>
      </c>
      <c r="Q180" s="155">
        <v>0.15559000000000001</v>
      </c>
      <c r="R180" s="155">
        <f t="shared" si="17"/>
        <v>188.73067</v>
      </c>
      <c r="S180" s="155">
        <v>0</v>
      </c>
      <c r="T180" s="156">
        <f t="shared" si="18"/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115</v>
      </c>
      <c r="BK180" s="158">
        <f t="shared" si="24"/>
        <v>0</v>
      </c>
      <c r="BL180" s="13" t="s">
        <v>234</v>
      </c>
      <c r="BM180" s="157" t="s">
        <v>632</v>
      </c>
    </row>
    <row r="181" spans="2:65" s="1" customFormat="1" ht="33" customHeight="1">
      <c r="B181" s="118"/>
      <c r="C181" s="146" t="s">
        <v>451</v>
      </c>
      <c r="D181" s="146" t="s">
        <v>200</v>
      </c>
      <c r="E181" s="147" t="s">
        <v>447</v>
      </c>
      <c r="F181" s="148" t="s">
        <v>633</v>
      </c>
      <c r="G181" s="149" t="s">
        <v>262</v>
      </c>
      <c r="H181" s="150">
        <v>195</v>
      </c>
      <c r="I181" s="151"/>
      <c r="J181" s="152">
        <f t="shared" si="15"/>
        <v>0</v>
      </c>
      <c r="K181" s="153"/>
      <c r="L181" s="28"/>
      <c r="M181" s="154" t="s">
        <v>1</v>
      </c>
      <c r="N181" s="117" t="s">
        <v>41</v>
      </c>
      <c r="P181" s="155">
        <f t="shared" si="16"/>
        <v>0</v>
      </c>
      <c r="Q181" s="155">
        <v>0.18151999999999999</v>
      </c>
      <c r="R181" s="155">
        <f t="shared" si="17"/>
        <v>35.3964</v>
      </c>
      <c r="S181" s="155">
        <v>0</v>
      </c>
      <c r="T181" s="156">
        <f t="shared" si="18"/>
        <v>0</v>
      </c>
      <c r="AR181" s="157" t="s">
        <v>234</v>
      </c>
      <c r="AT181" s="157" t="s">
        <v>200</v>
      </c>
      <c r="AU181" s="157" t="s">
        <v>115</v>
      </c>
      <c r="AY181" s="13" t="s">
        <v>199</v>
      </c>
      <c r="BE181" s="158">
        <f t="shared" si="19"/>
        <v>0</v>
      </c>
      <c r="BF181" s="158">
        <f t="shared" si="20"/>
        <v>0</v>
      </c>
      <c r="BG181" s="158">
        <f t="shared" si="21"/>
        <v>0</v>
      </c>
      <c r="BH181" s="158">
        <f t="shared" si="22"/>
        <v>0</v>
      </c>
      <c r="BI181" s="158">
        <f t="shared" si="23"/>
        <v>0</v>
      </c>
      <c r="BJ181" s="13" t="s">
        <v>115</v>
      </c>
      <c r="BK181" s="158">
        <f t="shared" si="24"/>
        <v>0</v>
      </c>
      <c r="BL181" s="13" t="s">
        <v>234</v>
      </c>
      <c r="BM181" s="157" t="s">
        <v>634</v>
      </c>
    </row>
    <row r="182" spans="2:65" s="1" customFormat="1" ht="24.2" customHeight="1">
      <c r="B182" s="118"/>
      <c r="C182" s="146" t="s">
        <v>455</v>
      </c>
      <c r="D182" s="146" t="s">
        <v>200</v>
      </c>
      <c r="E182" s="147" t="s">
        <v>734</v>
      </c>
      <c r="F182" s="148" t="s">
        <v>735</v>
      </c>
      <c r="G182" s="149" t="s">
        <v>262</v>
      </c>
      <c r="H182" s="150">
        <v>82</v>
      </c>
      <c r="I182" s="151"/>
      <c r="J182" s="152">
        <f t="shared" si="15"/>
        <v>0</v>
      </c>
      <c r="K182" s="153"/>
      <c r="L182" s="28"/>
      <c r="M182" s="154" t="s">
        <v>1</v>
      </c>
      <c r="N182" s="117" t="s">
        <v>41</v>
      </c>
      <c r="P182" s="155">
        <f t="shared" si="16"/>
        <v>0</v>
      </c>
      <c r="Q182" s="155">
        <v>0.51200000000000001</v>
      </c>
      <c r="R182" s="155">
        <f t="shared" si="17"/>
        <v>41.984000000000002</v>
      </c>
      <c r="S182" s="155">
        <v>0</v>
      </c>
      <c r="T182" s="156">
        <f t="shared" si="18"/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 t="shared" si="19"/>
        <v>0</v>
      </c>
      <c r="BF182" s="158">
        <f t="shared" si="20"/>
        <v>0</v>
      </c>
      <c r="BG182" s="158">
        <f t="shared" si="21"/>
        <v>0</v>
      </c>
      <c r="BH182" s="158">
        <f t="shared" si="22"/>
        <v>0</v>
      </c>
      <c r="BI182" s="158">
        <f t="shared" si="23"/>
        <v>0</v>
      </c>
      <c r="BJ182" s="13" t="s">
        <v>115</v>
      </c>
      <c r="BK182" s="158">
        <f t="shared" si="24"/>
        <v>0</v>
      </c>
      <c r="BL182" s="13" t="s">
        <v>234</v>
      </c>
      <c r="BM182" s="157" t="s">
        <v>736</v>
      </c>
    </row>
    <row r="183" spans="2:65" s="1" customFormat="1" ht="24.2" customHeight="1">
      <c r="B183" s="118"/>
      <c r="C183" s="146" t="s">
        <v>459</v>
      </c>
      <c r="D183" s="146" t="s">
        <v>200</v>
      </c>
      <c r="E183" s="147" t="s">
        <v>635</v>
      </c>
      <c r="F183" s="148" t="s">
        <v>636</v>
      </c>
      <c r="G183" s="149" t="s">
        <v>262</v>
      </c>
      <c r="H183" s="150">
        <v>522</v>
      </c>
      <c r="I183" s="151"/>
      <c r="J183" s="152">
        <f t="shared" si="15"/>
        <v>0</v>
      </c>
      <c r="K183" s="153"/>
      <c r="L183" s="28"/>
      <c r="M183" s="154" t="s">
        <v>1</v>
      </c>
      <c r="N183" s="117" t="s">
        <v>41</v>
      </c>
      <c r="P183" s="155">
        <f t="shared" si="16"/>
        <v>0</v>
      </c>
      <c r="Q183" s="155">
        <v>0.16849</v>
      </c>
      <c r="R183" s="155">
        <f t="shared" si="17"/>
        <v>87.951779999999999</v>
      </c>
      <c r="S183" s="155">
        <v>0</v>
      </c>
      <c r="T183" s="156">
        <f t="shared" si="18"/>
        <v>0</v>
      </c>
      <c r="AR183" s="157" t="s">
        <v>234</v>
      </c>
      <c r="AT183" s="157" t="s">
        <v>200</v>
      </c>
      <c r="AU183" s="157" t="s">
        <v>115</v>
      </c>
      <c r="AY183" s="13" t="s">
        <v>199</v>
      </c>
      <c r="BE183" s="158">
        <f t="shared" si="19"/>
        <v>0</v>
      </c>
      <c r="BF183" s="158">
        <f t="shared" si="20"/>
        <v>0</v>
      </c>
      <c r="BG183" s="158">
        <f t="shared" si="21"/>
        <v>0</v>
      </c>
      <c r="BH183" s="158">
        <f t="shared" si="22"/>
        <v>0</v>
      </c>
      <c r="BI183" s="158">
        <f t="shared" si="23"/>
        <v>0</v>
      </c>
      <c r="BJ183" s="13" t="s">
        <v>115</v>
      </c>
      <c r="BK183" s="158">
        <f t="shared" si="24"/>
        <v>0</v>
      </c>
      <c r="BL183" s="13" t="s">
        <v>234</v>
      </c>
      <c r="BM183" s="157" t="s">
        <v>737</v>
      </c>
    </row>
    <row r="184" spans="2:65" s="1" customFormat="1" ht="24.2" customHeight="1">
      <c r="B184" s="118"/>
      <c r="C184" s="170" t="s">
        <v>463</v>
      </c>
      <c r="D184" s="170" t="s">
        <v>229</v>
      </c>
      <c r="E184" s="171" t="s">
        <v>738</v>
      </c>
      <c r="F184" s="172" t="s">
        <v>739</v>
      </c>
      <c r="G184" s="173" t="s">
        <v>262</v>
      </c>
      <c r="H184" s="174">
        <v>53.04</v>
      </c>
      <c r="I184" s="175"/>
      <c r="J184" s="176">
        <f t="shared" si="15"/>
        <v>0</v>
      </c>
      <c r="K184" s="177"/>
      <c r="L184" s="178"/>
      <c r="M184" s="179" t="s">
        <v>1</v>
      </c>
      <c r="N184" s="180" t="s">
        <v>41</v>
      </c>
      <c r="P184" s="155">
        <f t="shared" si="16"/>
        <v>0</v>
      </c>
      <c r="Q184" s="155">
        <v>0.18</v>
      </c>
      <c r="R184" s="155">
        <f t="shared" si="17"/>
        <v>9.5472000000000001</v>
      </c>
      <c r="S184" s="155">
        <v>0</v>
      </c>
      <c r="T184" s="156">
        <f t="shared" si="18"/>
        <v>0</v>
      </c>
      <c r="AR184" s="157" t="s">
        <v>233</v>
      </c>
      <c r="AT184" s="157" t="s">
        <v>229</v>
      </c>
      <c r="AU184" s="157" t="s">
        <v>115</v>
      </c>
      <c r="AY184" s="13" t="s">
        <v>199</v>
      </c>
      <c r="BE184" s="158">
        <f t="shared" si="19"/>
        <v>0</v>
      </c>
      <c r="BF184" s="158">
        <f t="shared" si="20"/>
        <v>0</v>
      </c>
      <c r="BG184" s="158">
        <f t="shared" si="21"/>
        <v>0</v>
      </c>
      <c r="BH184" s="158">
        <f t="shared" si="22"/>
        <v>0</v>
      </c>
      <c r="BI184" s="158">
        <f t="shared" si="23"/>
        <v>0</v>
      </c>
      <c r="BJ184" s="13" t="s">
        <v>115</v>
      </c>
      <c r="BK184" s="158">
        <f t="shared" si="24"/>
        <v>0</v>
      </c>
      <c r="BL184" s="13" t="s">
        <v>234</v>
      </c>
      <c r="BM184" s="157" t="s">
        <v>740</v>
      </c>
    </row>
    <row r="185" spans="2:65" s="10" customFormat="1" ht="22.7" customHeight="1">
      <c r="B185" s="136"/>
      <c r="D185" s="137" t="s">
        <v>74</v>
      </c>
      <c r="E185" s="168" t="s">
        <v>233</v>
      </c>
      <c r="F185" s="168" t="s">
        <v>450</v>
      </c>
      <c r="I185" s="139"/>
      <c r="J185" s="169">
        <f>BK185</f>
        <v>0</v>
      </c>
      <c r="L185" s="136"/>
      <c r="M185" s="141"/>
      <c r="P185" s="142">
        <f>SUM(P186:P187)</f>
        <v>0</v>
      </c>
      <c r="R185" s="142">
        <f>SUM(R186:R187)</f>
        <v>4.9428000000000001</v>
      </c>
      <c r="T185" s="143">
        <f>SUM(T186:T187)</f>
        <v>0</v>
      </c>
      <c r="AR185" s="137" t="s">
        <v>83</v>
      </c>
      <c r="AT185" s="144" t="s">
        <v>74</v>
      </c>
      <c r="AU185" s="144" t="s">
        <v>83</v>
      </c>
      <c r="AY185" s="137" t="s">
        <v>199</v>
      </c>
      <c r="BK185" s="145">
        <f>SUM(BK186:BK187)</f>
        <v>0</v>
      </c>
    </row>
    <row r="186" spans="2:65" s="1" customFormat="1" ht="24.2" customHeight="1">
      <c r="B186" s="118"/>
      <c r="C186" s="146" t="s">
        <v>467</v>
      </c>
      <c r="D186" s="146" t="s">
        <v>200</v>
      </c>
      <c r="E186" s="147" t="s">
        <v>638</v>
      </c>
      <c r="F186" s="148" t="s">
        <v>639</v>
      </c>
      <c r="G186" s="149" t="s">
        <v>232</v>
      </c>
      <c r="H186" s="150">
        <v>6</v>
      </c>
      <c r="I186" s="151"/>
      <c r="J186" s="152">
        <f>ROUND(I186*H186,2)</f>
        <v>0</v>
      </c>
      <c r="K186" s="153"/>
      <c r="L186" s="28"/>
      <c r="M186" s="154" t="s">
        <v>1</v>
      </c>
      <c r="N186" s="117" t="s">
        <v>41</v>
      </c>
      <c r="P186" s="155">
        <f>O186*H186</f>
        <v>0</v>
      </c>
      <c r="Q186" s="155">
        <v>0.41325000000000001</v>
      </c>
      <c r="R186" s="155">
        <f>Q186*H186</f>
        <v>2.4794999999999998</v>
      </c>
      <c r="S186" s="155">
        <v>0</v>
      </c>
      <c r="T186" s="156">
        <f>S186*H186</f>
        <v>0</v>
      </c>
      <c r="AR186" s="157" t="s">
        <v>234</v>
      </c>
      <c r="AT186" s="157" t="s">
        <v>200</v>
      </c>
      <c r="AU186" s="157" t="s">
        <v>115</v>
      </c>
      <c r="AY186" s="13" t="s">
        <v>199</v>
      </c>
      <c r="BE186" s="158">
        <f>IF(N186="základná",J186,0)</f>
        <v>0</v>
      </c>
      <c r="BF186" s="158">
        <f>IF(N186="znížená",J186,0)</f>
        <v>0</v>
      </c>
      <c r="BG186" s="158">
        <f>IF(N186="zákl. prenesená",J186,0)</f>
        <v>0</v>
      </c>
      <c r="BH186" s="158">
        <f>IF(N186="zníž. prenesená",J186,0)</f>
        <v>0</v>
      </c>
      <c r="BI186" s="158">
        <f>IF(N186="nulová",J186,0)</f>
        <v>0</v>
      </c>
      <c r="BJ186" s="13" t="s">
        <v>115</v>
      </c>
      <c r="BK186" s="158">
        <f>ROUND(I186*H186,2)</f>
        <v>0</v>
      </c>
      <c r="BL186" s="13" t="s">
        <v>234</v>
      </c>
      <c r="BM186" s="157" t="s">
        <v>640</v>
      </c>
    </row>
    <row r="187" spans="2:65" s="1" customFormat="1" ht="24.2" customHeight="1">
      <c r="B187" s="118"/>
      <c r="C187" s="146" t="s">
        <v>471</v>
      </c>
      <c r="D187" s="146" t="s">
        <v>200</v>
      </c>
      <c r="E187" s="147" t="s">
        <v>641</v>
      </c>
      <c r="F187" s="148" t="s">
        <v>642</v>
      </c>
      <c r="G187" s="149" t="s">
        <v>232</v>
      </c>
      <c r="H187" s="150">
        <v>6</v>
      </c>
      <c r="I187" s="151"/>
      <c r="J187" s="152">
        <f>ROUND(I187*H187,2)</f>
        <v>0</v>
      </c>
      <c r="K187" s="153"/>
      <c r="L187" s="28"/>
      <c r="M187" s="154" t="s">
        <v>1</v>
      </c>
      <c r="N187" s="117" t="s">
        <v>41</v>
      </c>
      <c r="P187" s="155">
        <f>O187*H187</f>
        <v>0</v>
      </c>
      <c r="Q187" s="155">
        <v>0.41055000000000003</v>
      </c>
      <c r="R187" s="155">
        <f>Q187*H187</f>
        <v>2.4633000000000003</v>
      </c>
      <c r="S187" s="155">
        <v>0</v>
      </c>
      <c r="T187" s="156">
        <f>S187*H187</f>
        <v>0</v>
      </c>
      <c r="AR187" s="157" t="s">
        <v>234</v>
      </c>
      <c r="AT187" s="157" t="s">
        <v>200</v>
      </c>
      <c r="AU187" s="157" t="s">
        <v>115</v>
      </c>
      <c r="AY187" s="13" t="s">
        <v>199</v>
      </c>
      <c r="BE187" s="158">
        <f>IF(N187="základná",J187,0)</f>
        <v>0</v>
      </c>
      <c r="BF187" s="158">
        <f>IF(N187="znížená",J187,0)</f>
        <v>0</v>
      </c>
      <c r="BG187" s="158">
        <f>IF(N187="zákl. prenesená",J187,0)</f>
        <v>0</v>
      </c>
      <c r="BH187" s="158">
        <f>IF(N187="zníž. prenesená",J187,0)</f>
        <v>0</v>
      </c>
      <c r="BI187" s="158">
        <f>IF(N187="nulová",J187,0)</f>
        <v>0</v>
      </c>
      <c r="BJ187" s="13" t="s">
        <v>115</v>
      </c>
      <c r="BK187" s="158">
        <f>ROUND(I187*H187,2)</f>
        <v>0</v>
      </c>
      <c r="BL187" s="13" t="s">
        <v>234</v>
      </c>
      <c r="BM187" s="157" t="s">
        <v>643</v>
      </c>
    </row>
    <row r="188" spans="2:65" s="10" customFormat="1" ht="22.7" customHeight="1">
      <c r="B188" s="136"/>
      <c r="D188" s="137" t="s">
        <v>74</v>
      </c>
      <c r="E188" s="168" t="s">
        <v>254</v>
      </c>
      <c r="F188" s="168" t="s">
        <v>255</v>
      </c>
      <c r="I188" s="139"/>
      <c r="J188" s="169">
        <f>BK188</f>
        <v>0</v>
      </c>
      <c r="L188" s="136"/>
      <c r="M188" s="141"/>
      <c r="P188" s="142">
        <f>SUM(P189:P209)</f>
        <v>0</v>
      </c>
      <c r="R188" s="142">
        <f>SUM(R189:R209)</f>
        <v>124.719797</v>
      </c>
      <c r="T188" s="143">
        <f>SUM(T189:T209)</f>
        <v>13.971</v>
      </c>
      <c r="AR188" s="137" t="s">
        <v>83</v>
      </c>
      <c r="AT188" s="144" t="s">
        <v>74</v>
      </c>
      <c r="AU188" s="144" t="s">
        <v>83</v>
      </c>
      <c r="AY188" s="137" t="s">
        <v>199</v>
      </c>
      <c r="BK188" s="145">
        <f>SUM(BK189:BK209)</f>
        <v>0</v>
      </c>
    </row>
    <row r="189" spans="2:65" s="1" customFormat="1" ht="24.2" customHeight="1">
      <c r="B189" s="118"/>
      <c r="C189" s="146" t="s">
        <v>475</v>
      </c>
      <c r="D189" s="146" t="s">
        <v>200</v>
      </c>
      <c r="E189" s="147" t="s">
        <v>644</v>
      </c>
      <c r="F189" s="148" t="s">
        <v>645</v>
      </c>
      <c r="G189" s="149" t="s">
        <v>266</v>
      </c>
      <c r="H189" s="150">
        <v>152</v>
      </c>
      <c r="I189" s="151"/>
      <c r="J189" s="152">
        <f t="shared" ref="J189:J209" si="25">ROUND(I189*H189,2)</f>
        <v>0</v>
      </c>
      <c r="K189" s="153"/>
      <c r="L189" s="28"/>
      <c r="M189" s="154" t="s">
        <v>1</v>
      </c>
      <c r="N189" s="117" t="s">
        <v>41</v>
      </c>
      <c r="P189" s="155">
        <f t="shared" ref="P189:P209" si="26">O189*H189</f>
        <v>0</v>
      </c>
      <c r="Q189" s="155">
        <v>0</v>
      </c>
      <c r="R189" s="155">
        <f t="shared" ref="R189:R209" si="27">Q189*H189</f>
        <v>0</v>
      </c>
      <c r="S189" s="155">
        <v>0</v>
      </c>
      <c r="T189" s="156">
        <f t="shared" ref="T189:T209" si="28">S189*H189</f>
        <v>0</v>
      </c>
      <c r="AR189" s="157" t="s">
        <v>234</v>
      </c>
      <c r="AT189" s="157" t="s">
        <v>200</v>
      </c>
      <c r="AU189" s="157" t="s">
        <v>115</v>
      </c>
      <c r="AY189" s="13" t="s">
        <v>199</v>
      </c>
      <c r="BE189" s="158">
        <f t="shared" ref="BE189:BE209" si="29">IF(N189="základná",J189,0)</f>
        <v>0</v>
      </c>
      <c r="BF189" s="158">
        <f t="shared" ref="BF189:BF209" si="30">IF(N189="znížená",J189,0)</f>
        <v>0</v>
      </c>
      <c r="BG189" s="158">
        <f t="shared" ref="BG189:BG209" si="31">IF(N189="zákl. prenesená",J189,0)</f>
        <v>0</v>
      </c>
      <c r="BH189" s="158">
        <f t="shared" ref="BH189:BH209" si="32">IF(N189="zníž. prenesená",J189,0)</f>
        <v>0</v>
      </c>
      <c r="BI189" s="158">
        <f t="shared" ref="BI189:BI209" si="33">IF(N189="nulová",J189,0)</f>
        <v>0</v>
      </c>
      <c r="BJ189" s="13" t="s">
        <v>115</v>
      </c>
      <c r="BK189" s="158">
        <f t="shared" ref="BK189:BK209" si="34">ROUND(I189*H189,2)</f>
        <v>0</v>
      </c>
      <c r="BL189" s="13" t="s">
        <v>234</v>
      </c>
      <c r="BM189" s="157" t="s">
        <v>646</v>
      </c>
    </row>
    <row r="190" spans="2:65" s="1" customFormat="1" ht="16.5" customHeight="1">
      <c r="B190" s="118"/>
      <c r="C190" s="170" t="s">
        <v>479</v>
      </c>
      <c r="D190" s="170" t="s">
        <v>229</v>
      </c>
      <c r="E190" s="171" t="s">
        <v>647</v>
      </c>
      <c r="F190" s="172" t="s">
        <v>648</v>
      </c>
      <c r="G190" s="173" t="s">
        <v>232</v>
      </c>
      <c r="H190" s="174">
        <v>153.52000000000001</v>
      </c>
      <c r="I190" s="175"/>
      <c r="J190" s="176">
        <f t="shared" si="25"/>
        <v>0</v>
      </c>
      <c r="K190" s="177"/>
      <c r="L190" s="178"/>
      <c r="M190" s="179" t="s">
        <v>1</v>
      </c>
      <c r="N190" s="180" t="s">
        <v>41</v>
      </c>
      <c r="P190" s="155">
        <f t="shared" si="26"/>
        <v>0</v>
      </c>
      <c r="Q190" s="155">
        <v>9.7000000000000003E-2</v>
      </c>
      <c r="R190" s="155">
        <f t="shared" si="27"/>
        <v>14.891440000000001</v>
      </c>
      <c r="S190" s="155">
        <v>0</v>
      </c>
      <c r="T190" s="156">
        <f t="shared" si="28"/>
        <v>0</v>
      </c>
      <c r="AR190" s="157" t="s">
        <v>233</v>
      </c>
      <c r="AT190" s="157" t="s">
        <v>229</v>
      </c>
      <c r="AU190" s="157" t="s">
        <v>115</v>
      </c>
      <c r="AY190" s="13" t="s">
        <v>199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115</v>
      </c>
      <c r="BK190" s="158">
        <f t="shared" si="34"/>
        <v>0</v>
      </c>
      <c r="BL190" s="13" t="s">
        <v>234</v>
      </c>
      <c r="BM190" s="157" t="s">
        <v>649</v>
      </c>
    </row>
    <row r="191" spans="2:65" s="1" customFormat="1" ht="37.700000000000003" customHeight="1">
      <c r="B191" s="118"/>
      <c r="C191" s="146" t="s">
        <v>483</v>
      </c>
      <c r="D191" s="146" t="s">
        <v>200</v>
      </c>
      <c r="E191" s="147" t="s">
        <v>484</v>
      </c>
      <c r="F191" s="148" t="s">
        <v>485</v>
      </c>
      <c r="G191" s="149" t="s">
        <v>266</v>
      </c>
      <c r="H191" s="150">
        <v>115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41</v>
      </c>
      <c r="P191" s="155">
        <f t="shared" si="26"/>
        <v>0</v>
      </c>
      <c r="Q191" s="155">
        <v>9.9250000000000005E-2</v>
      </c>
      <c r="R191" s="155">
        <f t="shared" si="27"/>
        <v>11.41375</v>
      </c>
      <c r="S191" s="155">
        <v>0</v>
      </c>
      <c r="T191" s="156">
        <f t="shared" si="28"/>
        <v>0</v>
      </c>
      <c r="AR191" s="157" t="s">
        <v>234</v>
      </c>
      <c r="AT191" s="157" t="s">
        <v>200</v>
      </c>
      <c r="AU191" s="157" t="s">
        <v>115</v>
      </c>
      <c r="AY191" s="13" t="s">
        <v>199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115</v>
      </c>
      <c r="BK191" s="158">
        <f t="shared" si="34"/>
        <v>0</v>
      </c>
      <c r="BL191" s="13" t="s">
        <v>234</v>
      </c>
      <c r="BM191" s="157" t="s">
        <v>741</v>
      </c>
    </row>
    <row r="192" spans="2:65" s="1" customFormat="1" ht="24.2" customHeight="1">
      <c r="B192" s="118"/>
      <c r="C192" s="146" t="s">
        <v>487</v>
      </c>
      <c r="D192" s="146" t="s">
        <v>200</v>
      </c>
      <c r="E192" s="147" t="s">
        <v>742</v>
      </c>
      <c r="F192" s="148" t="s">
        <v>743</v>
      </c>
      <c r="G192" s="149" t="s">
        <v>266</v>
      </c>
      <c r="H192" s="150">
        <v>39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41</v>
      </c>
      <c r="P192" s="155">
        <f t="shared" si="26"/>
        <v>0</v>
      </c>
      <c r="Q192" s="155">
        <v>0.25852999999999998</v>
      </c>
      <c r="R192" s="155">
        <f t="shared" si="27"/>
        <v>10.082669999999998</v>
      </c>
      <c r="S192" s="155">
        <v>0</v>
      </c>
      <c r="T192" s="156">
        <f t="shared" si="28"/>
        <v>0</v>
      </c>
      <c r="AR192" s="157" t="s">
        <v>234</v>
      </c>
      <c r="AT192" s="157" t="s">
        <v>200</v>
      </c>
      <c r="AU192" s="157" t="s">
        <v>115</v>
      </c>
      <c r="AY192" s="13" t="s">
        <v>199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115</v>
      </c>
      <c r="BK192" s="158">
        <f t="shared" si="34"/>
        <v>0</v>
      </c>
      <c r="BL192" s="13" t="s">
        <v>234</v>
      </c>
      <c r="BM192" s="157" t="s">
        <v>744</v>
      </c>
    </row>
    <row r="193" spans="2:65" s="1" customFormat="1" ht="21.75" customHeight="1">
      <c r="B193" s="118"/>
      <c r="C193" s="170" t="s">
        <v>491</v>
      </c>
      <c r="D193" s="170" t="s">
        <v>229</v>
      </c>
      <c r="E193" s="171" t="s">
        <v>745</v>
      </c>
      <c r="F193" s="172" t="s">
        <v>746</v>
      </c>
      <c r="G193" s="173" t="s">
        <v>266</v>
      </c>
      <c r="H193" s="174">
        <v>39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41</v>
      </c>
      <c r="P193" s="155">
        <f t="shared" si="26"/>
        <v>0</v>
      </c>
      <c r="Q193" s="155">
        <v>0.15</v>
      </c>
      <c r="R193" s="155">
        <f t="shared" si="27"/>
        <v>5.85</v>
      </c>
      <c r="S193" s="155">
        <v>0</v>
      </c>
      <c r="T193" s="156">
        <f t="shared" si="28"/>
        <v>0</v>
      </c>
      <c r="AR193" s="157" t="s">
        <v>233</v>
      </c>
      <c r="AT193" s="157" t="s">
        <v>229</v>
      </c>
      <c r="AU193" s="157" t="s">
        <v>115</v>
      </c>
      <c r="AY193" s="13" t="s">
        <v>199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115</v>
      </c>
      <c r="BK193" s="158">
        <f t="shared" si="34"/>
        <v>0</v>
      </c>
      <c r="BL193" s="13" t="s">
        <v>234</v>
      </c>
      <c r="BM193" s="157" t="s">
        <v>747</v>
      </c>
    </row>
    <row r="194" spans="2:65" s="1" customFormat="1" ht="24.2" customHeight="1">
      <c r="B194" s="118"/>
      <c r="C194" s="146" t="s">
        <v>495</v>
      </c>
      <c r="D194" s="146" t="s">
        <v>200</v>
      </c>
      <c r="E194" s="147" t="s">
        <v>748</v>
      </c>
      <c r="F194" s="148" t="s">
        <v>749</v>
      </c>
      <c r="G194" s="149" t="s">
        <v>266</v>
      </c>
      <c r="H194" s="150">
        <v>78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41</v>
      </c>
      <c r="P194" s="155">
        <f t="shared" si="26"/>
        <v>0</v>
      </c>
      <c r="Q194" s="155">
        <v>0.13553000000000001</v>
      </c>
      <c r="R194" s="155">
        <f t="shared" si="27"/>
        <v>10.571340000000001</v>
      </c>
      <c r="S194" s="155">
        <v>0</v>
      </c>
      <c r="T194" s="156">
        <f t="shared" si="28"/>
        <v>0</v>
      </c>
      <c r="AR194" s="157" t="s">
        <v>234</v>
      </c>
      <c r="AT194" s="157" t="s">
        <v>200</v>
      </c>
      <c r="AU194" s="157" t="s">
        <v>115</v>
      </c>
      <c r="AY194" s="13" t="s">
        <v>199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115</v>
      </c>
      <c r="BK194" s="158">
        <f t="shared" si="34"/>
        <v>0</v>
      </c>
      <c r="BL194" s="13" t="s">
        <v>234</v>
      </c>
      <c r="BM194" s="157" t="s">
        <v>750</v>
      </c>
    </row>
    <row r="195" spans="2:65" s="1" customFormat="1" ht="24.2" customHeight="1">
      <c r="B195" s="118"/>
      <c r="C195" s="146" t="s">
        <v>499</v>
      </c>
      <c r="D195" s="146" t="s">
        <v>200</v>
      </c>
      <c r="E195" s="147" t="s">
        <v>751</v>
      </c>
      <c r="F195" s="148" t="s">
        <v>752</v>
      </c>
      <c r="G195" s="149" t="s">
        <v>356</v>
      </c>
      <c r="H195" s="150">
        <v>2.7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41</v>
      </c>
      <c r="P195" s="155">
        <f t="shared" si="26"/>
        <v>0</v>
      </c>
      <c r="Q195" s="155">
        <v>1.8</v>
      </c>
      <c r="R195" s="155">
        <f t="shared" si="27"/>
        <v>4.8600000000000003</v>
      </c>
      <c r="S195" s="155">
        <v>0</v>
      </c>
      <c r="T195" s="156">
        <f t="shared" si="28"/>
        <v>0</v>
      </c>
      <c r="AR195" s="157" t="s">
        <v>234</v>
      </c>
      <c r="AT195" s="157" t="s">
        <v>200</v>
      </c>
      <c r="AU195" s="157" t="s">
        <v>115</v>
      </c>
      <c r="AY195" s="13" t="s">
        <v>199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115</v>
      </c>
      <c r="BK195" s="158">
        <f t="shared" si="34"/>
        <v>0</v>
      </c>
      <c r="BL195" s="13" t="s">
        <v>234</v>
      </c>
      <c r="BM195" s="157" t="s">
        <v>753</v>
      </c>
    </row>
    <row r="196" spans="2:65" s="1" customFormat="1" ht="24.2" customHeight="1">
      <c r="B196" s="118"/>
      <c r="C196" s="146" t="s">
        <v>503</v>
      </c>
      <c r="D196" s="146" t="s">
        <v>200</v>
      </c>
      <c r="E196" s="147" t="s">
        <v>656</v>
      </c>
      <c r="F196" s="148" t="s">
        <v>657</v>
      </c>
      <c r="G196" s="149" t="s">
        <v>356</v>
      </c>
      <c r="H196" s="150">
        <v>18.87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41</v>
      </c>
      <c r="P196" s="155">
        <f t="shared" si="26"/>
        <v>0</v>
      </c>
      <c r="Q196" s="155">
        <v>2.2321</v>
      </c>
      <c r="R196" s="155">
        <f t="shared" si="27"/>
        <v>42.119727000000005</v>
      </c>
      <c r="S196" s="155">
        <v>0</v>
      </c>
      <c r="T196" s="156">
        <f t="shared" si="28"/>
        <v>0</v>
      </c>
      <c r="AR196" s="157" t="s">
        <v>234</v>
      </c>
      <c r="AT196" s="157" t="s">
        <v>200</v>
      </c>
      <c r="AU196" s="157" t="s">
        <v>115</v>
      </c>
      <c r="AY196" s="13" t="s">
        <v>199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115</v>
      </c>
      <c r="BK196" s="158">
        <f t="shared" si="34"/>
        <v>0</v>
      </c>
      <c r="BL196" s="13" t="s">
        <v>234</v>
      </c>
      <c r="BM196" s="157" t="s">
        <v>658</v>
      </c>
    </row>
    <row r="197" spans="2:65" s="1" customFormat="1" ht="37.700000000000003" customHeight="1">
      <c r="B197" s="118"/>
      <c r="C197" s="146" t="s">
        <v>507</v>
      </c>
      <c r="D197" s="146" t="s">
        <v>200</v>
      </c>
      <c r="E197" s="147" t="s">
        <v>754</v>
      </c>
      <c r="F197" s="148" t="s">
        <v>755</v>
      </c>
      <c r="G197" s="149" t="s">
        <v>262</v>
      </c>
      <c r="H197" s="150">
        <v>82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41</v>
      </c>
      <c r="P197" s="155">
        <f t="shared" si="26"/>
        <v>0</v>
      </c>
      <c r="Q197" s="155">
        <v>1.5E-3</v>
      </c>
      <c r="R197" s="155">
        <f t="shared" si="27"/>
        <v>0.123</v>
      </c>
      <c r="S197" s="155">
        <v>0</v>
      </c>
      <c r="T197" s="156">
        <f t="shared" si="28"/>
        <v>0</v>
      </c>
      <c r="AR197" s="157" t="s">
        <v>234</v>
      </c>
      <c r="AT197" s="157" t="s">
        <v>200</v>
      </c>
      <c r="AU197" s="157" t="s">
        <v>115</v>
      </c>
      <c r="AY197" s="13" t="s">
        <v>199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115</v>
      </c>
      <c r="BK197" s="158">
        <f t="shared" si="34"/>
        <v>0</v>
      </c>
      <c r="BL197" s="13" t="s">
        <v>234</v>
      </c>
      <c r="BM197" s="157" t="s">
        <v>756</v>
      </c>
    </row>
    <row r="198" spans="2:65" s="1" customFormat="1" ht="24.2" customHeight="1">
      <c r="B198" s="118"/>
      <c r="C198" s="170" t="s">
        <v>511</v>
      </c>
      <c r="D198" s="170" t="s">
        <v>229</v>
      </c>
      <c r="E198" s="171" t="s">
        <v>757</v>
      </c>
      <c r="F198" s="172" t="s">
        <v>758</v>
      </c>
      <c r="G198" s="173" t="s">
        <v>262</v>
      </c>
      <c r="H198" s="174">
        <v>82</v>
      </c>
      <c r="I198" s="175"/>
      <c r="J198" s="176">
        <f t="shared" si="25"/>
        <v>0</v>
      </c>
      <c r="K198" s="177"/>
      <c r="L198" s="178"/>
      <c r="M198" s="179" t="s">
        <v>1</v>
      </c>
      <c r="N198" s="180" t="s">
        <v>41</v>
      </c>
      <c r="P198" s="155">
        <f t="shared" si="26"/>
        <v>0</v>
      </c>
      <c r="Q198" s="155">
        <v>2.0000000000000001E-4</v>
      </c>
      <c r="R198" s="155">
        <f t="shared" si="27"/>
        <v>1.6400000000000001E-2</v>
      </c>
      <c r="S198" s="155">
        <v>0</v>
      </c>
      <c r="T198" s="156">
        <f t="shared" si="28"/>
        <v>0</v>
      </c>
      <c r="AR198" s="157" t="s">
        <v>233</v>
      </c>
      <c r="AT198" s="157" t="s">
        <v>229</v>
      </c>
      <c r="AU198" s="157" t="s">
        <v>115</v>
      </c>
      <c r="AY198" s="13" t="s">
        <v>199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115</v>
      </c>
      <c r="BK198" s="158">
        <f t="shared" si="34"/>
        <v>0</v>
      </c>
      <c r="BL198" s="13" t="s">
        <v>234</v>
      </c>
      <c r="BM198" s="157" t="s">
        <v>759</v>
      </c>
    </row>
    <row r="199" spans="2:65" s="1" customFormat="1" ht="24.2" customHeight="1">
      <c r="B199" s="118"/>
      <c r="C199" s="146" t="s">
        <v>515</v>
      </c>
      <c r="D199" s="146" t="s">
        <v>200</v>
      </c>
      <c r="E199" s="147" t="s">
        <v>659</v>
      </c>
      <c r="F199" s="148" t="s">
        <v>660</v>
      </c>
      <c r="G199" s="149" t="s">
        <v>266</v>
      </c>
      <c r="H199" s="150">
        <v>211</v>
      </c>
      <c r="I199" s="151"/>
      <c r="J199" s="152">
        <f t="shared" si="25"/>
        <v>0</v>
      </c>
      <c r="K199" s="153"/>
      <c r="L199" s="28"/>
      <c r="M199" s="154" t="s">
        <v>1</v>
      </c>
      <c r="N199" s="117" t="s">
        <v>41</v>
      </c>
      <c r="P199" s="155">
        <f t="shared" si="26"/>
        <v>0</v>
      </c>
      <c r="Q199" s="155">
        <v>6.9999999999999994E-5</v>
      </c>
      <c r="R199" s="155">
        <f t="shared" si="27"/>
        <v>1.4769999999999998E-2</v>
      </c>
      <c r="S199" s="155">
        <v>0</v>
      </c>
      <c r="T199" s="156">
        <f t="shared" si="28"/>
        <v>0</v>
      </c>
      <c r="AR199" s="157" t="s">
        <v>234</v>
      </c>
      <c r="AT199" s="157" t="s">
        <v>200</v>
      </c>
      <c r="AU199" s="157" t="s">
        <v>115</v>
      </c>
      <c r="AY199" s="13" t="s">
        <v>199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115</v>
      </c>
      <c r="BK199" s="158">
        <f t="shared" si="34"/>
        <v>0</v>
      </c>
      <c r="BL199" s="13" t="s">
        <v>234</v>
      </c>
      <c r="BM199" s="157" t="s">
        <v>661</v>
      </c>
    </row>
    <row r="200" spans="2:65" s="1" customFormat="1" ht="16.5" customHeight="1">
      <c r="B200" s="118"/>
      <c r="C200" s="170" t="s">
        <v>519</v>
      </c>
      <c r="D200" s="170" t="s">
        <v>229</v>
      </c>
      <c r="E200" s="171" t="s">
        <v>662</v>
      </c>
      <c r="F200" s="172" t="s">
        <v>663</v>
      </c>
      <c r="G200" s="173" t="s">
        <v>378</v>
      </c>
      <c r="H200" s="174">
        <v>2.0760000000000001</v>
      </c>
      <c r="I200" s="175"/>
      <c r="J200" s="176">
        <f t="shared" si="25"/>
        <v>0</v>
      </c>
      <c r="K200" s="177"/>
      <c r="L200" s="178"/>
      <c r="M200" s="179" t="s">
        <v>1</v>
      </c>
      <c r="N200" s="180" t="s">
        <v>41</v>
      </c>
      <c r="P200" s="155">
        <f t="shared" si="26"/>
        <v>0</v>
      </c>
      <c r="Q200" s="155">
        <v>1</v>
      </c>
      <c r="R200" s="155">
        <f t="shared" si="27"/>
        <v>2.0760000000000001</v>
      </c>
      <c r="S200" s="155">
        <v>0</v>
      </c>
      <c r="T200" s="156">
        <f t="shared" si="28"/>
        <v>0</v>
      </c>
      <c r="AR200" s="157" t="s">
        <v>233</v>
      </c>
      <c r="AT200" s="157" t="s">
        <v>229</v>
      </c>
      <c r="AU200" s="157" t="s">
        <v>115</v>
      </c>
      <c r="AY200" s="13" t="s">
        <v>199</v>
      </c>
      <c r="BE200" s="158">
        <f t="shared" si="29"/>
        <v>0</v>
      </c>
      <c r="BF200" s="158">
        <f t="shared" si="30"/>
        <v>0</v>
      </c>
      <c r="BG200" s="158">
        <f t="shared" si="31"/>
        <v>0</v>
      </c>
      <c r="BH200" s="158">
        <f t="shared" si="32"/>
        <v>0</v>
      </c>
      <c r="BI200" s="158">
        <f t="shared" si="33"/>
        <v>0</v>
      </c>
      <c r="BJ200" s="13" t="s">
        <v>115</v>
      </c>
      <c r="BK200" s="158">
        <f t="shared" si="34"/>
        <v>0</v>
      </c>
      <c r="BL200" s="13" t="s">
        <v>234</v>
      </c>
      <c r="BM200" s="157" t="s">
        <v>664</v>
      </c>
    </row>
    <row r="201" spans="2:65" s="1" customFormat="1" ht="37.700000000000003" customHeight="1">
      <c r="B201" s="118"/>
      <c r="C201" s="146" t="s">
        <v>523</v>
      </c>
      <c r="D201" s="146" t="s">
        <v>200</v>
      </c>
      <c r="E201" s="147" t="s">
        <v>504</v>
      </c>
      <c r="F201" s="148" t="s">
        <v>665</v>
      </c>
      <c r="G201" s="149" t="s">
        <v>232</v>
      </c>
      <c r="H201" s="150">
        <v>5</v>
      </c>
      <c r="I201" s="151"/>
      <c r="J201" s="152">
        <f t="shared" si="25"/>
        <v>0</v>
      </c>
      <c r="K201" s="153"/>
      <c r="L201" s="28"/>
      <c r="M201" s="154" t="s">
        <v>1</v>
      </c>
      <c r="N201" s="117" t="s">
        <v>41</v>
      </c>
      <c r="P201" s="155">
        <f t="shared" si="26"/>
        <v>0</v>
      </c>
      <c r="Q201" s="155">
        <v>1</v>
      </c>
      <c r="R201" s="155">
        <f t="shared" si="27"/>
        <v>5</v>
      </c>
      <c r="S201" s="155">
        <v>2.4470000000000001</v>
      </c>
      <c r="T201" s="156">
        <f t="shared" si="28"/>
        <v>12.234999999999999</v>
      </c>
      <c r="AR201" s="157" t="s">
        <v>234</v>
      </c>
      <c r="AT201" s="157" t="s">
        <v>200</v>
      </c>
      <c r="AU201" s="157" t="s">
        <v>115</v>
      </c>
      <c r="AY201" s="13" t="s">
        <v>199</v>
      </c>
      <c r="BE201" s="158">
        <f t="shared" si="29"/>
        <v>0</v>
      </c>
      <c r="BF201" s="158">
        <f t="shared" si="30"/>
        <v>0</v>
      </c>
      <c r="BG201" s="158">
        <f t="shared" si="31"/>
        <v>0</v>
      </c>
      <c r="BH201" s="158">
        <f t="shared" si="32"/>
        <v>0</v>
      </c>
      <c r="BI201" s="158">
        <f t="shared" si="33"/>
        <v>0</v>
      </c>
      <c r="BJ201" s="13" t="s">
        <v>115</v>
      </c>
      <c r="BK201" s="158">
        <f t="shared" si="34"/>
        <v>0</v>
      </c>
      <c r="BL201" s="13" t="s">
        <v>234</v>
      </c>
      <c r="BM201" s="157" t="s">
        <v>666</v>
      </c>
    </row>
    <row r="202" spans="2:65" s="1" customFormat="1" ht="33" customHeight="1">
      <c r="B202" s="118"/>
      <c r="C202" s="146" t="s">
        <v>527</v>
      </c>
      <c r="D202" s="146" t="s">
        <v>200</v>
      </c>
      <c r="E202" s="147" t="s">
        <v>760</v>
      </c>
      <c r="F202" s="148" t="s">
        <v>761</v>
      </c>
      <c r="G202" s="149" t="s">
        <v>232</v>
      </c>
      <c r="H202" s="150">
        <v>1</v>
      </c>
      <c r="I202" s="151"/>
      <c r="J202" s="152">
        <f t="shared" si="25"/>
        <v>0</v>
      </c>
      <c r="K202" s="153"/>
      <c r="L202" s="28"/>
      <c r="M202" s="154" t="s">
        <v>1</v>
      </c>
      <c r="N202" s="117" t="s">
        <v>41</v>
      </c>
      <c r="P202" s="155">
        <f t="shared" si="26"/>
        <v>0</v>
      </c>
      <c r="Q202" s="155">
        <v>0</v>
      </c>
      <c r="R202" s="155">
        <f t="shared" si="27"/>
        <v>0</v>
      </c>
      <c r="S202" s="155">
        <v>0.441</v>
      </c>
      <c r="T202" s="156">
        <f t="shared" si="28"/>
        <v>0.441</v>
      </c>
      <c r="AR202" s="157" t="s">
        <v>234</v>
      </c>
      <c r="AT202" s="157" t="s">
        <v>200</v>
      </c>
      <c r="AU202" s="157" t="s">
        <v>115</v>
      </c>
      <c r="AY202" s="13" t="s">
        <v>199</v>
      </c>
      <c r="BE202" s="158">
        <f t="shared" si="29"/>
        <v>0</v>
      </c>
      <c r="BF202" s="158">
        <f t="shared" si="30"/>
        <v>0</v>
      </c>
      <c r="BG202" s="158">
        <f t="shared" si="31"/>
        <v>0</v>
      </c>
      <c r="BH202" s="158">
        <f t="shared" si="32"/>
        <v>0</v>
      </c>
      <c r="BI202" s="158">
        <f t="shared" si="33"/>
        <v>0</v>
      </c>
      <c r="BJ202" s="13" t="s">
        <v>115</v>
      </c>
      <c r="BK202" s="158">
        <f t="shared" si="34"/>
        <v>0</v>
      </c>
      <c r="BL202" s="13" t="s">
        <v>234</v>
      </c>
      <c r="BM202" s="157" t="s">
        <v>762</v>
      </c>
    </row>
    <row r="203" spans="2:65" s="1" customFormat="1" ht="24.2" customHeight="1">
      <c r="B203" s="118"/>
      <c r="C203" s="146" t="s">
        <v>531</v>
      </c>
      <c r="D203" s="146" t="s">
        <v>200</v>
      </c>
      <c r="E203" s="147" t="s">
        <v>763</v>
      </c>
      <c r="F203" s="148" t="s">
        <v>764</v>
      </c>
      <c r="G203" s="149" t="s">
        <v>232</v>
      </c>
      <c r="H203" s="150">
        <v>37</v>
      </c>
      <c r="I203" s="151"/>
      <c r="J203" s="152">
        <f t="shared" si="25"/>
        <v>0</v>
      </c>
      <c r="K203" s="153"/>
      <c r="L203" s="28"/>
      <c r="M203" s="154" t="s">
        <v>1</v>
      </c>
      <c r="N203" s="117" t="s">
        <v>41</v>
      </c>
      <c r="P203" s="155">
        <f t="shared" si="26"/>
        <v>0</v>
      </c>
      <c r="Q203" s="155">
        <v>0</v>
      </c>
      <c r="R203" s="155">
        <f t="shared" si="27"/>
        <v>0</v>
      </c>
      <c r="S203" s="155">
        <v>3.5000000000000003E-2</v>
      </c>
      <c r="T203" s="156">
        <f t="shared" si="28"/>
        <v>1.2950000000000002</v>
      </c>
      <c r="AR203" s="157" t="s">
        <v>234</v>
      </c>
      <c r="AT203" s="157" t="s">
        <v>200</v>
      </c>
      <c r="AU203" s="157" t="s">
        <v>115</v>
      </c>
      <c r="AY203" s="13" t="s">
        <v>199</v>
      </c>
      <c r="BE203" s="158">
        <f t="shared" si="29"/>
        <v>0</v>
      </c>
      <c r="BF203" s="158">
        <f t="shared" si="30"/>
        <v>0</v>
      </c>
      <c r="BG203" s="158">
        <f t="shared" si="31"/>
        <v>0</v>
      </c>
      <c r="BH203" s="158">
        <f t="shared" si="32"/>
        <v>0</v>
      </c>
      <c r="BI203" s="158">
        <f t="shared" si="33"/>
        <v>0</v>
      </c>
      <c r="BJ203" s="13" t="s">
        <v>115</v>
      </c>
      <c r="BK203" s="158">
        <f t="shared" si="34"/>
        <v>0</v>
      </c>
      <c r="BL203" s="13" t="s">
        <v>234</v>
      </c>
      <c r="BM203" s="157" t="s">
        <v>765</v>
      </c>
    </row>
    <row r="204" spans="2:65" s="1" customFormat="1" ht="33" customHeight="1">
      <c r="B204" s="118"/>
      <c r="C204" s="146" t="s">
        <v>535</v>
      </c>
      <c r="D204" s="146" t="s">
        <v>200</v>
      </c>
      <c r="E204" s="147" t="s">
        <v>667</v>
      </c>
      <c r="F204" s="148" t="s">
        <v>668</v>
      </c>
      <c r="G204" s="149" t="s">
        <v>378</v>
      </c>
      <c r="H204" s="150">
        <v>2145.6819999999998</v>
      </c>
      <c r="I204" s="151"/>
      <c r="J204" s="152">
        <f t="shared" si="25"/>
        <v>0</v>
      </c>
      <c r="K204" s="153"/>
      <c r="L204" s="28"/>
      <c r="M204" s="154" t="s">
        <v>1</v>
      </c>
      <c r="N204" s="117" t="s">
        <v>41</v>
      </c>
      <c r="P204" s="155">
        <f t="shared" si="26"/>
        <v>0</v>
      </c>
      <c r="Q204" s="155">
        <v>0</v>
      </c>
      <c r="R204" s="155">
        <f t="shared" si="27"/>
        <v>0</v>
      </c>
      <c r="S204" s="155">
        <v>0</v>
      </c>
      <c r="T204" s="156">
        <f t="shared" si="28"/>
        <v>0</v>
      </c>
      <c r="AR204" s="157" t="s">
        <v>234</v>
      </c>
      <c r="AT204" s="157" t="s">
        <v>200</v>
      </c>
      <c r="AU204" s="157" t="s">
        <v>115</v>
      </c>
      <c r="AY204" s="13" t="s">
        <v>199</v>
      </c>
      <c r="BE204" s="158">
        <f t="shared" si="29"/>
        <v>0</v>
      </c>
      <c r="BF204" s="158">
        <f t="shared" si="30"/>
        <v>0</v>
      </c>
      <c r="BG204" s="158">
        <f t="shared" si="31"/>
        <v>0</v>
      </c>
      <c r="BH204" s="158">
        <f t="shared" si="32"/>
        <v>0</v>
      </c>
      <c r="BI204" s="158">
        <f t="shared" si="33"/>
        <v>0</v>
      </c>
      <c r="BJ204" s="13" t="s">
        <v>115</v>
      </c>
      <c r="BK204" s="158">
        <f t="shared" si="34"/>
        <v>0</v>
      </c>
      <c r="BL204" s="13" t="s">
        <v>234</v>
      </c>
      <c r="BM204" s="157" t="s">
        <v>669</v>
      </c>
    </row>
    <row r="205" spans="2:65" s="1" customFormat="1" ht="24.2" customHeight="1">
      <c r="B205" s="118"/>
      <c r="C205" s="146" t="s">
        <v>541</v>
      </c>
      <c r="D205" s="146" t="s">
        <v>200</v>
      </c>
      <c r="E205" s="147" t="s">
        <v>670</v>
      </c>
      <c r="F205" s="148" t="s">
        <v>671</v>
      </c>
      <c r="G205" s="149" t="s">
        <v>378</v>
      </c>
      <c r="H205" s="150">
        <v>10728.41</v>
      </c>
      <c r="I205" s="151"/>
      <c r="J205" s="152">
        <f t="shared" si="25"/>
        <v>0</v>
      </c>
      <c r="K205" s="153"/>
      <c r="L205" s="28"/>
      <c r="M205" s="154" t="s">
        <v>1</v>
      </c>
      <c r="N205" s="117" t="s">
        <v>41</v>
      </c>
      <c r="P205" s="155">
        <f t="shared" si="26"/>
        <v>0</v>
      </c>
      <c r="Q205" s="155">
        <v>0</v>
      </c>
      <c r="R205" s="155">
        <f t="shared" si="27"/>
        <v>0</v>
      </c>
      <c r="S205" s="155">
        <v>0</v>
      </c>
      <c r="T205" s="156">
        <f t="shared" si="28"/>
        <v>0</v>
      </c>
      <c r="AR205" s="157" t="s">
        <v>234</v>
      </c>
      <c r="AT205" s="157" t="s">
        <v>200</v>
      </c>
      <c r="AU205" s="157" t="s">
        <v>115</v>
      </c>
      <c r="AY205" s="13" t="s">
        <v>199</v>
      </c>
      <c r="BE205" s="158">
        <f t="shared" si="29"/>
        <v>0</v>
      </c>
      <c r="BF205" s="158">
        <f t="shared" si="30"/>
        <v>0</v>
      </c>
      <c r="BG205" s="158">
        <f t="shared" si="31"/>
        <v>0</v>
      </c>
      <c r="BH205" s="158">
        <f t="shared" si="32"/>
        <v>0</v>
      </c>
      <c r="BI205" s="158">
        <f t="shared" si="33"/>
        <v>0</v>
      </c>
      <c r="BJ205" s="13" t="s">
        <v>115</v>
      </c>
      <c r="BK205" s="158">
        <f t="shared" si="34"/>
        <v>0</v>
      </c>
      <c r="BL205" s="13" t="s">
        <v>234</v>
      </c>
      <c r="BM205" s="157" t="s">
        <v>672</v>
      </c>
    </row>
    <row r="206" spans="2:65" s="1" customFormat="1" ht="24.2" customHeight="1">
      <c r="B206" s="118"/>
      <c r="C206" s="146" t="s">
        <v>545</v>
      </c>
      <c r="D206" s="146" t="s">
        <v>200</v>
      </c>
      <c r="E206" s="147" t="s">
        <v>673</v>
      </c>
      <c r="F206" s="148" t="s">
        <v>674</v>
      </c>
      <c r="G206" s="149" t="s">
        <v>378</v>
      </c>
      <c r="H206" s="150">
        <v>2145.6819999999998</v>
      </c>
      <c r="I206" s="151"/>
      <c r="J206" s="152">
        <f t="shared" si="25"/>
        <v>0</v>
      </c>
      <c r="K206" s="153"/>
      <c r="L206" s="28"/>
      <c r="M206" s="154" t="s">
        <v>1</v>
      </c>
      <c r="N206" s="117" t="s">
        <v>41</v>
      </c>
      <c r="P206" s="155">
        <f t="shared" si="26"/>
        <v>0</v>
      </c>
      <c r="Q206" s="155">
        <v>0</v>
      </c>
      <c r="R206" s="155">
        <f t="shared" si="27"/>
        <v>0</v>
      </c>
      <c r="S206" s="155">
        <v>0</v>
      </c>
      <c r="T206" s="156">
        <f t="shared" si="28"/>
        <v>0</v>
      </c>
      <c r="AR206" s="157" t="s">
        <v>234</v>
      </c>
      <c r="AT206" s="157" t="s">
        <v>200</v>
      </c>
      <c r="AU206" s="157" t="s">
        <v>115</v>
      </c>
      <c r="AY206" s="13" t="s">
        <v>199</v>
      </c>
      <c r="BE206" s="158">
        <f t="shared" si="29"/>
        <v>0</v>
      </c>
      <c r="BF206" s="158">
        <f t="shared" si="30"/>
        <v>0</v>
      </c>
      <c r="BG206" s="158">
        <f t="shared" si="31"/>
        <v>0</v>
      </c>
      <c r="BH206" s="158">
        <f t="shared" si="32"/>
        <v>0</v>
      </c>
      <c r="BI206" s="158">
        <f t="shared" si="33"/>
        <v>0</v>
      </c>
      <c r="BJ206" s="13" t="s">
        <v>115</v>
      </c>
      <c r="BK206" s="158">
        <f t="shared" si="34"/>
        <v>0</v>
      </c>
      <c r="BL206" s="13" t="s">
        <v>234</v>
      </c>
      <c r="BM206" s="157" t="s">
        <v>675</v>
      </c>
    </row>
    <row r="207" spans="2:65" s="1" customFormat="1" ht="44.25" customHeight="1">
      <c r="B207" s="118"/>
      <c r="C207" s="146" t="s">
        <v>766</v>
      </c>
      <c r="D207" s="146" t="s">
        <v>200</v>
      </c>
      <c r="E207" s="147" t="s">
        <v>546</v>
      </c>
      <c r="F207" s="148" t="s">
        <v>547</v>
      </c>
      <c r="G207" s="149" t="s">
        <v>378</v>
      </c>
      <c r="H207" s="150">
        <v>1577.425</v>
      </c>
      <c r="I207" s="151"/>
      <c r="J207" s="152">
        <f t="shared" si="25"/>
        <v>0</v>
      </c>
      <c r="K207" s="153"/>
      <c r="L207" s="28"/>
      <c r="M207" s="154" t="s">
        <v>1</v>
      </c>
      <c r="N207" s="117" t="s">
        <v>41</v>
      </c>
      <c r="P207" s="155">
        <f t="shared" si="26"/>
        <v>0</v>
      </c>
      <c r="Q207" s="155">
        <v>0</v>
      </c>
      <c r="R207" s="155">
        <f t="shared" si="27"/>
        <v>0</v>
      </c>
      <c r="S207" s="155">
        <v>0</v>
      </c>
      <c r="T207" s="156">
        <f t="shared" si="28"/>
        <v>0</v>
      </c>
      <c r="AR207" s="157" t="s">
        <v>234</v>
      </c>
      <c r="AT207" s="157" t="s">
        <v>200</v>
      </c>
      <c r="AU207" s="157" t="s">
        <v>115</v>
      </c>
      <c r="AY207" s="13" t="s">
        <v>199</v>
      </c>
      <c r="BE207" s="158">
        <f t="shared" si="29"/>
        <v>0</v>
      </c>
      <c r="BF207" s="158">
        <f t="shared" si="30"/>
        <v>0</v>
      </c>
      <c r="BG207" s="158">
        <f t="shared" si="31"/>
        <v>0</v>
      </c>
      <c r="BH207" s="158">
        <f t="shared" si="32"/>
        <v>0</v>
      </c>
      <c r="BI207" s="158">
        <f t="shared" si="33"/>
        <v>0</v>
      </c>
      <c r="BJ207" s="13" t="s">
        <v>115</v>
      </c>
      <c r="BK207" s="158">
        <f t="shared" si="34"/>
        <v>0</v>
      </c>
      <c r="BL207" s="13" t="s">
        <v>234</v>
      </c>
      <c r="BM207" s="157" t="s">
        <v>676</v>
      </c>
    </row>
    <row r="208" spans="2:65" s="1" customFormat="1" ht="16.5" customHeight="1">
      <c r="B208" s="118"/>
      <c r="C208" s="170" t="s">
        <v>767</v>
      </c>
      <c r="D208" s="170" t="s">
        <v>229</v>
      </c>
      <c r="E208" s="171" t="s">
        <v>650</v>
      </c>
      <c r="F208" s="172" t="s">
        <v>651</v>
      </c>
      <c r="G208" s="173" t="s">
        <v>232</v>
      </c>
      <c r="H208" s="174">
        <v>232.3</v>
      </c>
      <c r="I208" s="175"/>
      <c r="J208" s="176">
        <f t="shared" si="25"/>
        <v>0</v>
      </c>
      <c r="K208" s="177"/>
      <c r="L208" s="178"/>
      <c r="M208" s="179" t="s">
        <v>1</v>
      </c>
      <c r="N208" s="180" t="s">
        <v>41</v>
      </c>
      <c r="P208" s="155">
        <f t="shared" si="26"/>
        <v>0</v>
      </c>
      <c r="Q208" s="155">
        <v>4.9000000000000002E-2</v>
      </c>
      <c r="R208" s="155">
        <f t="shared" si="27"/>
        <v>11.382700000000002</v>
      </c>
      <c r="S208" s="155">
        <v>0</v>
      </c>
      <c r="T208" s="156">
        <f t="shared" si="28"/>
        <v>0</v>
      </c>
      <c r="AR208" s="157" t="s">
        <v>233</v>
      </c>
      <c r="AT208" s="157" t="s">
        <v>229</v>
      </c>
      <c r="AU208" s="157" t="s">
        <v>115</v>
      </c>
      <c r="AY208" s="13" t="s">
        <v>199</v>
      </c>
      <c r="BE208" s="158">
        <f t="shared" si="29"/>
        <v>0</v>
      </c>
      <c r="BF208" s="158">
        <f t="shared" si="30"/>
        <v>0</v>
      </c>
      <c r="BG208" s="158">
        <f t="shared" si="31"/>
        <v>0</v>
      </c>
      <c r="BH208" s="158">
        <f t="shared" si="32"/>
        <v>0</v>
      </c>
      <c r="BI208" s="158">
        <f t="shared" si="33"/>
        <v>0</v>
      </c>
      <c r="BJ208" s="13" t="s">
        <v>115</v>
      </c>
      <c r="BK208" s="158">
        <f t="shared" si="34"/>
        <v>0</v>
      </c>
      <c r="BL208" s="13" t="s">
        <v>234</v>
      </c>
      <c r="BM208" s="157" t="s">
        <v>768</v>
      </c>
    </row>
    <row r="209" spans="2:65" s="1" customFormat="1" ht="16.5" customHeight="1">
      <c r="B209" s="118"/>
      <c r="C209" s="170" t="s">
        <v>769</v>
      </c>
      <c r="D209" s="170" t="s">
        <v>229</v>
      </c>
      <c r="E209" s="171" t="s">
        <v>770</v>
      </c>
      <c r="F209" s="172" t="s">
        <v>771</v>
      </c>
      <c r="G209" s="173" t="s">
        <v>266</v>
      </c>
      <c r="H209" s="174">
        <v>78</v>
      </c>
      <c r="I209" s="175"/>
      <c r="J209" s="176">
        <f t="shared" si="25"/>
        <v>0</v>
      </c>
      <c r="K209" s="177"/>
      <c r="L209" s="178"/>
      <c r="M209" s="179" t="s">
        <v>1</v>
      </c>
      <c r="N209" s="180" t="s">
        <v>41</v>
      </c>
      <c r="P209" s="155">
        <f t="shared" si="26"/>
        <v>0</v>
      </c>
      <c r="Q209" s="155">
        <v>8.1000000000000003E-2</v>
      </c>
      <c r="R209" s="155">
        <f t="shared" si="27"/>
        <v>6.3180000000000005</v>
      </c>
      <c r="S209" s="155">
        <v>0</v>
      </c>
      <c r="T209" s="156">
        <f t="shared" si="28"/>
        <v>0</v>
      </c>
      <c r="AR209" s="157" t="s">
        <v>233</v>
      </c>
      <c r="AT209" s="157" t="s">
        <v>229</v>
      </c>
      <c r="AU209" s="157" t="s">
        <v>115</v>
      </c>
      <c r="AY209" s="13" t="s">
        <v>199</v>
      </c>
      <c r="BE209" s="158">
        <f t="shared" si="29"/>
        <v>0</v>
      </c>
      <c r="BF209" s="158">
        <f t="shared" si="30"/>
        <v>0</v>
      </c>
      <c r="BG209" s="158">
        <f t="shared" si="31"/>
        <v>0</v>
      </c>
      <c r="BH209" s="158">
        <f t="shared" si="32"/>
        <v>0</v>
      </c>
      <c r="BI209" s="158">
        <f t="shared" si="33"/>
        <v>0</v>
      </c>
      <c r="BJ209" s="13" t="s">
        <v>115</v>
      </c>
      <c r="BK209" s="158">
        <f t="shared" si="34"/>
        <v>0</v>
      </c>
      <c r="BL209" s="13" t="s">
        <v>234</v>
      </c>
      <c r="BM209" s="157" t="s">
        <v>772</v>
      </c>
    </row>
    <row r="210" spans="2:65" s="10" customFormat="1" ht="22.7" customHeight="1">
      <c r="B210" s="136"/>
      <c r="D210" s="137" t="s">
        <v>74</v>
      </c>
      <c r="E210" s="168" t="s">
        <v>539</v>
      </c>
      <c r="F210" s="168" t="s">
        <v>540</v>
      </c>
      <c r="I210" s="139"/>
      <c r="J210" s="169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83</v>
      </c>
      <c r="AT210" s="144" t="s">
        <v>74</v>
      </c>
      <c r="AU210" s="144" t="s">
        <v>83</v>
      </c>
      <c r="AY210" s="137" t="s">
        <v>199</v>
      </c>
      <c r="BK210" s="145">
        <f>BK211</f>
        <v>0</v>
      </c>
    </row>
    <row r="211" spans="2:65" s="1" customFormat="1" ht="24.2" customHeight="1">
      <c r="B211" s="118"/>
      <c r="C211" s="146" t="s">
        <v>204</v>
      </c>
      <c r="D211" s="146" t="s">
        <v>200</v>
      </c>
      <c r="E211" s="147" t="s">
        <v>677</v>
      </c>
      <c r="F211" s="148" t="s">
        <v>678</v>
      </c>
      <c r="G211" s="149" t="s">
        <v>378</v>
      </c>
      <c r="H211" s="150">
        <v>1577.425</v>
      </c>
      <c r="I211" s="151"/>
      <c r="J211" s="152">
        <f>ROUND(I211*H211,2)</f>
        <v>0</v>
      </c>
      <c r="K211" s="153"/>
      <c r="L211" s="28"/>
      <c r="M211" s="154" t="s">
        <v>1</v>
      </c>
      <c r="N211" s="117" t="s">
        <v>41</v>
      </c>
      <c r="P211" s="155">
        <f>O211*H211</f>
        <v>0</v>
      </c>
      <c r="Q211" s="155">
        <v>0</v>
      </c>
      <c r="R211" s="155">
        <f>Q211*H211</f>
        <v>0</v>
      </c>
      <c r="S211" s="155">
        <v>0</v>
      </c>
      <c r="T211" s="156">
        <f>S211*H211</f>
        <v>0</v>
      </c>
      <c r="AR211" s="157" t="s">
        <v>234</v>
      </c>
      <c r="AT211" s="157" t="s">
        <v>200</v>
      </c>
      <c r="AU211" s="157" t="s">
        <v>115</v>
      </c>
      <c r="AY211" s="13" t="s">
        <v>199</v>
      </c>
      <c r="BE211" s="158">
        <f>IF(N211="základná",J211,0)</f>
        <v>0</v>
      </c>
      <c r="BF211" s="158">
        <f>IF(N211="znížená",J211,0)</f>
        <v>0</v>
      </c>
      <c r="BG211" s="158">
        <f>IF(N211="zákl. prenesená",J211,0)</f>
        <v>0</v>
      </c>
      <c r="BH211" s="158">
        <f>IF(N211="zníž. prenesená",J211,0)</f>
        <v>0</v>
      </c>
      <c r="BI211" s="158">
        <f>IF(N211="nulová",J211,0)</f>
        <v>0</v>
      </c>
      <c r="BJ211" s="13" t="s">
        <v>115</v>
      </c>
      <c r="BK211" s="158">
        <f>ROUND(I211*H211,2)</f>
        <v>0</v>
      </c>
      <c r="BL211" s="13" t="s">
        <v>234</v>
      </c>
      <c r="BM211" s="157" t="s">
        <v>679</v>
      </c>
    </row>
    <row r="212" spans="2:65" s="10" customFormat="1" ht="25.9" customHeight="1">
      <c r="B212" s="136"/>
      <c r="D212" s="137" t="s">
        <v>74</v>
      </c>
      <c r="E212" s="138" t="s">
        <v>773</v>
      </c>
      <c r="F212" s="138" t="s">
        <v>224</v>
      </c>
      <c r="I212" s="139"/>
      <c r="J212" s="140">
        <f>BK212</f>
        <v>0</v>
      </c>
      <c r="L212" s="136"/>
      <c r="M212" s="141"/>
      <c r="P212" s="142">
        <f>P213</f>
        <v>0</v>
      </c>
      <c r="R212" s="142">
        <f>R213</f>
        <v>0</v>
      </c>
      <c r="T212" s="143">
        <f>T213</f>
        <v>0</v>
      </c>
      <c r="AR212" s="137" t="s">
        <v>234</v>
      </c>
      <c r="AT212" s="144" t="s">
        <v>74</v>
      </c>
      <c r="AU212" s="144" t="s">
        <v>75</v>
      </c>
      <c r="AY212" s="137" t="s">
        <v>199</v>
      </c>
      <c r="BK212" s="145">
        <f>BK213</f>
        <v>0</v>
      </c>
    </row>
    <row r="213" spans="2:65" s="10" customFormat="1" ht="22.7" customHeight="1">
      <c r="B213" s="136"/>
      <c r="D213" s="137" t="s">
        <v>74</v>
      </c>
      <c r="E213" s="168" t="s">
        <v>774</v>
      </c>
      <c r="F213" s="168" t="s">
        <v>775</v>
      </c>
      <c r="I213" s="139"/>
      <c r="J213" s="169">
        <f>BK213</f>
        <v>0</v>
      </c>
      <c r="L213" s="136"/>
      <c r="M213" s="141"/>
      <c r="P213" s="142">
        <f>P214</f>
        <v>0</v>
      </c>
      <c r="R213" s="142">
        <f>R214</f>
        <v>0</v>
      </c>
      <c r="T213" s="143">
        <f>T214</f>
        <v>0</v>
      </c>
      <c r="AR213" s="137" t="s">
        <v>234</v>
      </c>
      <c r="AT213" s="144" t="s">
        <v>74</v>
      </c>
      <c r="AU213" s="144" t="s">
        <v>83</v>
      </c>
      <c r="AY213" s="137" t="s">
        <v>199</v>
      </c>
      <c r="BK213" s="145">
        <f>BK214</f>
        <v>0</v>
      </c>
    </row>
    <row r="214" spans="2:65" s="1" customFormat="1" ht="24.2" customHeight="1">
      <c r="B214" s="118"/>
      <c r="C214" s="170" t="s">
        <v>776</v>
      </c>
      <c r="D214" s="170" t="s">
        <v>229</v>
      </c>
      <c r="E214" s="171" t="s">
        <v>777</v>
      </c>
      <c r="F214" s="172" t="s">
        <v>778</v>
      </c>
      <c r="G214" s="173" t="s">
        <v>229</v>
      </c>
      <c r="H214" s="174">
        <v>2</v>
      </c>
      <c r="I214" s="175"/>
      <c r="J214" s="176">
        <f>ROUND(I214*H214,2)</f>
        <v>0</v>
      </c>
      <c r="K214" s="177"/>
      <c r="L214" s="178"/>
      <c r="M214" s="179" t="s">
        <v>1</v>
      </c>
      <c r="N214" s="180" t="s">
        <v>41</v>
      </c>
      <c r="P214" s="155">
        <f>O214*H214</f>
        <v>0</v>
      </c>
      <c r="Q214" s="155">
        <v>0</v>
      </c>
      <c r="R214" s="155">
        <f>Q214*H214</f>
        <v>0</v>
      </c>
      <c r="S214" s="155">
        <v>0</v>
      </c>
      <c r="T214" s="156">
        <f>S214*H214</f>
        <v>0</v>
      </c>
      <c r="AR214" s="157" t="s">
        <v>779</v>
      </c>
      <c r="AT214" s="157" t="s">
        <v>229</v>
      </c>
      <c r="AU214" s="157" t="s">
        <v>115</v>
      </c>
      <c r="AY214" s="13" t="s">
        <v>199</v>
      </c>
      <c r="BE214" s="158">
        <f>IF(N214="základná",J214,0)</f>
        <v>0</v>
      </c>
      <c r="BF214" s="158">
        <f>IF(N214="znížená",J214,0)</f>
        <v>0</v>
      </c>
      <c r="BG214" s="158">
        <f>IF(N214="zákl. prenesená",J214,0)</f>
        <v>0</v>
      </c>
      <c r="BH214" s="158">
        <f>IF(N214="zníž. prenesená",J214,0)</f>
        <v>0</v>
      </c>
      <c r="BI214" s="158">
        <f>IF(N214="nulová",J214,0)</f>
        <v>0</v>
      </c>
      <c r="BJ214" s="13" t="s">
        <v>115</v>
      </c>
      <c r="BK214" s="158">
        <f>ROUND(I214*H214,2)</f>
        <v>0</v>
      </c>
      <c r="BL214" s="13" t="s">
        <v>204</v>
      </c>
      <c r="BM214" s="157" t="s">
        <v>780</v>
      </c>
    </row>
    <row r="215" spans="2:65" s="10" customFormat="1" ht="25.9" customHeight="1">
      <c r="B215" s="136"/>
      <c r="D215" s="137" t="s">
        <v>74</v>
      </c>
      <c r="E215" s="138" t="s">
        <v>224</v>
      </c>
      <c r="F215" s="138" t="s">
        <v>224</v>
      </c>
      <c r="I215" s="139"/>
      <c r="J215" s="140">
        <f>BK215</f>
        <v>0</v>
      </c>
      <c r="L215" s="136"/>
      <c r="M215" s="141"/>
      <c r="P215" s="142">
        <f>P216</f>
        <v>0</v>
      </c>
      <c r="R215" s="142">
        <f>R216</f>
        <v>0</v>
      </c>
      <c r="T215" s="143">
        <f>T216</f>
        <v>0</v>
      </c>
      <c r="AR215" s="137" t="s">
        <v>234</v>
      </c>
      <c r="AT215" s="144" t="s">
        <v>74</v>
      </c>
      <c r="AU215" s="144" t="s">
        <v>75</v>
      </c>
      <c r="AY215" s="137" t="s">
        <v>199</v>
      </c>
      <c r="BK215" s="145">
        <f>BK216</f>
        <v>0</v>
      </c>
    </row>
    <row r="216" spans="2:65" s="10" customFormat="1" ht="22.7" customHeight="1">
      <c r="B216" s="136"/>
      <c r="D216" s="137" t="s">
        <v>74</v>
      </c>
      <c r="E216" s="168" t="s">
        <v>177</v>
      </c>
      <c r="F216" s="168" t="s">
        <v>680</v>
      </c>
      <c r="I216" s="139"/>
      <c r="J216" s="169">
        <f>BK216</f>
        <v>0</v>
      </c>
      <c r="L216" s="136"/>
      <c r="M216" s="141"/>
      <c r="P216" s="142">
        <f>SUM(P217:P218)</f>
        <v>0</v>
      </c>
      <c r="R216" s="142">
        <f>SUM(R217:R218)</f>
        <v>0</v>
      </c>
      <c r="T216" s="143">
        <f>SUM(T217:T218)</f>
        <v>0</v>
      </c>
      <c r="AR216" s="137" t="s">
        <v>234</v>
      </c>
      <c r="AT216" s="144" t="s">
        <v>74</v>
      </c>
      <c r="AU216" s="144" t="s">
        <v>83</v>
      </c>
      <c r="AY216" s="137" t="s">
        <v>199</v>
      </c>
      <c r="BK216" s="145">
        <f>SUM(BK217:BK218)</f>
        <v>0</v>
      </c>
    </row>
    <row r="217" spans="2:65" s="1" customFormat="1" ht="16.5" customHeight="1">
      <c r="B217" s="118"/>
      <c r="C217" s="146" t="s">
        <v>781</v>
      </c>
      <c r="D217" s="146" t="s">
        <v>200</v>
      </c>
      <c r="E217" s="147" t="s">
        <v>681</v>
      </c>
      <c r="F217" s="148" t="s">
        <v>682</v>
      </c>
      <c r="G217" s="149" t="s">
        <v>378</v>
      </c>
      <c r="H217" s="150">
        <v>2145.6819999999998</v>
      </c>
      <c r="I217" s="151"/>
      <c r="J217" s="152">
        <f>ROUND(I217*H217,2)</f>
        <v>0</v>
      </c>
      <c r="K217" s="153"/>
      <c r="L217" s="28"/>
      <c r="M217" s="154" t="s">
        <v>1</v>
      </c>
      <c r="N217" s="117" t="s">
        <v>41</v>
      </c>
      <c r="P217" s="155">
        <f>O217*H217</f>
        <v>0</v>
      </c>
      <c r="Q217" s="155">
        <v>0</v>
      </c>
      <c r="R217" s="155">
        <f>Q217*H217</f>
        <v>0</v>
      </c>
      <c r="S217" s="155">
        <v>0</v>
      </c>
      <c r="T217" s="156">
        <f>S217*H217</f>
        <v>0</v>
      </c>
      <c r="AR217" s="157" t="s">
        <v>213</v>
      </c>
      <c r="AT217" s="157" t="s">
        <v>200</v>
      </c>
      <c r="AU217" s="157" t="s">
        <v>115</v>
      </c>
      <c r="AY217" s="13" t="s">
        <v>199</v>
      </c>
      <c r="BE217" s="158">
        <f>IF(N217="základná",J217,0)</f>
        <v>0</v>
      </c>
      <c r="BF217" s="158">
        <f>IF(N217="znížená",J217,0)</f>
        <v>0</v>
      </c>
      <c r="BG217" s="158">
        <f>IF(N217="zákl. prenesená",J217,0)</f>
        <v>0</v>
      </c>
      <c r="BH217" s="158">
        <f>IF(N217="zníž. prenesená",J217,0)</f>
        <v>0</v>
      </c>
      <c r="BI217" s="158">
        <f>IF(N217="nulová",J217,0)</f>
        <v>0</v>
      </c>
      <c r="BJ217" s="13" t="s">
        <v>115</v>
      </c>
      <c r="BK217" s="158">
        <f>ROUND(I217*H217,2)</f>
        <v>0</v>
      </c>
      <c r="BL217" s="13" t="s">
        <v>213</v>
      </c>
      <c r="BM217" s="157" t="s">
        <v>683</v>
      </c>
    </row>
    <row r="218" spans="2:65" s="1" customFormat="1" ht="16.5" customHeight="1">
      <c r="B218" s="118"/>
      <c r="C218" s="146" t="s">
        <v>782</v>
      </c>
      <c r="D218" s="146" t="s">
        <v>200</v>
      </c>
      <c r="E218" s="147" t="s">
        <v>684</v>
      </c>
      <c r="F218" s="148" t="s">
        <v>685</v>
      </c>
      <c r="G218" s="149" t="s">
        <v>203</v>
      </c>
      <c r="H218" s="150">
        <v>1</v>
      </c>
      <c r="I218" s="151"/>
      <c r="J218" s="152">
        <f>ROUND(I218*H218,2)</f>
        <v>0</v>
      </c>
      <c r="K218" s="153"/>
      <c r="L218" s="28"/>
      <c r="M218" s="159" t="s">
        <v>1</v>
      </c>
      <c r="N218" s="160" t="s">
        <v>41</v>
      </c>
      <c r="O218" s="161"/>
      <c r="P218" s="162">
        <f>O218*H218</f>
        <v>0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AR218" s="157" t="s">
        <v>213</v>
      </c>
      <c r="AT218" s="157" t="s">
        <v>200</v>
      </c>
      <c r="AU218" s="157" t="s">
        <v>115</v>
      </c>
      <c r="AY218" s="13" t="s">
        <v>199</v>
      </c>
      <c r="BE218" s="158">
        <f>IF(N218="základná",J218,0)</f>
        <v>0</v>
      </c>
      <c r="BF218" s="158">
        <f>IF(N218="znížená",J218,0)</f>
        <v>0</v>
      </c>
      <c r="BG218" s="158">
        <f>IF(N218="zákl. prenesená",J218,0)</f>
        <v>0</v>
      </c>
      <c r="BH218" s="158">
        <f>IF(N218="zníž. prenesená",J218,0)</f>
        <v>0</v>
      </c>
      <c r="BI218" s="158">
        <f>IF(N218="nulová",J218,0)</f>
        <v>0</v>
      </c>
      <c r="BJ218" s="13" t="s">
        <v>115</v>
      </c>
      <c r="BK218" s="158">
        <f>ROUND(I218*H218,2)</f>
        <v>0</v>
      </c>
      <c r="BL218" s="13" t="s">
        <v>213</v>
      </c>
      <c r="BM218" s="157" t="s">
        <v>686</v>
      </c>
    </row>
    <row r="219" spans="2:65" s="1" customFormat="1" ht="6.95" customHeight="1">
      <c r="B219" s="43"/>
      <c r="C219" s="44"/>
      <c r="D219" s="44"/>
      <c r="E219" s="44"/>
      <c r="F219" s="44"/>
      <c r="G219" s="44"/>
      <c r="H219" s="44"/>
      <c r="I219" s="44"/>
      <c r="J219" s="44"/>
      <c r="K219" s="44"/>
      <c r="L219" s="28"/>
    </row>
  </sheetData>
  <autoFilter ref="C137:K218" xr:uid="{00000000-0009-0000-0000-000005000000}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14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99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783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550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J112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ROUND((SUM(BE112:BE119) + SUM(BE139:BE213)),  2)</f>
        <v>0</v>
      </c>
      <c r="G35" s="98"/>
      <c r="H35" s="98"/>
      <c r="I35" s="99">
        <v>0.23</v>
      </c>
      <c r="J35" s="97">
        <f>ROUND(((SUM(BE112:BE119) + SUM(BE139:BE213))*I35),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ROUND((SUM(BF112:BF119) + SUM(BF139:BF213)),  2)</f>
        <v>0</v>
      </c>
      <c r="I36" s="100">
        <v>0.23</v>
      </c>
      <c r="J36" s="85">
        <f>ROUND(((SUM(BF112:BF119) + SUM(BF139:BF213))*I36),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ROUND((SUM(BG112:BG119) + SUM(BG139:BG213)),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ROUND((SUM(BH112:BH119) + SUM(BH139:BH213)),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ROUND((SUM(BI112:BI119) + SUM(BI139:BI213)),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SO104 - ZASTÁVKA AMFITEÁTER (SMER LETNÁ)-STAV. ÚPRAVY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J139</f>
        <v>0</v>
      </c>
      <c r="L96" s="28"/>
      <c r="AU96" s="13" t="s">
        <v>173</v>
      </c>
    </row>
    <row r="97" spans="2:14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J140</f>
        <v>0</v>
      </c>
      <c r="L97" s="112"/>
    </row>
    <row r="98" spans="2:14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J141</f>
        <v>0</v>
      </c>
      <c r="L98" s="164"/>
    </row>
    <row r="99" spans="2:14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J159</f>
        <v>0</v>
      </c>
      <c r="L99" s="164"/>
    </row>
    <row r="100" spans="2:14" s="11" customFormat="1" ht="19.899999999999999" hidden="1" customHeight="1">
      <c r="B100" s="164"/>
      <c r="D100" s="165" t="s">
        <v>784</v>
      </c>
      <c r="E100" s="166"/>
      <c r="F100" s="166"/>
      <c r="G100" s="166"/>
      <c r="H100" s="166"/>
      <c r="I100" s="166"/>
      <c r="J100" s="167">
        <f>J166</f>
        <v>0</v>
      </c>
      <c r="L100" s="164"/>
    </row>
    <row r="101" spans="2:14" s="11" customFormat="1" ht="19.899999999999999" hidden="1" customHeight="1">
      <c r="B101" s="164"/>
      <c r="D101" s="165" t="s">
        <v>551</v>
      </c>
      <c r="E101" s="166"/>
      <c r="F101" s="166"/>
      <c r="G101" s="166"/>
      <c r="H101" s="166"/>
      <c r="I101" s="166"/>
      <c r="J101" s="167">
        <f>J170</f>
        <v>0</v>
      </c>
      <c r="L101" s="164"/>
    </row>
    <row r="102" spans="2:14" s="11" customFormat="1" ht="19.899999999999999" hidden="1" customHeight="1">
      <c r="B102" s="164"/>
      <c r="D102" s="165" t="s">
        <v>319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14" s="11" customFormat="1" ht="19.899999999999999" hidden="1" customHeight="1">
      <c r="B103" s="164"/>
      <c r="D103" s="165" t="s">
        <v>320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14" s="11" customFormat="1" ht="19.899999999999999" hidden="1" customHeight="1">
      <c r="B104" s="164"/>
      <c r="D104" s="165" t="s">
        <v>219</v>
      </c>
      <c r="E104" s="166"/>
      <c r="F104" s="166"/>
      <c r="G104" s="166"/>
      <c r="H104" s="166"/>
      <c r="I104" s="166"/>
      <c r="J104" s="167">
        <f>J185</f>
        <v>0</v>
      </c>
      <c r="L104" s="164"/>
    </row>
    <row r="105" spans="2:14" s="11" customFormat="1" ht="19.899999999999999" hidden="1" customHeight="1">
      <c r="B105" s="164"/>
      <c r="D105" s="165" t="s">
        <v>321</v>
      </c>
      <c r="E105" s="166"/>
      <c r="F105" s="166"/>
      <c r="G105" s="166"/>
      <c r="H105" s="166"/>
      <c r="I105" s="166"/>
      <c r="J105" s="167">
        <f>J205</f>
        <v>0</v>
      </c>
      <c r="L105" s="164"/>
    </row>
    <row r="106" spans="2:14" s="8" customFormat="1" ht="24.95" hidden="1" customHeight="1">
      <c r="B106" s="112"/>
      <c r="D106" s="113" t="s">
        <v>688</v>
      </c>
      <c r="E106" s="114"/>
      <c r="F106" s="114"/>
      <c r="G106" s="114"/>
      <c r="H106" s="114"/>
      <c r="I106" s="114"/>
      <c r="J106" s="115">
        <f>J207</f>
        <v>0</v>
      </c>
      <c r="L106" s="112"/>
    </row>
    <row r="107" spans="2:14" s="11" customFormat="1" ht="19.899999999999999" hidden="1" customHeight="1">
      <c r="B107" s="164"/>
      <c r="D107" s="165" t="s">
        <v>689</v>
      </c>
      <c r="E107" s="166"/>
      <c r="F107" s="166"/>
      <c r="G107" s="166"/>
      <c r="H107" s="166"/>
      <c r="I107" s="166"/>
      <c r="J107" s="167">
        <f>J208</f>
        <v>0</v>
      </c>
      <c r="L107" s="164"/>
    </row>
    <row r="108" spans="2:14" s="8" customFormat="1" ht="24.95" hidden="1" customHeight="1">
      <c r="B108" s="112"/>
      <c r="D108" s="113" t="s">
        <v>552</v>
      </c>
      <c r="E108" s="114"/>
      <c r="F108" s="114"/>
      <c r="G108" s="114"/>
      <c r="H108" s="114"/>
      <c r="I108" s="114"/>
      <c r="J108" s="115">
        <f>J210</f>
        <v>0</v>
      </c>
      <c r="L108" s="112"/>
    </row>
    <row r="109" spans="2:14" s="11" customFormat="1" ht="19.899999999999999" hidden="1" customHeight="1">
      <c r="B109" s="164"/>
      <c r="D109" s="165" t="s">
        <v>553</v>
      </c>
      <c r="E109" s="166"/>
      <c r="F109" s="166"/>
      <c r="G109" s="166"/>
      <c r="H109" s="166"/>
      <c r="I109" s="166"/>
      <c r="J109" s="167">
        <f>J211</f>
        <v>0</v>
      </c>
      <c r="L109" s="164"/>
    </row>
    <row r="110" spans="2:14" s="1" customFormat="1" ht="21.75" hidden="1" customHeight="1">
      <c r="B110" s="28"/>
      <c r="L110" s="28"/>
    </row>
    <row r="111" spans="2:14" s="1" customFormat="1" ht="6.95" hidden="1" customHeight="1">
      <c r="B111" s="28"/>
      <c r="L111" s="28"/>
    </row>
    <row r="112" spans="2:14" s="1" customFormat="1" ht="29.25" hidden="1" customHeight="1">
      <c r="B112" s="28"/>
      <c r="C112" s="111" t="s">
        <v>175</v>
      </c>
      <c r="J112" s="116">
        <f>ROUND(J113 + J114 + J115 + J116 + J117 + J118,2)</f>
        <v>0</v>
      </c>
      <c r="L112" s="28"/>
      <c r="N112" s="117" t="s">
        <v>39</v>
      </c>
    </row>
    <row r="113" spans="2:65" s="1" customFormat="1" ht="18" hidden="1" customHeight="1">
      <c r="B113" s="118"/>
      <c r="C113" s="119"/>
      <c r="D113" s="232" t="s">
        <v>220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ref="BE113:BE118" si="0">IF(N113="základná",J113,0)</f>
        <v>0</v>
      </c>
      <c r="BF113" s="124">
        <f t="shared" ref="BF113:BF118" si="1">IF(N113="znížená",J113,0)</f>
        <v>0</v>
      </c>
      <c r="BG113" s="124">
        <f t="shared" ref="BG113:BG118" si="2">IF(N113="zákl. prenesená",J113,0)</f>
        <v>0</v>
      </c>
      <c r="BH113" s="124">
        <f t="shared" ref="BH113:BH118" si="3">IF(N113="zníž. prenesená",J113,0)</f>
        <v>0</v>
      </c>
      <c r="BI113" s="124">
        <f t="shared" ref="BI113:BI118" si="4">IF(N113="nulová",J113,0)</f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221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232" t="s">
        <v>222</v>
      </c>
      <c r="E115" s="233"/>
      <c r="F115" s="233"/>
      <c r="G115" s="119"/>
      <c r="H115" s="119"/>
      <c r="I115" s="119"/>
      <c r="J115" s="121"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177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18" hidden="1" customHeight="1">
      <c r="B116" s="118"/>
      <c r="C116" s="119"/>
      <c r="D116" s="232" t="s">
        <v>223</v>
      </c>
      <c r="E116" s="233"/>
      <c r="F116" s="233"/>
      <c r="G116" s="119"/>
      <c r="H116" s="119"/>
      <c r="I116" s="119"/>
      <c r="J116" s="121">
        <v>0</v>
      </c>
      <c r="K116" s="119"/>
      <c r="L116" s="118"/>
      <c r="M116" s="119"/>
      <c r="N116" s="122" t="s">
        <v>41</v>
      </c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  <c r="AI116" s="119"/>
      <c r="AJ116" s="119"/>
      <c r="AK116" s="119"/>
      <c r="AL116" s="119"/>
      <c r="AM116" s="119"/>
      <c r="AN116" s="119"/>
      <c r="AO116" s="119"/>
      <c r="AP116" s="119"/>
      <c r="AQ116" s="119"/>
      <c r="AR116" s="119"/>
      <c r="AS116" s="119"/>
      <c r="AT116" s="119"/>
      <c r="AU116" s="119"/>
      <c r="AV116" s="119"/>
      <c r="AW116" s="119"/>
      <c r="AX116" s="119"/>
      <c r="AY116" s="123" t="s">
        <v>177</v>
      </c>
      <c r="AZ116" s="119"/>
      <c r="BA116" s="119"/>
      <c r="BB116" s="119"/>
      <c r="BC116" s="119"/>
      <c r="BD116" s="119"/>
      <c r="BE116" s="124">
        <f t="shared" si="0"/>
        <v>0</v>
      </c>
      <c r="BF116" s="124">
        <f t="shared" si="1"/>
        <v>0</v>
      </c>
      <c r="BG116" s="124">
        <f t="shared" si="2"/>
        <v>0</v>
      </c>
      <c r="BH116" s="124">
        <f t="shared" si="3"/>
        <v>0</v>
      </c>
      <c r="BI116" s="124">
        <f t="shared" si="4"/>
        <v>0</v>
      </c>
      <c r="BJ116" s="123" t="s">
        <v>115</v>
      </c>
      <c r="BK116" s="119"/>
      <c r="BL116" s="119"/>
      <c r="BM116" s="119"/>
    </row>
    <row r="117" spans="2:65" s="1" customFormat="1" ht="18" hidden="1" customHeight="1">
      <c r="B117" s="118"/>
      <c r="C117" s="119"/>
      <c r="D117" s="232" t="s">
        <v>224</v>
      </c>
      <c r="E117" s="233"/>
      <c r="F117" s="233"/>
      <c r="G117" s="119"/>
      <c r="H117" s="119"/>
      <c r="I117" s="119"/>
      <c r="J117" s="121">
        <v>0</v>
      </c>
      <c r="K117" s="119"/>
      <c r="L117" s="118"/>
      <c r="M117" s="119"/>
      <c r="N117" s="122" t="s">
        <v>41</v>
      </c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  <c r="AI117" s="119"/>
      <c r="AJ117" s="119"/>
      <c r="AK117" s="119"/>
      <c r="AL117" s="119"/>
      <c r="AM117" s="119"/>
      <c r="AN117" s="119"/>
      <c r="AO117" s="119"/>
      <c r="AP117" s="119"/>
      <c r="AQ117" s="119"/>
      <c r="AR117" s="119"/>
      <c r="AS117" s="119"/>
      <c r="AT117" s="119"/>
      <c r="AU117" s="119"/>
      <c r="AV117" s="119"/>
      <c r="AW117" s="119"/>
      <c r="AX117" s="119"/>
      <c r="AY117" s="123" t="s">
        <v>177</v>
      </c>
      <c r="AZ117" s="119"/>
      <c r="BA117" s="119"/>
      <c r="BB117" s="119"/>
      <c r="BC117" s="119"/>
      <c r="BD117" s="119"/>
      <c r="BE117" s="124">
        <f t="shared" si="0"/>
        <v>0</v>
      </c>
      <c r="BF117" s="124">
        <f t="shared" si="1"/>
        <v>0</v>
      </c>
      <c r="BG117" s="124">
        <f t="shared" si="2"/>
        <v>0</v>
      </c>
      <c r="BH117" s="124">
        <f t="shared" si="3"/>
        <v>0</v>
      </c>
      <c r="BI117" s="124">
        <f t="shared" si="4"/>
        <v>0</v>
      </c>
      <c r="BJ117" s="123" t="s">
        <v>115</v>
      </c>
      <c r="BK117" s="119"/>
      <c r="BL117" s="119"/>
      <c r="BM117" s="119"/>
    </row>
    <row r="118" spans="2:65" s="1" customFormat="1" ht="18" hidden="1" customHeight="1">
      <c r="B118" s="118"/>
      <c r="C118" s="119"/>
      <c r="D118" s="120" t="s">
        <v>182</v>
      </c>
      <c r="E118" s="119"/>
      <c r="F118" s="119"/>
      <c r="G118" s="119"/>
      <c r="H118" s="119"/>
      <c r="I118" s="119"/>
      <c r="J118" s="121">
        <f>ROUND(J30*T118,2)</f>
        <v>0</v>
      </c>
      <c r="K118" s="119"/>
      <c r="L118" s="118"/>
      <c r="M118" s="119"/>
      <c r="N118" s="122" t="s">
        <v>41</v>
      </c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  <c r="AI118" s="119"/>
      <c r="AJ118" s="119"/>
      <c r="AK118" s="119"/>
      <c r="AL118" s="119"/>
      <c r="AM118" s="119"/>
      <c r="AN118" s="119"/>
      <c r="AO118" s="119"/>
      <c r="AP118" s="119"/>
      <c r="AQ118" s="119"/>
      <c r="AR118" s="119"/>
      <c r="AS118" s="119"/>
      <c r="AT118" s="119"/>
      <c r="AU118" s="119"/>
      <c r="AV118" s="119"/>
      <c r="AW118" s="119"/>
      <c r="AX118" s="119"/>
      <c r="AY118" s="123" t="s">
        <v>183</v>
      </c>
      <c r="AZ118" s="119"/>
      <c r="BA118" s="119"/>
      <c r="BB118" s="119"/>
      <c r="BC118" s="119"/>
      <c r="BD118" s="119"/>
      <c r="BE118" s="124">
        <f t="shared" si="0"/>
        <v>0</v>
      </c>
      <c r="BF118" s="124">
        <f t="shared" si="1"/>
        <v>0</v>
      </c>
      <c r="BG118" s="124">
        <f t="shared" si="2"/>
        <v>0</v>
      </c>
      <c r="BH118" s="124">
        <f t="shared" si="3"/>
        <v>0</v>
      </c>
      <c r="BI118" s="124">
        <f t="shared" si="4"/>
        <v>0</v>
      </c>
      <c r="BJ118" s="123" t="s">
        <v>115</v>
      </c>
      <c r="BK118" s="119"/>
      <c r="BL118" s="119"/>
      <c r="BM118" s="119"/>
    </row>
    <row r="119" spans="2:65" s="1" customFormat="1" ht="9.9499999999999993" hidden="1">
      <c r="B119" s="28"/>
      <c r="L119" s="28"/>
    </row>
    <row r="120" spans="2:65" s="1" customFormat="1" ht="29.25" hidden="1" customHeight="1">
      <c r="B120" s="28"/>
      <c r="C120" s="125" t="s">
        <v>184</v>
      </c>
      <c r="D120" s="101"/>
      <c r="E120" s="101"/>
      <c r="F120" s="101"/>
      <c r="G120" s="101"/>
      <c r="H120" s="101"/>
      <c r="I120" s="101"/>
      <c r="J120" s="126">
        <f>ROUND(J96+J112,2)</f>
        <v>0</v>
      </c>
      <c r="K120" s="101"/>
      <c r="L120" s="28"/>
    </row>
    <row r="121" spans="2:65" s="1" customFormat="1" ht="6.95" hidden="1" customHeight="1">
      <c r="B121" s="43"/>
      <c r="C121" s="44"/>
      <c r="D121" s="44"/>
      <c r="E121" s="44"/>
      <c r="F121" s="44"/>
      <c r="G121" s="44"/>
      <c r="H121" s="44"/>
      <c r="I121" s="44"/>
      <c r="J121" s="44"/>
      <c r="K121" s="44"/>
      <c r="L121" s="28"/>
    </row>
    <row r="122" spans="2:65" ht="9.9499999999999993" hidden="1"/>
    <row r="123" spans="2:65" ht="9.9499999999999993" hidden="1"/>
    <row r="124" spans="2:65" ht="9.9499999999999993" hidden="1"/>
    <row r="125" spans="2:65" s="1" customFormat="1" ht="6.95" customHeight="1">
      <c r="B125" s="45"/>
      <c r="C125" s="46"/>
      <c r="D125" s="46"/>
      <c r="E125" s="46"/>
      <c r="F125" s="46"/>
      <c r="G125" s="46"/>
      <c r="H125" s="46"/>
      <c r="I125" s="46"/>
      <c r="J125" s="46"/>
      <c r="K125" s="46"/>
      <c r="L125" s="28"/>
    </row>
    <row r="126" spans="2:65" s="1" customFormat="1" ht="24.95" customHeight="1">
      <c r="B126" s="28"/>
      <c r="C126" s="17" t="s">
        <v>185</v>
      </c>
      <c r="L126" s="28"/>
    </row>
    <row r="127" spans="2:65" s="1" customFormat="1" ht="6.95" customHeight="1">
      <c r="B127" s="28"/>
      <c r="L127" s="28"/>
    </row>
    <row r="128" spans="2:65" s="1" customFormat="1" ht="12" customHeight="1">
      <c r="B128" s="28"/>
      <c r="C128" s="23" t="s">
        <v>15</v>
      </c>
      <c r="L128" s="28"/>
    </row>
    <row r="129" spans="2:65" s="1" customFormat="1" ht="16.5" customHeight="1">
      <c r="B129" s="28"/>
      <c r="E129" s="234" t="str">
        <f>E7</f>
        <v>Tlačiarne – úprava dopravnej infraštruktúry - Mesto Košice</v>
      </c>
      <c r="F129" s="235"/>
      <c r="G129" s="235"/>
      <c r="H129" s="235"/>
      <c r="L129" s="28"/>
    </row>
    <row r="130" spans="2:65" s="1" customFormat="1" ht="12" customHeight="1">
      <c r="B130" s="28"/>
      <c r="C130" s="23" t="s">
        <v>165</v>
      </c>
      <c r="L130" s="28"/>
    </row>
    <row r="131" spans="2:65" s="1" customFormat="1" ht="30" customHeight="1">
      <c r="B131" s="28"/>
      <c r="E131" s="194" t="str">
        <f>E9</f>
        <v>SO104 - ZASTÁVKA AMFITEÁTER (SMER LETNÁ)-STAV. ÚPRAVY</v>
      </c>
      <c r="F131" s="236"/>
      <c r="G131" s="236"/>
      <c r="H131" s="236"/>
      <c r="L131" s="28"/>
    </row>
    <row r="132" spans="2:65" s="1" customFormat="1" ht="6.95" customHeight="1">
      <c r="B132" s="28"/>
      <c r="L132" s="28"/>
    </row>
    <row r="133" spans="2:65" s="1" customFormat="1" ht="12" customHeight="1">
      <c r="B133" s="28"/>
      <c r="C133" s="23" t="s">
        <v>19</v>
      </c>
      <c r="F133" s="21" t="str">
        <f>F12</f>
        <v>ul. Letná, Košice</v>
      </c>
      <c r="I133" s="23" t="s">
        <v>21</v>
      </c>
      <c r="J133" s="51" t="str">
        <f>IF(J12="","",J12)</f>
        <v>8. 6. 2026</v>
      </c>
      <c r="L133" s="28"/>
    </row>
    <row r="134" spans="2:65" s="1" customFormat="1" ht="6.95" customHeight="1">
      <c r="B134" s="28"/>
      <c r="L134" s="28"/>
    </row>
    <row r="135" spans="2:65" s="1" customFormat="1" ht="25.7" customHeight="1">
      <c r="B135" s="28"/>
      <c r="C135" s="23" t="s">
        <v>23</v>
      </c>
      <c r="F135" s="21" t="str">
        <f>E15</f>
        <v>Mesto Košice, Trieda SNP 48/A, 04011 Košice</v>
      </c>
      <c r="I135" s="23" t="s">
        <v>29</v>
      </c>
      <c r="J135" s="26" t="str">
        <f>E21</f>
        <v>d.g.A design graphic architecture s.r.o</v>
      </c>
      <c r="L135" s="28"/>
    </row>
    <row r="136" spans="2:65" s="1" customFormat="1" ht="15.2" customHeight="1">
      <c r="B136" s="28"/>
      <c r="C136" s="23" t="s">
        <v>27</v>
      </c>
      <c r="F136" s="21" t="str">
        <f>IF(E18="","",E18)</f>
        <v>Vyplň údaj</v>
      </c>
      <c r="I136" s="23" t="s">
        <v>32</v>
      </c>
      <c r="J136" s="26" t="str">
        <f>E24</f>
        <v xml:space="preserve"> </v>
      </c>
      <c r="L136" s="28"/>
    </row>
    <row r="137" spans="2:65" s="1" customFormat="1" ht="10.35" customHeight="1">
      <c r="B137" s="28"/>
      <c r="L137" s="28"/>
    </row>
    <row r="138" spans="2:65" s="9" customFormat="1" ht="29.25" customHeight="1">
      <c r="B138" s="127"/>
      <c r="C138" s="128" t="s">
        <v>186</v>
      </c>
      <c r="D138" s="129" t="s">
        <v>60</v>
      </c>
      <c r="E138" s="129" t="s">
        <v>56</v>
      </c>
      <c r="F138" s="129" t="s">
        <v>57</v>
      </c>
      <c r="G138" s="129" t="s">
        <v>187</v>
      </c>
      <c r="H138" s="129" t="s">
        <v>188</v>
      </c>
      <c r="I138" s="129" t="s">
        <v>189</v>
      </c>
      <c r="J138" s="130" t="s">
        <v>171</v>
      </c>
      <c r="K138" s="131" t="s">
        <v>190</v>
      </c>
      <c r="L138" s="127"/>
      <c r="M138" s="58" t="s">
        <v>1</v>
      </c>
      <c r="N138" s="59" t="s">
        <v>39</v>
      </c>
      <c r="O138" s="59" t="s">
        <v>191</v>
      </c>
      <c r="P138" s="59" t="s">
        <v>192</v>
      </c>
      <c r="Q138" s="59" t="s">
        <v>193</v>
      </c>
      <c r="R138" s="59" t="s">
        <v>194</v>
      </c>
      <c r="S138" s="59" t="s">
        <v>195</v>
      </c>
      <c r="T138" s="60" t="s">
        <v>196</v>
      </c>
    </row>
    <row r="139" spans="2:65" s="1" customFormat="1" ht="22.7" customHeight="1">
      <c r="B139" s="28"/>
      <c r="C139" s="63" t="s">
        <v>167</v>
      </c>
      <c r="J139" s="132">
        <f>BK139</f>
        <v>0</v>
      </c>
      <c r="L139" s="28"/>
      <c r="M139" s="61"/>
      <c r="N139" s="52"/>
      <c r="O139" s="52"/>
      <c r="P139" s="133">
        <f>P140+P207+P210</f>
        <v>0</v>
      </c>
      <c r="Q139" s="52"/>
      <c r="R139" s="133">
        <f>R140+R207+R210</f>
        <v>421.05587010000005</v>
      </c>
      <c r="S139" s="52"/>
      <c r="T139" s="134">
        <f>T140+T207+T210</f>
        <v>225.67400000000001</v>
      </c>
      <c r="AT139" s="13" t="s">
        <v>74</v>
      </c>
      <c r="AU139" s="13" t="s">
        <v>173</v>
      </c>
      <c r="BK139" s="135">
        <f>BK140+BK207+BK210</f>
        <v>0</v>
      </c>
    </row>
    <row r="140" spans="2:65" s="10" customFormat="1" ht="25.9" customHeight="1">
      <c r="B140" s="136"/>
      <c r="D140" s="137" t="s">
        <v>74</v>
      </c>
      <c r="E140" s="138" t="s">
        <v>197</v>
      </c>
      <c r="F140" s="138" t="s">
        <v>198</v>
      </c>
      <c r="I140" s="139"/>
      <c r="J140" s="140">
        <f>BK140</f>
        <v>0</v>
      </c>
      <c r="L140" s="136"/>
      <c r="M140" s="141"/>
      <c r="P140" s="142">
        <f>P141+P159+P166+P170+P174+P184+P185+P205</f>
        <v>0</v>
      </c>
      <c r="R140" s="142">
        <f>R141+R159+R166+R170+R174+R184+R185+R205</f>
        <v>421.05587010000005</v>
      </c>
      <c r="T140" s="143">
        <f>T141+T159+T166+T170+T174+T184+T185+T205</f>
        <v>225.67400000000001</v>
      </c>
      <c r="AR140" s="137" t="s">
        <v>83</v>
      </c>
      <c r="AT140" s="144" t="s">
        <v>74</v>
      </c>
      <c r="AU140" s="144" t="s">
        <v>75</v>
      </c>
      <c r="AY140" s="137" t="s">
        <v>199</v>
      </c>
      <c r="BK140" s="145">
        <f>BK141+BK159+BK166+BK170+BK174+BK184+BK185+BK205</f>
        <v>0</v>
      </c>
    </row>
    <row r="141" spans="2:65" s="10" customFormat="1" ht="22.7" customHeight="1">
      <c r="B141" s="136"/>
      <c r="D141" s="137" t="s">
        <v>74</v>
      </c>
      <c r="E141" s="168" t="s">
        <v>83</v>
      </c>
      <c r="F141" s="168" t="s">
        <v>323</v>
      </c>
      <c r="I141" s="139"/>
      <c r="J141" s="169">
        <f>BK141</f>
        <v>0</v>
      </c>
      <c r="L141" s="136"/>
      <c r="M141" s="141"/>
      <c r="P141" s="142">
        <f>SUM(P142:P158)</f>
        <v>0</v>
      </c>
      <c r="R141" s="142">
        <f>SUM(R142:R158)</f>
        <v>2.9555000000000001E-2</v>
      </c>
      <c r="T141" s="143">
        <f>SUM(T142:T158)</f>
        <v>225.67400000000001</v>
      </c>
      <c r="AR141" s="137" t="s">
        <v>83</v>
      </c>
      <c r="AT141" s="144" t="s">
        <v>74</v>
      </c>
      <c r="AU141" s="144" t="s">
        <v>83</v>
      </c>
      <c r="AY141" s="137" t="s">
        <v>199</v>
      </c>
      <c r="BK141" s="145">
        <f>SUM(BK142:BK158)</f>
        <v>0</v>
      </c>
    </row>
    <row r="142" spans="2:65" s="1" customFormat="1" ht="24.2" customHeight="1">
      <c r="B142" s="118"/>
      <c r="C142" s="146" t="s">
        <v>83</v>
      </c>
      <c r="D142" s="146" t="s">
        <v>200</v>
      </c>
      <c r="E142" s="147" t="s">
        <v>554</v>
      </c>
      <c r="F142" s="148" t="s">
        <v>555</v>
      </c>
      <c r="G142" s="149" t="s">
        <v>262</v>
      </c>
      <c r="H142" s="150">
        <v>151</v>
      </c>
      <c r="I142" s="151"/>
      <c r="J142" s="152">
        <f t="shared" ref="J142:J158" si="5">ROUND(I142*H142,2)</f>
        <v>0</v>
      </c>
      <c r="K142" s="153"/>
      <c r="L142" s="28"/>
      <c r="M142" s="154" t="s">
        <v>1</v>
      </c>
      <c r="N142" s="117" t="s">
        <v>41</v>
      </c>
      <c r="P142" s="155">
        <f t="shared" ref="P142:P158" si="6">O142*H142</f>
        <v>0</v>
      </c>
      <c r="Q142" s="155">
        <v>0</v>
      </c>
      <c r="R142" s="155">
        <f t="shared" ref="R142:R158" si="7">Q142*H142</f>
        <v>0</v>
      </c>
      <c r="S142" s="155">
        <v>0</v>
      </c>
      <c r="T142" s="156">
        <f t="shared" ref="T142:T158" si="8">S142*H142</f>
        <v>0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ref="BE142:BE158" si="9">IF(N142="základná",J142,0)</f>
        <v>0</v>
      </c>
      <c r="BF142" s="158">
        <f t="shared" ref="BF142:BF158" si="10">IF(N142="znížená",J142,0)</f>
        <v>0</v>
      </c>
      <c r="BG142" s="158">
        <f t="shared" ref="BG142:BG158" si="11">IF(N142="zákl. prenesená",J142,0)</f>
        <v>0</v>
      </c>
      <c r="BH142" s="158">
        <f t="shared" ref="BH142:BH158" si="12">IF(N142="zníž. prenesená",J142,0)</f>
        <v>0</v>
      </c>
      <c r="BI142" s="158">
        <f t="shared" ref="BI142:BI158" si="13">IF(N142="nulová",J142,0)</f>
        <v>0</v>
      </c>
      <c r="BJ142" s="13" t="s">
        <v>115</v>
      </c>
      <c r="BK142" s="158">
        <f t="shared" ref="BK142:BK158" si="14">ROUND(I142*H142,2)</f>
        <v>0</v>
      </c>
      <c r="BL142" s="13" t="s">
        <v>234</v>
      </c>
      <c r="BM142" s="157" t="s">
        <v>556</v>
      </c>
    </row>
    <row r="143" spans="2:65" s="1" customFormat="1" ht="24.2" customHeight="1">
      <c r="B143" s="118"/>
      <c r="C143" s="146" t="s">
        <v>115</v>
      </c>
      <c r="D143" s="146" t="s">
        <v>200</v>
      </c>
      <c r="E143" s="147" t="s">
        <v>557</v>
      </c>
      <c r="F143" s="148" t="s">
        <v>558</v>
      </c>
      <c r="G143" s="149" t="s">
        <v>356</v>
      </c>
      <c r="H143" s="150">
        <v>151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559</v>
      </c>
    </row>
    <row r="144" spans="2:65" s="1" customFormat="1" ht="24.2" customHeight="1">
      <c r="B144" s="118"/>
      <c r="C144" s="146" t="s">
        <v>239</v>
      </c>
      <c r="D144" s="146" t="s">
        <v>200</v>
      </c>
      <c r="E144" s="147" t="s">
        <v>563</v>
      </c>
      <c r="F144" s="148" t="s">
        <v>564</v>
      </c>
      <c r="G144" s="149" t="s">
        <v>266</v>
      </c>
      <c r="H144" s="150">
        <v>62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0.14499999999999999</v>
      </c>
      <c r="T144" s="156">
        <f t="shared" si="8"/>
        <v>8.99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565</v>
      </c>
    </row>
    <row r="145" spans="2:65" s="1" customFormat="1" ht="33" customHeight="1">
      <c r="B145" s="118"/>
      <c r="C145" s="146" t="s">
        <v>234</v>
      </c>
      <c r="D145" s="146" t="s">
        <v>200</v>
      </c>
      <c r="E145" s="147" t="s">
        <v>694</v>
      </c>
      <c r="F145" s="148" t="s">
        <v>695</v>
      </c>
      <c r="G145" s="149" t="s">
        <v>356</v>
      </c>
      <c r="H145" s="150">
        <v>52.5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696</v>
      </c>
    </row>
    <row r="146" spans="2:65" s="1" customFormat="1" ht="24.2" customHeight="1">
      <c r="B146" s="118"/>
      <c r="C146" s="146" t="s">
        <v>246</v>
      </c>
      <c r="D146" s="146" t="s">
        <v>200</v>
      </c>
      <c r="E146" s="147" t="s">
        <v>566</v>
      </c>
      <c r="F146" s="148" t="s">
        <v>567</v>
      </c>
      <c r="G146" s="149" t="s">
        <v>262</v>
      </c>
      <c r="H146" s="150">
        <v>151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568</v>
      </c>
    </row>
    <row r="147" spans="2:65" s="1" customFormat="1" ht="24.2" customHeight="1">
      <c r="B147" s="118"/>
      <c r="C147" s="146" t="s">
        <v>250</v>
      </c>
      <c r="D147" s="146" t="s">
        <v>200</v>
      </c>
      <c r="E147" s="147" t="s">
        <v>569</v>
      </c>
      <c r="F147" s="148" t="s">
        <v>570</v>
      </c>
      <c r="G147" s="149" t="s">
        <v>356</v>
      </c>
      <c r="H147" s="150">
        <v>119.38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1.8</v>
      </c>
      <c r="T147" s="156">
        <f t="shared" si="8"/>
        <v>214.88399999999999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571</v>
      </c>
    </row>
    <row r="148" spans="2:65" s="1" customFormat="1" ht="16.5" customHeight="1">
      <c r="B148" s="118"/>
      <c r="C148" s="146" t="s">
        <v>256</v>
      </c>
      <c r="D148" s="146" t="s">
        <v>200</v>
      </c>
      <c r="E148" s="147" t="s">
        <v>572</v>
      </c>
      <c r="F148" s="148" t="s">
        <v>573</v>
      </c>
      <c r="G148" s="149" t="s">
        <v>356</v>
      </c>
      <c r="H148" s="150">
        <v>119.38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574</v>
      </c>
    </row>
    <row r="149" spans="2:65" s="1" customFormat="1" ht="24.2" customHeight="1">
      <c r="B149" s="118"/>
      <c r="C149" s="146" t="s">
        <v>233</v>
      </c>
      <c r="D149" s="146" t="s">
        <v>200</v>
      </c>
      <c r="E149" s="147" t="s">
        <v>698</v>
      </c>
      <c r="F149" s="148" t="s">
        <v>785</v>
      </c>
      <c r="G149" s="149" t="s">
        <v>356</v>
      </c>
      <c r="H149" s="150">
        <v>1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1.8</v>
      </c>
      <c r="T149" s="156">
        <f t="shared" si="8"/>
        <v>1.8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786</v>
      </c>
    </row>
    <row r="150" spans="2:65" s="1" customFormat="1" ht="24.2" customHeight="1">
      <c r="B150" s="118"/>
      <c r="C150" s="146" t="s">
        <v>254</v>
      </c>
      <c r="D150" s="146" t="s">
        <v>200</v>
      </c>
      <c r="E150" s="147" t="s">
        <v>575</v>
      </c>
      <c r="F150" s="148" t="s">
        <v>576</v>
      </c>
      <c r="G150" s="149" t="s">
        <v>577</v>
      </c>
      <c r="H150" s="150">
        <v>119.38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578</v>
      </c>
    </row>
    <row r="151" spans="2:65" s="1" customFormat="1" ht="24.2" customHeight="1">
      <c r="B151" s="118"/>
      <c r="C151" s="146" t="s">
        <v>268</v>
      </c>
      <c r="D151" s="146" t="s">
        <v>200</v>
      </c>
      <c r="E151" s="147" t="s">
        <v>579</v>
      </c>
      <c r="F151" s="148" t="s">
        <v>580</v>
      </c>
      <c r="G151" s="149" t="s">
        <v>356</v>
      </c>
      <c r="H151" s="150">
        <v>119.38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581</v>
      </c>
    </row>
    <row r="152" spans="2:65" s="1" customFormat="1" ht="21.75" customHeight="1">
      <c r="B152" s="118"/>
      <c r="C152" s="146" t="s">
        <v>272</v>
      </c>
      <c r="D152" s="146" t="s">
        <v>200</v>
      </c>
      <c r="E152" s="147" t="s">
        <v>701</v>
      </c>
      <c r="F152" s="148" t="s">
        <v>702</v>
      </c>
      <c r="G152" s="149" t="s">
        <v>356</v>
      </c>
      <c r="H152" s="150">
        <v>54.5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703</v>
      </c>
    </row>
    <row r="153" spans="2:65" s="1" customFormat="1" ht="24.2" customHeight="1">
      <c r="B153" s="118"/>
      <c r="C153" s="146" t="s">
        <v>276</v>
      </c>
      <c r="D153" s="146" t="s">
        <v>200</v>
      </c>
      <c r="E153" s="147" t="s">
        <v>586</v>
      </c>
      <c r="F153" s="148" t="s">
        <v>587</v>
      </c>
      <c r="G153" s="149" t="s">
        <v>262</v>
      </c>
      <c r="H153" s="150">
        <v>142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588</v>
      </c>
    </row>
    <row r="154" spans="2:65" s="1" customFormat="1" ht="16.5" customHeight="1">
      <c r="B154" s="118"/>
      <c r="C154" s="170" t="s">
        <v>280</v>
      </c>
      <c r="D154" s="170" t="s">
        <v>229</v>
      </c>
      <c r="E154" s="171" t="s">
        <v>589</v>
      </c>
      <c r="F154" s="172" t="s">
        <v>787</v>
      </c>
      <c r="G154" s="173" t="s">
        <v>385</v>
      </c>
      <c r="H154" s="174">
        <v>29.555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41</v>
      </c>
      <c r="P154" s="155">
        <f t="shared" si="6"/>
        <v>0</v>
      </c>
      <c r="Q154" s="155">
        <v>1E-3</v>
      </c>
      <c r="R154" s="155">
        <f t="shared" si="7"/>
        <v>2.9555000000000001E-2</v>
      </c>
      <c r="S154" s="155">
        <v>0</v>
      </c>
      <c r="T154" s="156">
        <f t="shared" si="8"/>
        <v>0</v>
      </c>
      <c r="AR154" s="157" t="s">
        <v>233</v>
      </c>
      <c r="AT154" s="157" t="s">
        <v>229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591</v>
      </c>
    </row>
    <row r="155" spans="2:65" s="1" customFormat="1" ht="24.2" customHeight="1">
      <c r="B155" s="118"/>
      <c r="C155" s="146" t="s">
        <v>284</v>
      </c>
      <c r="D155" s="146" t="s">
        <v>200</v>
      </c>
      <c r="E155" s="147" t="s">
        <v>592</v>
      </c>
      <c r="F155" s="148" t="s">
        <v>593</v>
      </c>
      <c r="G155" s="149" t="s">
        <v>262</v>
      </c>
      <c r="H155" s="150">
        <v>142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234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594</v>
      </c>
    </row>
    <row r="156" spans="2:65" s="1" customFormat="1" ht="33" customHeight="1">
      <c r="B156" s="118"/>
      <c r="C156" s="146" t="s">
        <v>288</v>
      </c>
      <c r="D156" s="146" t="s">
        <v>200</v>
      </c>
      <c r="E156" s="147" t="s">
        <v>595</v>
      </c>
      <c r="F156" s="148" t="s">
        <v>596</v>
      </c>
      <c r="G156" s="149" t="s">
        <v>262</v>
      </c>
      <c r="H156" s="150">
        <v>142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597</v>
      </c>
    </row>
    <row r="157" spans="2:65" s="1" customFormat="1" ht="24.2" customHeight="1">
      <c r="B157" s="118"/>
      <c r="C157" s="146" t="s">
        <v>292</v>
      </c>
      <c r="D157" s="146" t="s">
        <v>200</v>
      </c>
      <c r="E157" s="147" t="s">
        <v>788</v>
      </c>
      <c r="F157" s="148" t="s">
        <v>789</v>
      </c>
      <c r="G157" s="149" t="s">
        <v>262</v>
      </c>
      <c r="H157" s="150">
        <v>142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790</v>
      </c>
    </row>
    <row r="158" spans="2:65" s="1" customFormat="1" ht="24.2" customHeight="1">
      <c r="B158" s="118"/>
      <c r="C158" s="146" t="s">
        <v>296</v>
      </c>
      <c r="D158" s="146" t="s">
        <v>200</v>
      </c>
      <c r="E158" s="147" t="s">
        <v>598</v>
      </c>
      <c r="F158" s="148" t="s">
        <v>599</v>
      </c>
      <c r="G158" s="149" t="s">
        <v>262</v>
      </c>
      <c r="H158" s="150">
        <v>142</v>
      </c>
      <c r="I158" s="151"/>
      <c r="J158" s="152">
        <f t="shared" si="5"/>
        <v>0</v>
      </c>
      <c r="K158" s="153"/>
      <c r="L158" s="28"/>
      <c r="M158" s="154" t="s">
        <v>1</v>
      </c>
      <c r="N158" s="117" t="s">
        <v>41</v>
      </c>
      <c r="P158" s="155">
        <f t="shared" si="6"/>
        <v>0</v>
      </c>
      <c r="Q158" s="155">
        <v>0</v>
      </c>
      <c r="R158" s="155">
        <f t="shared" si="7"/>
        <v>0</v>
      </c>
      <c r="S158" s="155">
        <v>0</v>
      </c>
      <c r="T158" s="156">
        <f t="shared" si="8"/>
        <v>0</v>
      </c>
      <c r="AR158" s="157" t="s">
        <v>234</v>
      </c>
      <c r="AT158" s="157" t="s">
        <v>200</v>
      </c>
      <c r="AU158" s="157" t="s">
        <v>115</v>
      </c>
      <c r="AY158" s="13" t="s">
        <v>199</v>
      </c>
      <c r="BE158" s="158">
        <f t="shared" si="9"/>
        <v>0</v>
      </c>
      <c r="BF158" s="158">
        <f t="shared" si="10"/>
        <v>0</v>
      </c>
      <c r="BG158" s="158">
        <f t="shared" si="11"/>
        <v>0</v>
      </c>
      <c r="BH158" s="158">
        <f t="shared" si="12"/>
        <v>0</v>
      </c>
      <c r="BI158" s="158">
        <f t="shared" si="13"/>
        <v>0</v>
      </c>
      <c r="BJ158" s="13" t="s">
        <v>115</v>
      </c>
      <c r="BK158" s="158">
        <f t="shared" si="14"/>
        <v>0</v>
      </c>
      <c r="BL158" s="13" t="s">
        <v>234</v>
      </c>
      <c r="BM158" s="157" t="s">
        <v>600</v>
      </c>
    </row>
    <row r="159" spans="2:65" s="10" customFormat="1" ht="22.7" customHeight="1">
      <c r="B159" s="136"/>
      <c r="D159" s="137" t="s">
        <v>74</v>
      </c>
      <c r="E159" s="168" t="s">
        <v>115</v>
      </c>
      <c r="F159" s="168" t="s">
        <v>396</v>
      </c>
      <c r="I159" s="139"/>
      <c r="J159" s="169">
        <f>BK159</f>
        <v>0</v>
      </c>
      <c r="L159" s="136"/>
      <c r="M159" s="141"/>
      <c r="P159" s="142">
        <f>SUM(P160:P165)</f>
        <v>0</v>
      </c>
      <c r="R159" s="142">
        <f>SUM(R160:R165)</f>
        <v>6.9650925000000008</v>
      </c>
      <c r="T159" s="143">
        <f>SUM(T160:T165)</f>
        <v>0</v>
      </c>
      <c r="AR159" s="137" t="s">
        <v>83</v>
      </c>
      <c r="AT159" s="144" t="s">
        <v>74</v>
      </c>
      <c r="AU159" s="144" t="s">
        <v>83</v>
      </c>
      <c r="AY159" s="137" t="s">
        <v>199</v>
      </c>
      <c r="BK159" s="145">
        <f>SUM(BK160:BK165)</f>
        <v>0</v>
      </c>
    </row>
    <row r="160" spans="2:65" s="1" customFormat="1" ht="33" customHeight="1">
      <c r="B160" s="118"/>
      <c r="C160" s="146" t="s">
        <v>300</v>
      </c>
      <c r="D160" s="146" t="s">
        <v>200</v>
      </c>
      <c r="E160" s="147" t="s">
        <v>601</v>
      </c>
      <c r="F160" s="148" t="s">
        <v>602</v>
      </c>
      <c r="G160" s="149" t="s">
        <v>262</v>
      </c>
      <c r="H160" s="150">
        <v>222</v>
      </c>
      <c r="I160" s="151"/>
      <c r="J160" s="152">
        <f t="shared" ref="J160:J165" si="15">ROUND(I160*H160,2)</f>
        <v>0</v>
      </c>
      <c r="K160" s="153"/>
      <c r="L160" s="28"/>
      <c r="M160" s="154" t="s">
        <v>1</v>
      </c>
      <c r="N160" s="117" t="s">
        <v>41</v>
      </c>
      <c r="P160" s="155">
        <f t="shared" ref="P160:P165" si="16">O160*H160</f>
        <v>0</v>
      </c>
      <c r="Q160" s="155">
        <v>0</v>
      </c>
      <c r="R160" s="155">
        <f t="shared" ref="R160:R165" si="17">Q160*H160</f>
        <v>0</v>
      </c>
      <c r="S160" s="155">
        <v>0</v>
      </c>
      <c r="T160" s="156">
        <f t="shared" ref="T160:T165" si="18">S160*H160</f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 t="shared" ref="BE160:BE165" si="19">IF(N160="základná",J160,0)</f>
        <v>0</v>
      </c>
      <c r="BF160" s="158">
        <f t="shared" ref="BF160:BF165" si="20">IF(N160="znížená",J160,0)</f>
        <v>0</v>
      </c>
      <c r="BG160" s="158">
        <f t="shared" ref="BG160:BG165" si="21">IF(N160="zákl. prenesená",J160,0)</f>
        <v>0</v>
      </c>
      <c r="BH160" s="158">
        <f t="shared" ref="BH160:BH165" si="22">IF(N160="zníž. prenesená",J160,0)</f>
        <v>0</v>
      </c>
      <c r="BI160" s="158">
        <f t="shared" ref="BI160:BI165" si="23">IF(N160="nulová",J160,0)</f>
        <v>0</v>
      </c>
      <c r="BJ160" s="13" t="s">
        <v>115</v>
      </c>
      <c r="BK160" s="158">
        <f t="shared" ref="BK160:BK165" si="24">ROUND(I160*H160,2)</f>
        <v>0</v>
      </c>
      <c r="BL160" s="13" t="s">
        <v>234</v>
      </c>
      <c r="BM160" s="157" t="s">
        <v>603</v>
      </c>
    </row>
    <row r="161" spans="2:65" s="1" customFormat="1" ht="33" customHeight="1">
      <c r="B161" s="118"/>
      <c r="C161" s="146" t="s">
        <v>304</v>
      </c>
      <c r="D161" s="146" t="s">
        <v>200</v>
      </c>
      <c r="E161" s="147" t="s">
        <v>791</v>
      </c>
      <c r="F161" s="148" t="s">
        <v>792</v>
      </c>
      <c r="G161" s="149" t="s">
        <v>356</v>
      </c>
      <c r="H161" s="150">
        <v>1.05</v>
      </c>
      <c r="I161" s="151"/>
      <c r="J161" s="152">
        <f t="shared" si="15"/>
        <v>0</v>
      </c>
      <c r="K161" s="153"/>
      <c r="L161" s="28"/>
      <c r="M161" s="154" t="s">
        <v>1</v>
      </c>
      <c r="N161" s="117" t="s">
        <v>41</v>
      </c>
      <c r="P161" s="155">
        <f t="shared" si="16"/>
        <v>0</v>
      </c>
      <c r="Q161" s="155">
        <v>2.4680599999999999</v>
      </c>
      <c r="R161" s="155">
        <f t="shared" si="17"/>
        <v>2.5914630000000001</v>
      </c>
      <c r="S161" s="155">
        <v>0</v>
      </c>
      <c r="T161" s="156">
        <f t="shared" si="18"/>
        <v>0</v>
      </c>
      <c r="AR161" s="157" t="s">
        <v>234</v>
      </c>
      <c r="AT161" s="157" t="s">
        <v>200</v>
      </c>
      <c r="AU161" s="157" t="s">
        <v>115</v>
      </c>
      <c r="AY161" s="13" t="s">
        <v>199</v>
      </c>
      <c r="BE161" s="158">
        <f t="shared" si="19"/>
        <v>0</v>
      </c>
      <c r="BF161" s="158">
        <f t="shared" si="20"/>
        <v>0</v>
      </c>
      <c r="BG161" s="158">
        <f t="shared" si="21"/>
        <v>0</v>
      </c>
      <c r="BH161" s="158">
        <f t="shared" si="22"/>
        <v>0</v>
      </c>
      <c r="BI161" s="158">
        <f t="shared" si="23"/>
        <v>0</v>
      </c>
      <c r="BJ161" s="13" t="s">
        <v>115</v>
      </c>
      <c r="BK161" s="158">
        <f t="shared" si="24"/>
        <v>0</v>
      </c>
      <c r="BL161" s="13" t="s">
        <v>234</v>
      </c>
      <c r="BM161" s="157" t="s">
        <v>793</v>
      </c>
    </row>
    <row r="162" spans="2:65" s="1" customFormat="1" ht="37.700000000000003" customHeight="1">
      <c r="B162" s="118"/>
      <c r="C162" s="146" t="s">
        <v>308</v>
      </c>
      <c r="D162" s="146" t="s">
        <v>200</v>
      </c>
      <c r="E162" s="147" t="s">
        <v>704</v>
      </c>
      <c r="F162" s="148" t="s">
        <v>705</v>
      </c>
      <c r="G162" s="149" t="s">
        <v>356</v>
      </c>
      <c r="H162" s="150">
        <v>0.65</v>
      </c>
      <c r="I162" s="151"/>
      <c r="J162" s="152">
        <f t="shared" si="15"/>
        <v>0</v>
      </c>
      <c r="K162" s="153"/>
      <c r="L162" s="28"/>
      <c r="M162" s="154" t="s">
        <v>1</v>
      </c>
      <c r="N162" s="117" t="s">
        <v>41</v>
      </c>
      <c r="P162" s="155">
        <f t="shared" si="16"/>
        <v>0</v>
      </c>
      <c r="Q162" s="155">
        <v>2.4270700000000001</v>
      </c>
      <c r="R162" s="155">
        <f t="shared" si="17"/>
        <v>1.5775955000000002</v>
      </c>
      <c r="S162" s="155">
        <v>0</v>
      </c>
      <c r="T162" s="156">
        <f t="shared" si="18"/>
        <v>0</v>
      </c>
      <c r="AR162" s="157" t="s">
        <v>234</v>
      </c>
      <c r="AT162" s="157" t="s">
        <v>200</v>
      </c>
      <c r="AU162" s="157" t="s">
        <v>115</v>
      </c>
      <c r="AY162" s="13" t="s">
        <v>199</v>
      </c>
      <c r="BE162" s="158">
        <f t="shared" si="19"/>
        <v>0</v>
      </c>
      <c r="BF162" s="158">
        <f t="shared" si="20"/>
        <v>0</v>
      </c>
      <c r="BG162" s="158">
        <f t="shared" si="21"/>
        <v>0</v>
      </c>
      <c r="BH162" s="158">
        <f t="shared" si="22"/>
        <v>0</v>
      </c>
      <c r="BI162" s="158">
        <f t="shared" si="23"/>
        <v>0</v>
      </c>
      <c r="BJ162" s="13" t="s">
        <v>115</v>
      </c>
      <c r="BK162" s="158">
        <f t="shared" si="24"/>
        <v>0</v>
      </c>
      <c r="BL162" s="13" t="s">
        <v>234</v>
      </c>
      <c r="BM162" s="157" t="s">
        <v>794</v>
      </c>
    </row>
    <row r="163" spans="2:65" s="1" customFormat="1" ht="24.2" customHeight="1">
      <c r="B163" s="118"/>
      <c r="C163" s="146" t="s">
        <v>312</v>
      </c>
      <c r="D163" s="146" t="s">
        <v>200</v>
      </c>
      <c r="E163" s="147" t="s">
        <v>795</v>
      </c>
      <c r="F163" s="148" t="s">
        <v>796</v>
      </c>
      <c r="G163" s="149" t="s">
        <v>356</v>
      </c>
      <c r="H163" s="150">
        <v>1</v>
      </c>
      <c r="I163" s="151"/>
      <c r="J163" s="152">
        <f t="shared" si="15"/>
        <v>0</v>
      </c>
      <c r="K163" s="153"/>
      <c r="L163" s="28"/>
      <c r="M163" s="154" t="s">
        <v>1</v>
      </c>
      <c r="N163" s="117" t="s">
        <v>41</v>
      </c>
      <c r="P163" s="155">
        <f t="shared" si="16"/>
        <v>0</v>
      </c>
      <c r="Q163" s="155">
        <v>2.4270700000000001</v>
      </c>
      <c r="R163" s="155">
        <f t="shared" si="17"/>
        <v>2.4270700000000001</v>
      </c>
      <c r="S163" s="155">
        <v>0</v>
      </c>
      <c r="T163" s="156">
        <f t="shared" si="18"/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 t="shared" si="19"/>
        <v>0</v>
      </c>
      <c r="BF163" s="158">
        <f t="shared" si="20"/>
        <v>0</v>
      </c>
      <c r="BG163" s="158">
        <f t="shared" si="21"/>
        <v>0</v>
      </c>
      <c r="BH163" s="158">
        <f t="shared" si="22"/>
        <v>0</v>
      </c>
      <c r="BI163" s="158">
        <f t="shared" si="23"/>
        <v>0</v>
      </c>
      <c r="BJ163" s="13" t="s">
        <v>115</v>
      </c>
      <c r="BK163" s="158">
        <f t="shared" si="24"/>
        <v>0</v>
      </c>
      <c r="BL163" s="13" t="s">
        <v>234</v>
      </c>
      <c r="BM163" s="157" t="s">
        <v>797</v>
      </c>
    </row>
    <row r="164" spans="2:65" s="1" customFormat="1" ht="33" customHeight="1">
      <c r="B164" s="118"/>
      <c r="C164" s="146" t="s">
        <v>225</v>
      </c>
      <c r="D164" s="146" t="s">
        <v>200</v>
      </c>
      <c r="E164" s="147" t="s">
        <v>604</v>
      </c>
      <c r="F164" s="148" t="s">
        <v>605</v>
      </c>
      <c r="G164" s="149" t="s">
        <v>262</v>
      </c>
      <c r="H164" s="150">
        <v>222</v>
      </c>
      <c r="I164" s="151"/>
      <c r="J164" s="152">
        <f t="shared" si="15"/>
        <v>0</v>
      </c>
      <c r="K164" s="153"/>
      <c r="L164" s="28"/>
      <c r="M164" s="154" t="s">
        <v>1</v>
      </c>
      <c r="N164" s="117" t="s">
        <v>41</v>
      </c>
      <c r="P164" s="155">
        <f t="shared" si="16"/>
        <v>0</v>
      </c>
      <c r="Q164" s="155">
        <v>3.0000000000000001E-5</v>
      </c>
      <c r="R164" s="155">
        <f t="shared" si="17"/>
        <v>6.6600000000000001E-3</v>
      </c>
      <c r="S164" s="155">
        <v>0</v>
      </c>
      <c r="T164" s="156">
        <f t="shared" si="18"/>
        <v>0</v>
      </c>
      <c r="AR164" s="157" t="s">
        <v>234</v>
      </c>
      <c r="AT164" s="157" t="s">
        <v>200</v>
      </c>
      <c r="AU164" s="157" t="s">
        <v>115</v>
      </c>
      <c r="AY164" s="13" t="s">
        <v>199</v>
      </c>
      <c r="BE164" s="158">
        <f t="shared" si="19"/>
        <v>0</v>
      </c>
      <c r="BF164" s="158">
        <f t="shared" si="20"/>
        <v>0</v>
      </c>
      <c r="BG164" s="158">
        <f t="shared" si="21"/>
        <v>0</v>
      </c>
      <c r="BH164" s="158">
        <f t="shared" si="22"/>
        <v>0</v>
      </c>
      <c r="BI164" s="158">
        <f t="shared" si="23"/>
        <v>0</v>
      </c>
      <c r="BJ164" s="13" t="s">
        <v>115</v>
      </c>
      <c r="BK164" s="158">
        <f t="shared" si="24"/>
        <v>0</v>
      </c>
      <c r="BL164" s="13" t="s">
        <v>234</v>
      </c>
      <c r="BM164" s="157" t="s">
        <v>798</v>
      </c>
    </row>
    <row r="165" spans="2:65" s="1" customFormat="1" ht="24.2" customHeight="1">
      <c r="B165" s="118"/>
      <c r="C165" s="170" t="s">
        <v>7</v>
      </c>
      <c r="D165" s="170" t="s">
        <v>229</v>
      </c>
      <c r="E165" s="171" t="s">
        <v>708</v>
      </c>
      <c r="F165" s="172" t="s">
        <v>709</v>
      </c>
      <c r="G165" s="173" t="s">
        <v>262</v>
      </c>
      <c r="H165" s="174">
        <v>226.44</v>
      </c>
      <c r="I165" s="175"/>
      <c r="J165" s="176">
        <f t="shared" si="15"/>
        <v>0</v>
      </c>
      <c r="K165" s="177"/>
      <c r="L165" s="178"/>
      <c r="M165" s="179" t="s">
        <v>1</v>
      </c>
      <c r="N165" s="180" t="s">
        <v>41</v>
      </c>
      <c r="P165" s="155">
        <f t="shared" si="16"/>
        <v>0</v>
      </c>
      <c r="Q165" s="155">
        <v>1.6000000000000001E-3</v>
      </c>
      <c r="R165" s="155">
        <f t="shared" si="17"/>
        <v>0.36230400000000001</v>
      </c>
      <c r="S165" s="155">
        <v>0</v>
      </c>
      <c r="T165" s="156">
        <f t="shared" si="18"/>
        <v>0</v>
      </c>
      <c r="AR165" s="157" t="s">
        <v>233</v>
      </c>
      <c r="AT165" s="157" t="s">
        <v>229</v>
      </c>
      <c r="AU165" s="157" t="s">
        <v>115</v>
      </c>
      <c r="AY165" s="13" t="s">
        <v>199</v>
      </c>
      <c r="BE165" s="158">
        <f t="shared" si="19"/>
        <v>0</v>
      </c>
      <c r="BF165" s="158">
        <f t="shared" si="20"/>
        <v>0</v>
      </c>
      <c r="BG165" s="158">
        <f t="shared" si="21"/>
        <v>0</v>
      </c>
      <c r="BH165" s="158">
        <f t="shared" si="22"/>
        <v>0</v>
      </c>
      <c r="BI165" s="158">
        <f t="shared" si="23"/>
        <v>0</v>
      </c>
      <c r="BJ165" s="13" t="s">
        <v>115</v>
      </c>
      <c r="BK165" s="158">
        <f t="shared" si="24"/>
        <v>0</v>
      </c>
      <c r="BL165" s="13" t="s">
        <v>234</v>
      </c>
      <c r="BM165" s="157" t="s">
        <v>799</v>
      </c>
    </row>
    <row r="166" spans="2:65" s="10" customFormat="1" ht="22.7" customHeight="1">
      <c r="B166" s="136"/>
      <c r="D166" s="137" t="s">
        <v>74</v>
      </c>
      <c r="E166" s="168" t="s">
        <v>239</v>
      </c>
      <c r="F166" s="168" t="s">
        <v>800</v>
      </c>
      <c r="I166" s="139"/>
      <c r="J166" s="169">
        <f>BK166</f>
        <v>0</v>
      </c>
      <c r="L166" s="136"/>
      <c r="M166" s="141"/>
      <c r="P166" s="142">
        <f>SUM(P167:P169)</f>
        <v>0</v>
      </c>
      <c r="R166" s="142">
        <f>SUM(R167:R169)</f>
        <v>0.47989999999999999</v>
      </c>
      <c r="T166" s="143">
        <f>SUM(T167:T169)</f>
        <v>0</v>
      </c>
      <c r="AR166" s="137" t="s">
        <v>83</v>
      </c>
      <c r="AT166" s="144" t="s">
        <v>74</v>
      </c>
      <c r="AU166" s="144" t="s">
        <v>83</v>
      </c>
      <c r="AY166" s="137" t="s">
        <v>199</v>
      </c>
      <c r="BK166" s="145">
        <f>SUM(BK167:BK169)</f>
        <v>0</v>
      </c>
    </row>
    <row r="167" spans="2:65" s="1" customFormat="1" ht="16.5" customHeight="1">
      <c r="B167" s="118"/>
      <c r="C167" s="146" t="s">
        <v>397</v>
      </c>
      <c r="D167" s="146" t="s">
        <v>200</v>
      </c>
      <c r="E167" s="147" t="s">
        <v>801</v>
      </c>
      <c r="F167" s="148" t="s">
        <v>802</v>
      </c>
      <c r="G167" s="149" t="s">
        <v>266</v>
      </c>
      <c r="H167" s="150">
        <v>10</v>
      </c>
      <c r="I167" s="151"/>
      <c r="J167" s="152">
        <f>ROUND(I167*H167,2)</f>
        <v>0</v>
      </c>
      <c r="K167" s="153"/>
      <c r="L167" s="28"/>
      <c r="M167" s="154" t="s">
        <v>1</v>
      </c>
      <c r="N167" s="117" t="s">
        <v>41</v>
      </c>
      <c r="P167" s="155">
        <f>O167*H167</f>
        <v>0</v>
      </c>
      <c r="Q167" s="155">
        <v>3.5249999999999997E-2</v>
      </c>
      <c r="R167" s="155">
        <f>Q167*H167</f>
        <v>0.35249999999999998</v>
      </c>
      <c r="S167" s="155">
        <v>0</v>
      </c>
      <c r="T167" s="156">
        <f>S167*H167</f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>IF(N167="základná",J167,0)</f>
        <v>0</v>
      </c>
      <c r="BF167" s="158">
        <f>IF(N167="znížená",J167,0)</f>
        <v>0</v>
      </c>
      <c r="BG167" s="158">
        <f>IF(N167="zákl. prenesená",J167,0)</f>
        <v>0</v>
      </c>
      <c r="BH167" s="158">
        <f>IF(N167="zníž. prenesená",J167,0)</f>
        <v>0</v>
      </c>
      <c r="BI167" s="158">
        <f>IF(N167="nulová",J167,0)</f>
        <v>0</v>
      </c>
      <c r="BJ167" s="13" t="s">
        <v>115</v>
      </c>
      <c r="BK167" s="158">
        <f>ROUND(I167*H167,2)</f>
        <v>0</v>
      </c>
      <c r="BL167" s="13" t="s">
        <v>234</v>
      </c>
      <c r="BM167" s="157" t="s">
        <v>803</v>
      </c>
    </row>
    <row r="168" spans="2:65" s="1" customFormat="1" ht="16.5" customHeight="1">
      <c r="B168" s="118"/>
      <c r="C168" s="170" t="s">
        <v>401</v>
      </c>
      <c r="D168" s="170" t="s">
        <v>229</v>
      </c>
      <c r="E168" s="171" t="s">
        <v>804</v>
      </c>
      <c r="F168" s="172" t="s">
        <v>805</v>
      </c>
      <c r="G168" s="173" t="s">
        <v>266</v>
      </c>
      <c r="H168" s="174">
        <v>10</v>
      </c>
      <c r="I168" s="175"/>
      <c r="J168" s="176">
        <f>ROUND(I168*H168,2)</f>
        <v>0</v>
      </c>
      <c r="K168" s="177"/>
      <c r="L168" s="178"/>
      <c r="M168" s="179" t="s">
        <v>1</v>
      </c>
      <c r="N168" s="180" t="s">
        <v>41</v>
      </c>
      <c r="P168" s="155">
        <f>O168*H168</f>
        <v>0</v>
      </c>
      <c r="Q168" s="155">
        <v>8.5000000000000006E-3</v>
      </c>
      <c r="R168" s="155">
        <f>Q168*H168</f>
        <v>8.5000000000000006E-2</v>
      </c>
      <c r="S168" s="155">
        <v>0</v>
      </c>
      <c r="T168" s="156">
        <f>S168*H168</f>
        <v>0</v>
      </c>
      <c r="AR168" s="157" t="s">
        <v>233</v>
      </c>
      <c r="AT168" s="157" t="s">
        <v>229</v>
      </c>
      <c r="AU168" s="157" t="s">
        <v>115</v>
      </c>
      <c r="AY168" s="13" t="s">
        <v>199</v>
      </c>
      <c r="BE168" s="158">
        <f>IF(N168="základná",J168,0)</f>
        <v>0</v>
      </c>
      <c r="BF168" s="158">
        <f>IF(N168="znížená",J168,0)</f>
        <v>0</v>
      </c>
      <c r="BG168" s="158">
        <f>IF(N168="zákl. prenesená",J168,0)</f>
        <v>0</v>
      </c>
      <c r="BH168" s="158">
        <f>IF(N168="zníž. prenesená",J168,0)</f>
        <v>0</v>
      </c>
      <c r="BI168" s="158">
        <f>IF(N168="nulová",J168,0)</f>
        <v>0</v>
      </c>
      <c r="BJ168" s="13" t="s">
        <v>115</v>
      </c>
      <c r="BK168" s="158">
        <f>ROUND(I168*H168,2)</f>
        <v>0</v>
      </c>
      <c r="BL168" s="13" t="s">
        <v>234</v>
      </c>
      <c r="BM168" s="157" t="s">
        <v>806</v>
      </c>
    </row>
    <row r="169" spans="2:65" s="1" customFormat="1" ht="21.75" customHeight="1">
      <c r="B169" s="118"/>
      <c r="C169" s="170" t="s">
        <v>405</v>
      </c>
      <c r="D169" s="170" t="s">
        <v>229</v>
      </c>
      <c r="E169" s="171" t="s">
        <v>807</v>
      </c>
      <c r="F169" s="172" t="s">
        <v>808</v>
      </c>
      <c r="G169" s="173" t="s">
        <v>232</v>
      </c>
      <c r="H169" s="174">
        <v>8</v>
      </c>
      <c r="I169" s="175"/>
      <c r="J169" s="176">
        <f>ROUND(I169*H169,2)</f>
        <v>0</v>
      </c>
      <c r="K169" s="177"/>
      <c r="L169" s="178"/>
      <c r="M169" s="179" t="s">
        <v>1</v>
      </c>
      <c r="N169" s="180" t="s">
        <v>41</v>
      </c>
      <c r="P169" s="155">
        <f>O169*H169</f>
        <v>0</v>
      </c>
      <c r="Q169" s="155">
        <v>5.3E-3</v>
      </c>
      <c r="R169" s="155">
        <f>Q169*H169</f>
        <v>4.24E-2</v>
      </c>
      <c r="S169" s="155">
        <v>0</v>
      </c>
      <c r="T169" s="156">
        <f>S169*H169</f>
        <v>0</v>
      </c>
      <c r="AR169" s="157" t="s">
        <v>233</v>
      </c>
      <c r="AT169" s="157" t="s">
        <v>229</v>
      </c>
      <c r="AU169" s="157" t="s">
        <v>115</v>
      </c>
      <c r="AY169" s="13" t="s">
        <v>199</v>
      </c>
      <c r="BE169" s="158">
        <f>IF(N169="základná",J169,0)</f>
        <v>0</v>
      </c>
      <c r="BF169" s="158">
        <f>IF(N169="znížená",J169,0)</f>
        <v>0</v>
      </c>
      <c r="BG169" s="158">
        <f>IF(N169="zákl. prenesená",J169,0)</f>
        <v>0</v>
      </c>
      <c r="BH169" s="158">
        <f>IF(N169="zníž. prenesená",J169,0)</f>
        <v>0</v>
      </c>
      <c r="BI169" s="158">
        <f>IF(N169="nulová",J169,0)</f>
        <v>0</v>
      </c>
      <c r="BJ169" s="13" t="s">
        <v>115</v>
      </c>
      <c r="BK169" s="158">
        <f>ROUND(I169*H169,2)</f>
        <v>0</v>
      </c>
      <c r="BL169" s="13" t="s">
        <v>234</v>
      </c>
      <c r="BM169" s="157" t="s">
        <v>809</v>
      </c>
    </row>
    <row r="170" spans="2:65" s="10" customFormat="1" ht="22.7" customHeight="1">
      <c r="B170" s="136"/>
      <c r="D170" s="137" t="s">
        <v>74</v>
      </c>
      <c r="E170" s="168" t="s">
        <v>234</v>
      </c>
      <c r="F170" s="168" t="s">
        <v>607</v>
      </c>
      <c r="I170" s="139"/>
      <c r="J170" s="169">
        <f>BK170</f>
        <v>0</v>
      </c>
      <c r="L170" s="136"/>
      <c r="M170" s="141"/>
      <c r="P170" s="142">
        <f>SUM(P171:P173)</f>
        <v>0</v>
      </c>
      <c r="R170" s="142">
        <f>SUM(R171:R173)</f>
        <v>29.45908</v>
      </c>
      <c r="T170" s="143">
        <f>SUM(T171:T173)</f>
        <v>0</v>
      </c>
      <c r="AR170" s="137" t="s">
        <v>83</v>
      </c>
      <c r="AT170" s="144" t="s">
        <v>74</v>
      </c>
      <c r="AU170" s="144" t="s">
        <v>83</v>
      </c>
      <c r="AY170" s="137" t="s">
        <v>199</v>
      </c>
      <c r="BK170" s="145">
        <f>SUM(BK171:BK173)</f>
        <v>0</v>
      </c>
    </row>
    <row r="171" spans="2:65" s="1" customFormat="1" ht="33" customHeight="1">
      <c r="B171" s="118"/>
      <c r="C171" s="146" t="s">
        <v>409</v>
      </c>
      <c r="D171" s="146" t="s">
        <v>200</v>
      </c>
      <c r="E171" s="147" t="s">
        <v>608</v>
      </c>
      <c r="F171" s="148" t="s">
        <v>609</v>
      </c>
      <c r="G171" s="149" t="s">
        <v>262</v>
      </c>
      <c r="H171" s="150">
        <v>142</v>
      </c>
      <c r="I171" s="151"/>
      <c r="J171" s="152">
        <f>ROUND(I171*H171,2)</f>
        <v>0</v>
      </c>
      <c r="K171" s="153"/>
      <c r="L171" s="28"/>
      <c r="M171" s="154" t="s">
        <v>1</v>
      </c>
      <c r="N171" s="117" t="s">
        <v>41</v>
      </c>
      <c r="P171" s="155">
        <f>O171*H171</f>
        <v>0</v>
      </c>
      <c r="Q171" s="155">
        <v>9.4539999999999999E-2</v>
      </c>
      <c r="R171" s="155">
        <f>Q171*H171</f>
        <v>13.42468</v>
      </c>
      <c r="S171" s="155">
        <v>0</v>
      </c>
      <c r="T171" s="156">
        <f>S171*H171</f>
        <v>0</v>
      </c>
      <c r="AR171" s="157" t="s">
        <v>234</v>
      </c>
      <c r="AT171" s="157" t="s">
        <v>200</v>
      </c>
      <c r="AU171" s="157" t="s">
        <v>115</v>
      </c>
      <c r="AY171" s="13" t="s">
        <v>199</v>
      </c>
      <c r="BE171" s="158">
        <f>IF(N171="základná",J171,0)</f>
        <v>0</v>
      </c>
      <c r="BF171" s="158">
        <f>IF(N171="znížená",J171,0)</f>
        <v>0</v>
      </c>
      <c r="BG171" s="158">
        <f>IF(N171="zákl. prenesená",J171,0)</f>
        <v>0</v>
      </c>
      <c r="BH171" s="158">
        <f>IF(N171="zníž. prenesená",J171,0)</f>
        <v>0</v>
      </c>
      <c r="BI171" s="158">
        <f>IF(N171="nulová",J171,0)</f>
        <v>0</v>
      </c>
      <c r="BJ171" s="13" t="s">
        <v>115</v>
      </c>
      <c r="BK171" s="158">
        <f>ROUND(I171*H171,2)</f>
        <v>0</v>
      </c>
      <c r="BL171" s="13" t="s">
        <v>234</v>
      </c>
      <c r="BM171" s="157" t="s">
        <v>810</v>
      </c>
    </row>
    <row r="172" spans="2:65" s="1" customFormat="1" ht="24.2" customHeight="1">
      <c r="B172" s="118"/>
      <c r="C172" s="170" t="s">
        <v>413</v>
      </c>
      <c r="D172" s="170" t="s">
        <v>229</v>
      </c>
      <c r="E172" s="171" t="s">
        <v>712</v>
      </c>
      <c r="F172" s="172" t="s">
        <v>713</v>
      </c>
      <c r="G172" s="173" t="s">
        <v>262</v>
      </c>
      <c r="H172" s="174">
        <v>133.62</v>
      </c>
      <c r="I172" s="175"/>
      <c r="J172" s="176">
        <f>ROUND(I172*H172,2)</f>
        <v>0</v>
      </c>
      <c r="K172" s="177"/>
      <c r="L172" s="178"/>
      <c r="M172" s="179" t="s">
        <v>1</v>
      </c>
      <c r="N172" s="180" t="s">
        <v>41</v>
      </c>
      <c r="P172" s="155">
        <f>O172*H172</f>
        <v>0</v>
      </c>
      <c r="Q172" s="155">
        <v>0.12</v>
      </c>
      <c r="R172" s="155">
        <f>Q172*H172</f>
        <v>16.034400000000002</v>
      </c>
      <c r="S172" s="155">
        <v>0</v>
      </c>
      <c r="T172" s="156">
        <f>S172*H172</f>
        <v>0</v>
      </c>
      <c r="AR172" s="157" t="s">
        <v>233</v>
      </c>
      <c r="AT172" s="157" t="s">
        <v>229</v>
      </c>
      <c r="AU172" s="157" t="s">
        <v>115</v>
      </c>
      <c r="AY172" s="13" t="s">
        <v>199</v>
      </c>
      <c r="BE172" s="158">
        <f>IF(N172="základná",J172,0)</f>
        <v>0</v>
      </c>
      <c r="BF172" s="158">
        <f>IF(N172="znížená",J172,0)</f>
        <v>0</v>
      </c>
      <c r="BG172" s="158">
        <f>IF(N172="zákl. prenesená",J172,0)</f>
        <v>0</v>
      </c>
      <c r="BH172" s="158">
        <f>IF(N172="zníž. prenesená",J172,0)</f>
        <v>0</v>
      </c>
      <c r="BI172" s="158">
        <f>IF(N172="nulová",J172,0)</f>
        <v>0</v>
      </c>
      <c r="BJ172" s="13" t="s">
        <v>115</v>
      </c>
      <c r="BK172" s="158">
        <f>ROUND(I172*H172,2)</f>
        <v>0</v>
      </c>
      <c r="BL172" s="13" t="s">
        <v>234</v>
      </c>
      <c r="BM172" s="157" t="s">
        <v>811</v>
      </c>
    </row>
    <row r="173" spans="2:65" s="1" customFormat="1" ht="18">
      <c r="B173" s="28"/>
      <c r="D173" s="183" t="s">
        <v>715</v>
      </c>
      <c r="F173" s="184" t="s">
        <v>716</v>
      </c>
      <c r="I173" s="119"/>
      <c r="L173" s="28"/>
      <c r="M173" s="185"/>
      <c r="T173" s="55"/>
      <c r="AT173" s="13" t="s">
        <v>715</v>
      </c>
      <c r="AU173" s="13" t="s">
        <v>115</v>
      </c>
    </row>
    <row r="174" spans="2:65" s="10" customFormat="1" ht="22.7" customHeight="1">
      <c r="B174" s="136"/>
      <c r="D174" s="137" t="s">
        <v>74</v>
      </c>
      <c r="E174" s="168" t="s">
        <v>246</v>
      </c>
      <c r="F174" s="168" t="s">
        <v>417</v>
      </c>
      <c r="I174" s="139"/>
      <c r="J174" s="169">
        <f>BK174</f>
        <v>0</v>
      </c>
      <c r="L174" s="136"/>
      <c r="M174" s="141"/>
      <c r="P174" s="142">
        <f>SUM(P175:P183)</f>
        <v>0</v>
      </c>
      <c r="R174" s="142">
        <f>SUM(R175:R183)</f>
        <v>266.75496000000004</v>
      </c>
      <c r="T174" s="143">
        <f>SUM(T175:T183)</f>
        <v>0</v>
      </c>
      <c r="AR174" s="137" t="s">
        <v>83</v>
      </c>
      <c r="AT174" s="144" t="s">
        <v>74</v>
      </c>
      <c r="AU174" s="144" t="s">
        <v>83</v>
      </c>
      <c r="AY174" s="137" t="s">
        <v>199</v>
      </c>
      <c r="BK174" s="145">
        <f>SUM(BK175:BK183)</f>
        <v>0</v>
      </c>
    </row>
    <row r="175" spans="2:65" s="1" customFormat="1" ht="24.2" customHeight="1">
      <c r="B175" s="118"/>
      <c r="C175" s="146" t="s">
        <v>418</v>
      </c>
      <c r="D175" s="146" t="s">
        <v>200</v>
      </c>
      <c r="E175" s="147" t="s">
        <v>717</v>
      </c>
      <c r="F175" s="148" t="s">
        <v>812</v>
      </c>
      <c r="G175" s="149" t="s">
        <v>262</v>
      </c>
      <c r="H175" s="150">
        <v>142</v>
      </c>
      <c r="I175" s="151"/>
      <c r="J175" s="152">
        <f t="shared" ref="J175:J183" si="25">ROUND(I175*H175,2)</f>
        <v>0</v>
      </c>
      <c r="K175" s="153"/>
      <c r="L175" s="28"/>
      <c r="M175" s="154" t="s">
        <v>1</v>
      </c>
      <c r="N175" s="117" t="s">
        <v>41</v>
      </c>
      <c r="P175" s="155">
        <f t="shared" ref="P175:P183" si="26">O175*H175</f>
        <v>0</v>
      </c>
      <c r="Q175" s="155">
        <v>0.23</v>
      </c>
      <c r="R175" s="155">
        <f t="shared" ref="R175:R183" si="27">Q175*H175</f>
        <v>32.660000000000004</v>
      </c>
      <c r="S175" s="155">
        <v>0</v>
      </c>
      <c r="T175" s="156">
        <f t="shared" ref="T175:T183" si="28">S175*H175</f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 t="shared" ref="BE175:BE183" si="29">IF(N175="základná",J175,0)</f>
        <v>0</v>
      </c>
      <c r="BF175" s="158">
        <f t="shared" ref="BF175:BF183" si="30">IF(N175="znížená",J175,0)</f>
        <v>0</v>
      </c>
      <c r="BG175" s="158">
        <f t="shared" ref="BG175:BG183" si="31">IF(N175="zákl. prenesená",J175,0)</f>
        <v>0</v>
      </c>
      <c r="BH175" s="158">
        <f t="shared" ref="BH175:BH183" si="32">IF(N175="zníž. prenesená",J175,0)</f>
        <v>0</v>
      </c>
      <c r="BI175" s="158">
        <f t="shared" ref="BI175:BI183" si="33">IF(N175="nulová",J175,0)</f>
        <v>0</v>
      </c>
      <c r="BJ175" s="13" t="s">
        <v>115</v>
      </c>
      <c r="BK175" s="158">
        <f t="shared" ref="BK175:BK183" si="34">ROUND(I175*H175,2)</f>
        <v>0</v>
      </c>
      <c r="BL175" s="13" t="s">
        <v>234</v>
      </c>
      <c r="BM175" s="157" t="s">
        <v>813</v>
      </c>
    </row>
    <row r="176" spans="2:65" s="1" customFormat="1" ht="24.2" customHeight="1">
      <c r="B176" s="118"/>
      <c r="C176" s="146" t="s">
        <v>422</v>
      </c>
      <c r="D176" s="146" t="s">
        <v>200</v>
      </c>
      <c r="E176" s="147" t="s">
        <v>623</v>
      </c>
      <c r="F176" s="148" t="s">
        <v>814</v>
      </c>
      <c r="G176" s="149" t="s">
        <v>262</v>
      </c>
      <c r="H176" s="150">
        <v>142</v>
      </c>
      <c r="I176" s="151"/>
      <c r="J176" s="152">
        <f t="shared" si="25"/>
        <v>0</v>
      </c>
      <c r="K176" s="153"/>
      <c r="L176" s="28"/>
      <c r="M176" s="154" t="s">
        <v>1</v>
      </c>
      <c r="N176" s="117" t="s">
        <v>41</v>
      </c>
      <c r="P176" s="155">
        <f t="shared" si="26"/>
        <v>0</v>
      </c>
      <c r="Q176" s="155">
        <v>0.46</v>
      </c>
      <c r="R176" s="155">
        <f t="shared" si="27"/>
        <v>65.320000000000007</v>
      </c>
      <c r="S176" s="155">
        <v>0</v>
      </c>
      <c r="T176" s="156">
        <f t="shared" si="28"/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si="29"/>
        <v>0</v>
      </c>
      <c r="BF176" s="158">
        <f t="shared" si="30"/>
        <v>0</v>
      </c>
      <c r="BG176" s="158">
        <f t="shared" si="31"/>
        <v>0</v>
      </c>
      <c r="BH176" s="158">
        <f t="shared" si="32"/>
        <v>0</v>
      </c>
      <c r="BI176" s="158">
        <f t="shared" si="33"/>
        <v>0</v>
      </c>
      <c r="BJ176" s="13" t="s">
        <v>115</v>
      </c>
      <c r="BK176" s="158">
        <f t="shared" si="34"/>
        <v>0</v>
      </c>
      <c r="BL176" s="13" t="s">
        <v>234</v>
      </c>
      <c r="BM176" s="157" t="s">
        <v>815</v>
      </c>
    </row>
    <row r="177" spans="2:65" s="1" customFormat="1" ht="24.2" customHeight="1">
      <c r="B177" s="118"/>
      <c r="C177" s="146" t="s">
        <v>426</v>
      </c>
      <c r="D177" s="146" t="s">
        <v>200</v>
      </c>
      <c r="E177" s="147" t="s">
        <v>423</v>
      </c>
      <c r="F177" s="148" t="s">
        <v>721</v>
      </c>
      <c r="G177" s="149" t="s">
        <v>262</v>
      </c>
      <c r="H177" s="150">
        <v>80</v>
      </c>
      <c r="I177" s="151"/>
      <c r="J177" s="152">
        <f t="shared" si="25"/>
        <v>0</v>
      </c>
      <c r="K177" s="153"/>
      <c r="L177" s="28"/>
      <c r="M177" s="154" t="s">
        <v>1</v>
      </c>
      <c r="N177" s="117" t="s">
        <v>41</v>
      </c>
      <c r="P177" s="155">
        <f t="shared" si="26"/>
        <v>0</v>
      </c>
      <c r="Q177" s="155">
        <v>0.81</v>
      </c>
      <c r="R177" s="155">
        <f t="shared" si="27"/>
        <v>64.800000000000011</v>
      </c>
      <c r="S177" s="155">
        <v>0</v>
      </c>
      <c r="T177" s="156">
        <f t="shared" si="28"/>
        <v>0</v>
      </c>
      <c r="AR177" s="157" t="s">
        <v>234</v>
      </c>
      <c r="AT177" s="157" t="s">
        <v>200</v>
      </c>
      <c r="AU177" s="157" t="s">
        <v>115</v>
      </c>
      <c r="AY177" s="13" t="s">
        <v>199</v>
      </c>
      <c r="BE177" s="158">
        <f t="shared" si="29"/>
        <v>0</v>
      </c>
      <c r="BF177" s="158">
        <f t="shared" si="30"/>
        <v>0</v>
      </c>
      <c r="BG177" s="158">
        <f t="shared" si="31"/>
        <v>0</v>
      </c>
      <c r="BH177" s="158">
        <f t="shared" si="32"/>
        <v>0</v>
      </c>
      <c r="BI177" s="158">
        <f t="shared" si="33"/>
        <v>0</v>
      </c>
      <c r="BJ177" s="13" t="s">
        <v>115</v>
      </c>
      <c r="BK177" s="158">
        <f t="shared" si="34"/>
        <v>0</v>
      </c>
      <c r="BL177" s="13" t="s">
        <v>234</v>
      </c>
      <c r="BM177" s="157" t="s">
        <v>816</v>
      </c>
    </row>
    <row r="178" spans="2:65" s="1" customFormat="1" ht="33" customHeight="1">
      <c r="B178" s="118"/>
      <c r="C178" s="146" t="s">
        <v>430</v>
      </c>
      <c r="D178" s="146" t="s">
        <v>200</v>
      </c>
      <c r="E178" s="147" t="s">
        <v>723</v>
      </c>
      <c r="F178" s="148" t="s">
        <v>817</v>
      </c>
      <c r="G178" s="149" t="s">
        <v>262</v>
      </c>
      <c r="H178" s="150">
        <v>80</v>
      </c>
      <c r="I178" s="151"/>
      <c r="J178" s="152">
        <f t="shared" si="25"/>
        <v>0</v>
      </c>
      <c r="K178" s="153"/>
      <c r="L178" s="28"/>
      <c r="M178" s="154" t="s">
        <v>1</v>
      </c>
      <c r="N178" s="117" t="s">
        <v>41</v>
      </c>
      <c r="P178" s="155">
        <f t="shared" si="26"/>
        <v>0</v>
      </c>
      <c r="Q178" s="155">
        <v>0.15826000000000001</v>
      </c>
      <c r="R178" s="155">
        <f t="shared" si="27"/>
        <v>12.660800000000002</v>
      </c>
      <c r="S178" s="155">
        <v>0</v>
      </c>
      <c r="T178" s="156">
        <f t="shared" si="28"/>
        <v>0</v>
      </c>
      <c r="AR178" s="157" t="s">
        <v>234</v>
      </c>
      <c r="AT178" s="157" t="s">
        <v>200</v>
      </c>
      <c r="AU178" s="157" t="s">
        <v>115</v>
      </c>
      <c r="AY178" s="13" t="s">
        <v>199</v>
      </c>
      <c r="BE178" s="158">
        <f t="shared" si="29"/>
        <v>0</v>
      </c>
      <c r="BF178" s="158">
        <f t="shared" si="30"/>
        <v>0</v>
      </c>
      <c r="BG178" s="158">
        <f t="shared" si="31"/>
        <v>0</v>
      </c>
      <c r="BH178" s="158">
        <f t="shared" si="32"/>
        <v>0</v>
      </c>
      <c r="BI178" s="158">
        <f t="shared" si="33"/>
        <v>0</v>
      </c>
      <c r="BJ178" s="13" t="s">
        <v>115</v>
      </c>
      <c r="BK178" s="158">
        <f t="shared" si="34"/>
        <v>0</v>
      </c>
      <c r="BL178" s="13" t="s">
        <v>234</v>
      </c>
      <c r="BM178" s="157" t="s">
        <v>818</v>
      </c>
    </row>
    <row r="179" spans="2:65" s="1" customFormat="1" ht="37.700000000000003" customHeight="1">
      <c r="B179" s="118"/>
      <c r="C179" s="146" t="s">
        <v>434</v>
      </c>
      <c r="D179" s="146" t="s">
        <v>200</v>
      </c>
      <c r="E179" s="147" t="s">
        <v>726</v>
      </c>
      <c r="F179" s="148" t="s">
        <v>727</v>
      </c>
      <c r="G179" s="149" t="s">
        <v>262</v>
      </c>
      <c r="H179" s="150">
        <v>80</v>
      </c>
      <c r="I179" s="151"/>
      <c r="J179" s="152">
        <f t="shared" si="25"/>
        <v>0</v>
      </c>
      <c r="K179" s="153"/>
      <c r="L179" s="28"/>
      <c r="M179" s="154" t="s">
        <v>1</v>
      </c>
      <c r="N179" s="117" t="s">
        <v>41</v>
      </c>
      <c r="P179" s="155">
        <f t="shared" si="26"/>
        <v>0</v>
      </c>
      <c r="Q179" s="155">
        <v>0.43097000000000002</v>
      </c>
      <c r="R179" s="155">
        <f t="shared" si="27"/>
        <v>34.477600000000002</v>
      </c>
      <c r="S179" s="155">
        <v>0</v>
      </c>
      <c r="T179" s="156">
        <f t="shared" si="2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115</v>
      </c>
      <c r="BK179" s="158">
        <f t="shared" si="34"/>
        <v>0</v>
      </c>
      <c r="BL179" s="13" t="s">
        <v>234</v>
      </c>
      <c r="BM179" s="157" t="s">
        <v>819</v>
      </c>
    </row>
    <row r="180" spans="2:65" s="1" customFormat="1" ht="33" customHeight="1">
      <c r="B180" s="118"/>
      <c r="C180" s="146" t="s">
        <v>438</v>
      </c>
      <c r="D180" s="146" t="s">
        <v>200</v>
      </c>
      <c r="E180" s="147" t="s">
        <v>627</v>
      </c>
      <c r="F180" s="148" t="s">
        <v>628</v>
      </c>
      <c r="G180" s="149" t="s">
        <v>262</v>
      </c>
      <c r="H180" s="150">
        <v>80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41</v>
      </c>
      <c r="P180" s="155">
        <f t="shared" si="26"/>
        <v>0</v>
      </c>
      <c r="Q180" s="155">
        <v>6.0999999999999997E-4</v>
      </c>
      <c r="R180" s="155">
        <f t="shared" si="27"/>
        <v>4.8799999999999996E-2</v>
      </c>
      <c r="S180" s="155">
        <v>0</v>
      </c>
      <c r="T180" s="156">
        <f t="shared" si="28"/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115</v>
      </c>
      <c r="BK180" s="158">
        <f t="shared" si="34"/>
        <v>0</v>
      </c>
      <c r="BL180" s="13" t="s">
        <v>234</v>
      </c>
      <c r="BM180" s="157" t="s">
        <v>629</v>
      </c>
    </row>
    <row r="181" spans="2:65" s="1" customFormat="1" ht="24.2" customHeight="1">
      <c r="B181" s="118"/>
      <c r="C181" s="146" t="s">
        <v>442</v>
      </c>
      <c r="D181" s="146" t="s">
        <v>200</v>
      </c>
      <c r="E181" s="147" t="s">
        <v>734</v>
      </c>
      <c r="F181" s="148" t="s">
        <v>735</v>
      </c>
      <c r="G181" s="149" t="s">
        <v>262</v>
      </c>
      <c r="H181" s="150">
        <v>80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41</v>
      </c>
      <c r="P181" s="155">
        <f t="shared" si="26"/>
        <v>0</v>
      </c>
      <c r="Q181" s="155">
        <v>0.51199969999999995</v>
      </c>
      <c r="R181" s="155">
        <f t="shared" si="27"/>
        <v>40.959975999999997</v>
      </c>
      <c r="S181" s="155">
        <v>0</v>
      </c>
      <c r="T181" s="156">
        <f t="shared" si="28"/>
        <v>0</v>
      </c>
      <c r="AR181" s="157" t="s">
        <v>234</v>
      </c>
      <c r="AT181" s="157" t="s">
        <v>200</v>
      </c>
      <c r="AU181" s="157" t="s">
        <v>115</v>
      </c>
      <c r="AY181" s="13" t="s">
        <v>199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115</v>
      </c>
      <c r="BK181" s="158">
        <f t="shared" si="34"/>
        <v>0</v>
      </c>
      <c r="BL181" s="13" t="s">
        <v>234</v>
      </c>
      <c r="BM181" s="157" t="s">
        <v>820</v>
      </c>
    </row>
    <row r="182" spans="2:65" s="1" customFormat="1" ht="24.2" customHeight="1">
      <c r="B182" s="118"/>
      <c r="C182" s="146" t="s">
        <v>446</v>
      </c>
      <c r="D182" s="146" t="s">
        <v>200</v>
      </c>
      <c r="E182" s="147" t="s">
        <v>635</v>
      </c>
      <c r="F182" s="148" t="s">
        <v>636</v>
      </c>
      <c r="G182" s="149" t="s">
        <v>262</v>
      </c>
      <c r="H182" s="150">
        <v>81.599999999999994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41</v>
      </c>
      <c r="P182" s="155">
        <f t="shared" si="26"/>
        <v>0</v>
      </c>
      <c r="Q182" s="155">
        <v>0.16849</v>
      </c>
      <c r="R182" s="155">
        <f t="shared" si="27"/>
        <v>13.748783999999999</v>
      </c>
      <c r="S182" s="155">
        <v>0</v>
      </c>
      <c r="T182" s="156">
        <f t="shared" si="28"/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115</v>
      </c>
      <c r="BK182" s="158">
        <f t="shared" si="34"/>
        <v>0</v>
      </c>
      <c r="BL182" s="13" t="s">
        <v>234</v>
      </c>
      <c r="BM182" s="157" t="s">
        <v>821</v>
      </c>
    </row>
    <row r="183" spans="2:65" s="1" customFormat="1" ht="24.2" customHeight="1">
      <c r="B183" s="118"/>
      <c r="C183" s="170" t="s">
        <v>451</v>
      </c>
      <c r="D183" s="170" t="s">
        <v>229</v>
      </c>
      <c r="E183" s="171" t="s">
        <v>738</v>
      </c>
      <c r="F183" s="172" t="s">
        <v>739</v>
      </c>
      <c r="G183" s="173" t="s">
        <v>262</v>
      </c>
      <c r="H183" s="174">
        <v>11.55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41</v>
      </c>
      <c r="P183" s="155">
        <f t="shared" si="26"/>
        <v>0</v>
      </c>
      <c r="Q183" s="155">
        <v>0.18</v>
      </c>
      <c r="R183" s="155">
        <f t="shared" si="27"/>
        <v>2.0790000000000002</v>
      </c>
      <c r="S183" s="155">
        <v>0</v>
      </c>
      <c r="T183" s="156">
        <f t="shared" si="28"/>
        <v>0</v>
      </c>
      <c r="AR183" s="157" t="s">
        <v>233</v>
      </c>
      <c r="AT183" s="157" t="s">
        <v>229</v>
      </c>
      <c r="AU183" s="157" t="s">
        <v>115</v>
      </c>
      <c r="AY183" s="13" t="s">
        <v>199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115</v>
      </c>
      <c r="BK183" s="158">
        <f t="shared" si="34"/>
        <v>0</v>
      </c>
      <c r="BL183" s="13" t="s">
        <v>234</v>
      </c>
      <c r="BM183" s="157" t="s">
        <v>822</v>
      </c>
    </row>
    <row r="184" spans="2:65" s="10" customFormat="1" ht="22.7" customHeight="1">
      <c r="B184" s="136"/>
      <c r="D184" s="137" t="s">
        <v>74</v>
      </c>
      <c r="E184" s="168" t="s">
        <v>233</v>
      </c>
      <c r="F184" s="168" t="s">
        <v>450</v>
      </c>
      <c r="I184" s="139"/>
      <c r="J184" s="169">
        <f>BK184</f>
        <v>0</v>
      </c>
      <c r="L184" s="136"/>
      <c r="M184" s="141"/>
      <c r="P184" s="142">
        <v>0</v>
      </c>
      <c r="R184" s="142">
        <v>0</v>
      </c>
      <c r="T184" s="143">
        <v>0</v>
      </c>
      <c r="AR184" s="137" t="s">
        <v>83</v>
      </c>
      <c r="AT184" s="144" t="s">
        <v>74</v>
      </c>
      <c r="AU184" s="144" t="s">
        <v>83</v>
      </c>
      <c r="AY184" s="137" t="s">
        <v>199</v>
      </c>
      <c r="BK184" s="145">
        <v>0</v>
      </c>
    </row>
    <row r="185" spans="2:65" s="10" customFormat="1" ht="22.7" customHeight="1">
      <c r="B185" s="136"/>
      <c r="D185" s="137" t="s">
        <v>74</v>
      </c>
      <c r="E185" s="168" t="s">
        <v>254</v>
      </c>
      <c r="F185" s="168" t="s">
        <v>255</v>
      </c>
      <c r="I185" s="139"/>
      <c r="J185" s="169">
        <f>BK185</f>
        <v>0</v>
      </c>
      <c r="L185" s="136"/>
      <c r="M185" s="141"/>
      <c r="P185" s="142">
        <f>SUM(P186:P204)</f>
        <v>0</v>
      </c>
      <c r="R185" s="142">
        <f>SUM(R186:R204)</f>
        <v>117.36728260000002</v>
      </c>
      <c r="T185" s="143">
        <f>SUM(T186:T204)</f>
        <v>0</v>
      </c>
      <c r="AR185" s="137" t="s">
        <v>83</v>
      </c>
      <c r="AT185" s="144" t="s">
        <v>74</v>
      </c>
      <c r="AU185" s="144" t="s">
        <v>83</v>
      </c>
      <c r="AY185" s="137" t="s">
        <v>199</v>
      </c>
      <c r="BK185" s="145">
        <f>SUM(BK186:BK204)</f>
        <v>0</v>
      </c>
    </row>
    <row r="186" spans="2:65" s="1" customFormat="1" ht="16.5" customHeight="1">
      <c r="B186" s="118"/>
      <c r="C186" s="170" t="s">
        <v>455</v>
      </c>
      <c r="D186" s="170" t="s">
        <v>229</v>
      </c>
      <c r="E186" s="171" t="s">
        <v>770</v>
      </c>
      <c r="F186" s="172" t="s">
        <v>823</v>
      </c>
      <c r="G186" s="173" t="s">
        <v>232</v>
      </c>
      <c r="H186" s="174">
        <v>42.42</v>
      </c>
      <c r="I186" s="175"/>
      <c r="J186" s="176">
        <f t="shared" ref="J186:J204" si="35">ROUND(I186*H186,2)</f>
        <v>0</v>
      </c>
      <c r="K186" s="177"/>
      <c r="L186" s="178"/>
      <c r="M186" s="179" t="s">
        <v>1</v>
      </c>
      <c r="N186" s="180" t="s">
        <v>41</v>
      </c>
      <c r="P186" s="155">
        <f t="shared" ref="P186:P204" si="36">O186*H186</f>
        <v>0</v>
      </c>
      <c r="Q186" s="155">
        <v>8.1000000000000003E-2</v>
      </c>
      <c r="R186" s="155">
        <f t="shared" ref="R186:R204" si="37">Q186*H186</f>
        <v>3.4360200000000001</v>
      </c>
      <c r="S186" s="155">
        <v>0</v>
      </c>
      <c r="T186" s="156">
        <f t="shared" ref="T186:T204" si="38">S186*H186</f>
        <v>0</v>
      </c>
      <c r="AR186" s="157" t="s">
        <v>233</v>
      </c>
      <c r="AT186" s="157" t="s">
        <v>229</v>
      </c>
      <c r="AU186" s="157" t="s">
        <v>115</v>
      </c>
      <c r="AY186" s="13" t="s">
        <v>199</v>
      </c>
      <c r="BE186" s="158">
        <f t="shared" ref="BE186:BE204" si="39">IF(N186="základná",J186,0)</f>
        <v>0</v>
      </c>
      <c r="BF186" s="158">
        <f t="shared" ref="BF186:BF204" si="40">IF(N186="znížená",J186,0)</f>
        <v>0</v>
      </c>
      <c r="BG186" s="158">
        <f t="shared" ref="BG186:BG204" si="41">IF(N186="zákl. prenesená",J186,0)</f>
        <v>0</v>
      </c>
      <c r="BH186" s="158">
        <f t="shared" ref="BH186:BH204" si="42">IF(N186="zníž. prenesená",J186,0)</f>
        <v>0</v>
      </c>
      <c r="BI186" s="158">
        <f t="shared" ref="BI186:BI204" si="43">IF(N186="nulová",J186,0)</f>
        <v>0</v>
      </c>
      <c r="BJ186" s="13" t="s">
        <v>115</v>
      </c>
      <c r="BK186" s="158">
        <f t="shared" ref="BK186:BK204" si="44">ROUND(I186*H186,2)</f>
        <v>0</v>
      </c>
      <c r="BL186" s="13" t="s">
        <v>234</v>
      </c>
      <c r="BM186" s="157" t="s">
        <v>824</v>
      </c>
    </row>
    <row r="187" spans="2:65" s="1" customFormat="1" ht="16.5" customHeight="1">
      <c r="B187" s="118"/>
      <c r="C187" s="170" t="s">
        <v>459</v>
      </c>
      <c r="D187" s="170" t="s">
        <v>229</v>
      </c>
      <c r="E187" s="171" t="s">
        <v>647</v>
      </c>
      <c r="F187" s="172" t="s">
        <v>648</v>
      </c>
      <c r="G187" s="173" t="s">
        <v>232</v>
      </c>
      <c r="H187" s="174">
        <v>42.42</v>
      </c>
      <c r="I187" s="175"/>
      <c r="J187" s="176">
        <f t="shared" si="35"/>
        <v>0</v>
      </c>
      <c r="K187" s="177"/>
      <c r="L187" s="178"/>
      <c r="M187" s="179" t="s">
        <v>1</v>
      </c>
      <c r="N187" s="180" t="s">
        <v>41</v>
      </c>
      <c r="P187" s="155">
        <f t="shared" si="36"/>
        <v>0</v>
      </c>
      <c r="Q187" s="155">
        <v>9.7000000000000003E-2</v>
      </c>
      <c r="R187" s="155">
        <f t="shared" si="37"/>
        <v>4.1147400000000003</v>
      </c>
      <c r="S187" s="155">
        <v>0</v>
      </c>
      <c r="T187" s="156">
        <f t="shared" si="38"/>
        <v>0</v>
      </c>
      <c r="AR187" s="157" t="s">
        <v>233</v>
      </c>
      <c r="AT187" s="157" t="s">
        <v>229</v>
      </c>
      <c r="AU187" s="157" t="s">
        <v>115</v>
      </c>
      <c r="AY187" s="13" t="s">
        <v>199</v>
      </c>
      <c r="BE187" s="158">
        <f t="shared" si="39"/>
        <v>0</v>
      </c>
      <c r="BF187" s="158">
        <f t="shared" si="40"/>
        <v>0</v>
      </c>
      <c r="BG187" s="158">
        <f t="shared" si="41"/>
        <v>0</v>
      </c>
      <c r="BH187" s="158">
        <f t="shared" si="42"/>
        <v>0</v>
      </c>
      <c r="BI187" s="158">
        <f t="shared" si="43"/>
        <v>0</v>
      </c>
      <c r="BJ187" s="13" t="s">
        <v>115</v>
      </c>
      <c r="BK187" s="158">
        <f t="shared" si="44"/>
        <v>0</v>
      </c>
      <c r="BL187" s="13" t="s">
        <v>234</v>
      </c>
      <c r="BM187" s="157" t="s">
        <v>649</v>
      </c>
    </row>
    <row r="188" spans="2:65" s="1" customFormat="1" ht="16.5" customHeight="1">
      <c r="B188" s="118"/>
      <c r="C188" s="170" t="s">
        <v>463</v>
      </c>
      <c r="D188" s="170" t="s">
        <v>229</v>
      </c>
      <c r="E188" s="171" t="s">
        <v>650</v>
      </c>
      <c r="F188" s="172" t="s">
        <v>825</v>
      </c>
      <c r="G188" s="173" t="s">
        <v>232</v>
      </c>
      <c r="H188" s="174">
        <v>183.82</v>
      </c>
      <c r="I188" s="175"/>
      <c r="J188" s="176">
        <f t="shared" si="35"/>
        <v>0</v>
      </c>
      <c r="K188" s="177"/>
      <c r="L188" s="178"/>
      <c r="M188" s="179" t="s">
        <v>1</v>
      </c>
      <c r="N188" s="180" t="s">
        <v>41</v>
      </c>
      <c r="P188" s="155">
        <f t="shared" si="36"/>
        <v>0</v>
      </c>
      <c r="Q188" s="155">
        <v>4.9000000000000002E-2</v>
      </c>
      <c r="R188" s="155">
        <f t="shared" si="37"/>
        <v>9.00718</v>
      </c>
      <c r="S188" s="155">
        <v>0</v>
      </c>
      <c r="T188" s="156">
        <f t="shared" si="38"/>
        <v>0</v>
      </c>
      <c r="AR188" s="157" t="s">
        <v>233</v>
      </c>
      <c r="AT188" s="157" t="s">
        <v>229</v>
      </c>
      <c r="AU188" s="157" t="s">
        <v>115</v>
      </c>
      <c r="AY188" s="13" t="s">
        <v>199</v>
      </c>
      <c r="BE188" s="158">
        <f t="shared" si="39"/>
        <v>0</v>
      </c>
      <c r="BF188" s="158">
        <f t="shared" si="40"/>
        <v>0</v>
      </c>
      <c r="BG188" s="158">
        <f t="shared" si="41"/>
        <v>0</v>
      </c>
      <c r="BH188" s="158">
        <f t="shared" si="42"/>
        <v>0</v>
      </c>
      <c r="BI188" s="158">
        <f t="shared" si="43"/>
        <v>0</v>
      </c>
      <c r="BJ188" s="13" t="s">
        <v>115</v>
      </c>
      <c r="BK188" s="158">
        <f t="shared" si="44"/>
        <v>0</v>
      </c>
      <c r="BL188" s="13" t="s">
        <v>234</v>
      </c>
      <c r="BM188" s="157" t="s">
        <v>826</v>
      </c>
    </row>
    <row r="189" spans="2:65" s="1" customFormat="1" ht="37.700000000000003" customHeight="1">
      <c r="B189" s="118"/>
      <c r="C189" s="146" t="s">
        <v>467</v>
      </c>
      <c r="D189" s="146" t="s">
        <v>200</v>
      </c>
      <c r="E189" s="147" t="s">
        <v>484</v>
      </c>
      <c r="F189" s="148" t="s">
        <v>485</v>
      </c>
      <c r="G189" s="149" t="s">
        <v>266</v>
      </c>
      <c r="H189" s="150">
        <v>133</v>
      </c>
      <c r="I189" s="151"/>
      <c r="J189" s="152">
        <f t="shared" si="35"/>
        <v>0</v>
      </c>
      <c r="K189" s="153"/>
      <c r="L189" s="28"/>
      <c r="M189" s="154" t="s">
        <v>1</v>
      </c>
      <c r="N189" s="117" t="s">
        <v>41</v>
      </c>
      <c r="P189" s="155">
        <f t="shared" si="36"/>
        <v>0</v>
      </c>
      <c r="Q189" s="155">
        <v>9.9250000000000005E-2</v>
      </c>
      <c r="R189" s="155">
        <f t="shared" si="37"/>
        <v>13.20025</v>
      </c>
      <c r="S189" s="155">
        <v>0</v>
      </c>
      <c r="T189" s="156">
        <f t="shared" si="38"/>
        <v>0</v>
      </c>
      <c r="AR189" s="157" t="s">
        <v>234</v>
      </c>
      <c r="AT189" s="157" t="s">
        <v>200</v>
      </c>
      <c r="AU189" s="157" t="s">
        <v>115</v>
      </c>
      <c r="AY189" s="13" t="s">
        <v>199</v>
      </c>
      <c r="BE189" s="158">
        <f t="shared" si="39"/>
        <v>0</v>
      </c>
      <c r="BF189" s="158">
        <f t="shared" si="40"/>
        <v>0</v>
      </c>
      <c r="BG189" s="158">
        <f t="shared" si="41"/>
        <v>0</v>
      </c>
      <c r="BH189" s="158">
        <f t="shared" si="42"/>
        <v>0</v>
      </c>
      <c r="BI189" s="158">
        <f t="shared" si="43"/>
        <v>0</v>
      </c>
      <c r="BJ189" s="13" t="s">
        <v>115</v>
      </c>
      <c r="BK189" s="158">
        <f t="shared" si="44"/>
        <v>0</v>
      </c>
      <c r="BL189" s="13" t="s">
        <v>234</v>
      </c>
      <c r="BM189" s="157" t="s">
        <v>827</v>
      </c>
    </row>
    <row r="190" spans="2:65" s="1" customFormat="1" ht="24.2" customHeight="1">
      <c r="B190" s="118"/>
      <c r="C190" s="146" t="s">
        <v>471</v>
      </c>
      <c r="D190" s="146" t="s">
        <v>200</v>
      </c>
      <c r="E190" s="147" t="s">
        <v>742</v>
      </c>
      <c r="F190" s="148" t="s">
        <v>743</v>
      </c>
      <c r="G190" s="149" t="s">
        <v>266</v>
      </c>
      <c r="H190" s="150">
        <v>19</v>
      </c>
      <c r="I190" s="151"/>
      <c r="J190" s="152">
        <f t="shared" si="35"/>
        <v>0</v>
      </c>
      <c r="K190" s="153"/>
      <c r="L190" s="28"/>
      <c r="M190" s="154" t="s">
        <v>1</v>
      </c>
      <c r="N190" s="117" t="s">
        <v>41</v>
      </c>
      <c r="P190" s="155">
        <f t="shared" si="36"/>
        <v>0</v>
      </c>
      <c r="Q190" s="155">
        <v>0.25852999999999998</v>
      </c>
      <c r="R190" s="155">
        <f t="shared" si="37"/>
        <v>4.9120699999999999</v>
      </c>
      <c r="S190" s="155">
        <v>0</v>
      </c>
      <c r="T190" s="156">
        <f t="shared" si="38"/>
        <v>0</v>
      </c>
      <c r="AR190" s="157" t="s">
        <v>234</v>
      </c>
      <c r="AT190" s="157" t="s">
        <v>200</v>
      </c>
      <c r="AU190" s="157" t="s">
        <v>115</v>
      </c>
      <c r="AY190" s="13" t="s">
        <v>199</v>
      </c>
      <c r="BE190" s="158">
        <f t="shared" si="39"/>
        <v>0</v>
      </c>
      <c r="BF190" s="158">
        <f t="shared" si="40"/>
        <v>0</v>
      </c>
      <c r="BG190" s="158">
        <f t="shared" si="41"/>
        <v>0</v>
      </c>
      <c r="BH190" s="158">
        <f t="shared" si="42"/>
        <v>0</v>
      </c>
      <c r="BI190" s="158">
        <f t="shared" si="43"/>
        <v>0</v>
      </c>
      <c r="BJ190" s="13" t="s">
        <v>115</v>
      </c>
      <c r="BK190" s="158">
        <f t="shared" si="44"/>
        <v>0</v>
      </c>
      <c r="BL190" s="13" t="s">
        <v>234</v>
      </c>
      <c r="BM190" s="157" t="s">
        <v>828</v>
      </c>
    </row>
    <row r="191" spans="2:65" s="1" customFormat="1" ht="16.5" customHeight="1">
      <c r="B191" s="118"/>
      <c r="C191" s="146" t="s">
        <v>475</v>
      </c>
      <c r="D191" s="146" t="s">
        <v>200</v>
      </c>
      <c r="E191" s="147" t="s">
        <v>829</v>
      </c>
      <c r="F191" s="148" t="s">
        <v>830</v>
      </c>
      <c r="G191" s="149" t="s">
        <v>266</v>
      </c>
      <c r="H191" s="150">
        <v>20</v>
      </c>
      <c r="I191" s="151"/>
      <c r="J191" s="152">
        <f t="shared" si="35"/>
        <v>0</v>
      </c>
      <c r="K191" s="153"/>
      <c r="L191" s="28"/>
      <c r="M191" s="154" t="s">
        <v>1</v>
      </c>
      <c r="N191" s="117" t="s">
        <v>41</v>
      </c>
      <c r="P191" s="155">
        <f t="shared" si="36"/>
        <v>0</v>
      </c>
      <c r="Q191" s="155">
        <v>0.71908000000000005</v>
      </c>
      <c r="R191" s="155">
        <f t="shared" si="37"/>
        <v>14.381600000000001</v>
      </c>
      <c r="S191" s="155">
        <v>0</v>
      </c>
      <c r="T191" s="156">
        <f t="shared" si="38"/>
        <v>0</v>
      </c>
      <c r="AR191" s="157" t="s">
        <v>234</v>
      </c>
      <c r="AT191" s="157" t="s">
        <v>200</v>
      </c>
      <c r="AU191" s="157" t="s">
        <v>115</v>
      </c>
      <c r="AY191" s="13" t="s">
        <v>199</v>
      </c>
      <c r="BE191" s="158">
        <f t="shared" si="39"/>
        <v>0</v>
      </c>
      <c r="BF191" s="158">
        <f t="shared" si="40"/>
        <v>0</v>
      </c>
      <c r="BG191" s="158">
        <f t="shared" si="41"/>
        <v>0</v>
      </c>
      <c r="BH191" s="158">
        <f t="shared" si="42"/>
        <v>0</v>
      </c>
      <c r="BI191" s="158">
        <f t="shared" si="43"/>
        <v>0</v>
      </c>
      <c r="BJ191" s="13" t="s">
        <v>115</v>
      </c>
      <c r="BK191" s="158">
        <f t="shared" si="44"/>
        <v>0</v>
      </c>
      <c r="BL191" s="13" t="s">
        <v>234</v>
      </c>
      <c r="BM191" s="157" t="s">
        <v>831</v>
      </c>
    </row>
    <row r="192" spans="2:65" s="1" customFormat="1" ht="16.5" customHeight="1">
      <c r="B192" s="118"/>
      <c r="C192" s="170" t="s">
        <v>479</v>
      </c>
      <c r="D192" s="170" t="s">
        <v>229</v>
      </c>
      <c r="E192" s="171" t="s">
        <v>832</v>
      </c>
      <c r="F192" s="172" t="s">
        <v>833</v>
      </c>
      <c r="G192" s="173" t="s">
        <v>232</v>
      </c>
      <c r="H192" s="174">
        <v>20</v>
      </c>
      <c r="I192" s="175"/>
      <c r="J192" s="176">
        <f t="shared" si="35"/>
        <v>0</v>
      </c>
      <c r="K192" s="177"/>
      <c r="L192" s="178"/>
      <c r="M192" s="179" t="s">
        <v>1</v>
      </c>
      <c r="N192" s="180" t="s">
        <v>41</v>
      </c>
      <c r="P192" s="155">
        <f t="shared" si="36"/>
        <v>0</v>
      </c>
      <c r="Q192" s="155">
        <v>0.11</v>
      </c>
      <c r="R192" s="155">
        <f t="shared" si="37"/>
        <v>2.2000000000000002</v>
      </c>
      <c r="S192" s="155">
        <v>0</v>
      </c>
      <c r="T192" s="156">
        <f t="shared" si="38"/>
        <v>0</v>
      </c>
      <c r="AR192" s="157" t="s">
        <v>233</v>
      </c>
      <c r="AT192" s="157" t="s">
        <v>229</v>
      </c>
      <c r="AU192" s="157" t="s">
        <v>115</v>
      </c>
      <c r="AY192" s="13" t="s">
        <v>199</v>
      </c>
      <c r="BE192" s="158">
        <f t="shared" si="39"/>
        <v>0</v>
      </c>
      <c r="BF192" s="158">
        <f t="shared" si="40"/>
        <v>0</v>
      </c>
      <c r="BG192" s="158">
        <f t="shared" si="41"/>
        <v>0</v>
      </c>
      <c r="BH192" s="158">
        <f t="shared" si="42"/>
        <v>0</v>
      </c>
      <c r="BI192" s="158">
        <f t="shared" si="43"/>
        <v>0</v>
      </c>
      <c r="BJ192" s="13" t="s">
        <v>115</v>
      </c>
      <c r="BK192" s="158">
        <f t="shared" si="44"/>
        <v>0</v>
      </c>
      <c r="BL192" s="13" t="s">
        <v>234</v>
      </c>
      <c r="BM192" s="157" t="s">
        <v>834</v>
      </c>
    </row>
    <row r="193" spans="2:65" s="1" customFormat="1" ht="24.2" customHeight="1">
      <c r="B193" s="118"/>
      <c r="C193" s="146" t="s">
        <v>483</v>
      </c>
      <c r="D193" s="146" t="s">
        <v>200</v>
      </c>
      <c r="E193" s="147" t="s">
        <v>748</v>
      </c>
      <c r="F193" s="148" t="s">
        <v>749</v>
      </c>
      <c r="G193" s="149" t="s">
        <v>266</v>
      </c>
      <c r="H193" s="150">
        <v>42.42</v>
      </c>
      <c r="I193" s="151"/>
      <c r="J193" s="152">
        <f t="shared" si="35"/>
        <v>0</v>
      </c>
      <c r="K193" s="153"/>
      <c r="L193" s="28"/>
      <c r="M193" s="154" t="s">
        <v>1</v>
      </c>
      <c r="N193" s="117" t="s">
        <v>41</v>
      </c>
      <c r="P193" s="155">
        <f t="shared" si="36"/>
        <v>0</v>
      </c>
      <c r="Q193" s="155">
        <v>0.13553000000000001</v>
      </c>
      <c r="R193" s="155">
        <f t="shared" si="37"/>
        <v>5.749182600000001</v>
      </c>
      <c r="S193" s="155">
        <v>0</v>
      </c>
      <c r="T193" s="156">
        <f t="shared" si="38"/>
        <v>0</v>
      </c>
      <c r="AR193" s="157" t="s">
        <v>234</v>
      </c>
      <c r="AT193" s="157" t="s">
        <v>200</v>
      </c>
      <c r="AU193" s="157" t="s">
        <v>115</v>
      </c>
      <c r="AY193" s="13" t="s">
        <v>199</v>
      </c>
      <c r="BE193" s="158">
        <f t="shared" si="39"/>
        <v>0</v>
      </c>
      <c r="BF193" s="158">
        <f t="shared" si="40"/>
        <v>0</v>
      </c>
      <c r="BG193" s="158">
        <f t="shared" si="41"/>
        <v>0</v>
      </c>
      <c r="BH193" s="158">
        <f t="shared" si="42"/>
        <v>0</v>
      </c>
      <c r="BI193" s="158">
        <f t="shared" si="43"/>
        <v>0</v>
      </c>
      <c r="BJ193" s="13" t="s">
        <v>115</v>
      </c>
      <c r="BK193" s="158">
        <f t="shared" si="44"/>
        <v>0</v>
      </c>
      <c r="BL193" s="13" t="s">
        <v>234</v>
      </c>
      <c r="BM193" s="157" t="s">
        <v>835</v>
      </c>
    </row>
    <row r="194" spans="2:65" s="1" customFormat="1" ht="24.2" customHeight="1">
      <c r="B194" s="118"/>
      <c r="C194" s="146" t="s">
        <v>487</v>
      </c>
      <c r="D194" s="146" t="s">
        <v>200</v>
      </c>
      <c r="E194" s="147" t="s">
        <v>751</v>
      </c>
      <c r="F194" s="148" t="s">
        <v>752</v>
      </c>
      <c r="G194" s="149" t="s">
        <v>356</v>
      </c>
      <c r="H194" s="150">
        <v>15.24</v>
      </c>
      <c r="I194" s="151"/>
      <c r="J194" s="152">
        <f t="shared" si="35"/>
        <v>0</v>
      </c>
      <c r="K194" s="153"/>
      <c r="L194" s="28"/>
      <c r="M194" s="154" t="s">
        <v>1</v>
      </c>
      <c r="N194" s="117" t="s">
        <v>41</v>
      </c>
      <c r="P194" s="155">
        <f t="shared" si="36"/>
        <v>0</v>
      </c>
      <c r="Q194" s="155">
        <v>1.8</v>
      </c>
      <c r="R194" s="155">
        <f t="shared" si="37"/>
        <v>27.432000000000002</v>
      </c>
      <c r="S194" s="155">
        <v>0</v>
      </c>
      <c r="T194" s="156">
        <f t="shared" si="38"/>
        <v>0</v>
      </c>
      <c r="AR194" s="157" t="s">
        <v>234</v>
      </c>
      <c r="AT194" s="157" t="s">
        <v>200</v>
      </c>
      <c r="AU194" s="157" t="s">
        <v>115</v>
      </c>
      <c r="AY194" s="13" t="s">
        <v>199</v>
      </c>
      <c r="BE194" s="158">
        <f t="shared" si="39"/>
        <v>0</v>
      </c>
      <c r="BF194" s="158">
        <f t="shared" si="40"/>
        <v>0</v>
      </c>
      <c r="BG194" s="158">
        <f t="shared" si="41"/>
        <v>0</v>
      </c>
      <c r="BH194" s="158">
        <f t="shared" si="42"/>
        <v>0</v>
      </c>
      <c r="BI194" s="158">
        <f t="shared" si="43"/>
        <v>0</v>
      </c>
      <c r="BJ194" s="13" t="s">
        <v>115</v>
      </c>
      <c r="BK194" s="158">
        <f t="shared" si="44"/>
        <v>0</v>
      </c>
      <c r="BL194" s="13" t="s">
        <v>234</v>
      </c>
      <c r="BM194" s="157" t="s">
        <v>836</v>
      </c>
    </row>
    <row r="195" spans="2:65" s="1" customFormat="1" ht="24.2" customHeight="1">
      <c r="B195" s="118"/>
      <c r="C195" s="146" t="s">
        <v>491</v>
      </c>
      <c r="D195" s="146" t="s">
        <v>200</v>
      </c>
      <c r="E195" s="147" t="s">
        <v>656</v>
      </c>
      <c r="F195" s="148" t="s">
        <v>837</v>
      </c>
      <c r="G195" s="149" t="s">
        <v>356</v>
      </c>
      <c r="H195" s="150">
        <v>14.85</v>
      </c>
      <c r="I195" s="151"/>
      <c r="J195" s="152">
        <f t="shared" si="35"/>
        <v>0</v>
      </c>
      <c r="K195" s="153"/>
      <c r="L195" s="28"/>
      <c r="M195" s="154" t="s">
        <v>1</v>
      </c>
      <c r="N195" s="117" t="s">
        <v>41</v>
      </c>
      <c r="P195" s="155">
        <f t="shared" si="36"/>
        <v>0</v>
      </c>
      <c r="Q195" s="155">
        <v>1.8</v>
      </c>
      <c r="R195" s="155">
        <f t="shared" si="37"/>
        <v>26.73</v>
      </c>
      <c r="S195" s="155">
        <v>0</v>
      </c>
      <c r="T195" s="156">
        <f t="shared" si="38"/>
        <v>0</v>
      </c>
      <c r="AR195" s="157" t="s">
        <v>234</v>
      </c>
      <c r="AT195" s="157" t="s">
        <v>200</v>
      </c>
      <c r="AU195" s="157" t="s">
        <v>115</v>
      </c>
      <c r="AY195" s="13" t="s">
        <v>199</v>
      </c>
      <c r="BE195" s="158">
        <f t="shared" si="39"/>
        <v>0</v>
      </c>
      <c r="BF195" s="158">
        <f t="shared" si="40"/>
        <v>0</v>
      </c>
      <c r="BG195" s="158">
        <f t="shared" si="41"/>
        <v>0</v>
      </c>
      <c r="BH195" s="158">
        <f t="shared" si="42"/>
        <v>0</v>
      </c>
      <c r="BI195" s="158">
        <f t="shared" si="43"/>
        <v>0</v>
      </c>
      <c r="BJ195" s="13" t="s">
        <v>115</v>
      </c>
      <c r="BK195" s="158">
        <f t="shared" si="44"/>
        <v>0</v>
      </c>
      <c r="BL195" s="13" t="s">
        <v>234</v>
      </c>
      <c r="BM195" s="157" t="s">
        <v>838</v>
      </c>
    </row>
    <row r="196" spans="2:65" s="1" customFormat="1" ht="21.75" customHeight="1">
      <c r="B196" s="118"/>
      <c r="C196" s="170" t="s">
        <v>495</v>
      </c>
      <c r="D196" s="170" t="s">
        <v>229</v>
      </c>
      <c r="E196" s="171" t="s">
        <v>745</v>
      </c>
      <c r="F196" s="172" t="s">
        <v>746</v>
      </c>
      <c r="G196" s="173" t="s">
        <v>266</v>
      </c>
      <c r="H196" s="174">
        <v>19.57</v>
      </c>
      <c r="I196" s="175"/>
      <c r="J196" s="176">
        <f t="shared" si="35"/>
        <v>0</v>
      </c>
      <c r="K196" s="177"/>
      <c r="L196" s="178"/>
      <c r="M196" s="179" t="s">
        <v>1</v>
      </c>
      <c r="N196" s="180" t="s">
        <v>41</v>
      </c>
      <c r="P196" s="155">
        <f t="shared" si="36"/>
        <v>0</v>
      </c>
      <c r="Q196" s="155">
        <v>0.15</v>
      </c>
      <c r="R196" s="155">
        <f t="shared" si="37"/>
        <v>2.9354999999999998</v>
      </c>
      <c r="S196" s="155">
        <v>0</v>
      </c>
      <c r="T196" s="156">
        <f t="shared" si="38"/>
        <v>0</v>
      </c>
      <c r="AR196" s="157" t="s">
        <v>233</v>
      </c>
      <c r="AT196" s="157" t="s">
        <v>229</v>
      </c>
      <c r="AU196" s="157" t="s">
        <v>115</v>
      </c>
      <c r="AY196" s="13" t="s">
        <v>199</v>
      </c>
      <c r="BE196" s="158">
        <f t="shared" si="39"/>
        <v>0</v>
      </c>
      <c r="BF196" s="158">
        <f t="shared" si="40"/>
        <v>0</v>
      </c>
      <c r="BG196" s="158">
        <f t="shared" si="41"/>
        <v>0</v>
      </c>
      <c r="BH196" s="158">
        <f t="shared" si="42"/>
        <v>0</v>
      </c>
      <c r="BI196" s="158">
        <f t="shared" si="43"/>
        <v>0</v>
      </c>
      <c r="BJ196" s="13" t="s">
        <v>115</v>
      </c>
      <c r="BK196" s="158">
        <f t="shared" si="44"/>
        <v>0</v>
      </c>
      <c r="BL196" s="13" t="s">
        <v>234</v>
      </c>
      <c r="BM196" s="157" t="s">
        <v>839</v>
      </c>
    </row>
    <row r="197" spans="2:65" s="1" customFormat="1" ht="37.700000000000003" customHeight="1">
      <c r="B197" s="118"/>
      <c r="C197" s="146" t="s">
        <v>499</v>
      </c>
      <c r="D197" s="146" t="s">
        <v>200</v>
      </c>
      <c r="E197" s="147" t="s">
        <v>754</v>
      </c>
      <c r="F197" s="148" t="s">
        <v>755</v>
      </c>
      <c r="G197" s="149" t="s">
        <v>262</v>
      </c>
      <c r="H197" s="150">
        <v>80</v>
      </c>
      <c r="I197" s="151"/>
      <c r="J197" s="152">
        <f t="shared" si="35"/>
        <v>0</v>
      </c>
      <c r="K197" s="153"/>
      <c r="L197" s="28"/>
      <c r="M197" s="154" t="s">
        <v>1</v>
      </c>
      <c r="N197" s="117" t="s">
        <v>41</v>
      </c>
      <c r="P197" s="155">
        <f t="shared" si="36"/>
        <v>0</v>
      </c>
      <c r="Q197" s="155">
        <v>1.5E-3</v>
      </c>
      <c r="R197" s="155">
        <f t="shared" si="37"/>
        <v>0.12</v>
      </c>
      <c r="S197" s="155">
        <v>0</v>
      </c>
      <c r="T197" s="156">
        <f t="shared" si="38"/>
        <v>0</v>
      </c>
      <c r="AR197" s="157" t="s">
        <v>234</v>
      </c>
      <c r="AT197" s="157" t="s">
        <v>200</v>
      </c>
      <c r="AU197" s="157" t="s">
        <v>115</v>
      </c>
      <c r="AY197" s="13" t="s">
        <v>199</v>
      </c>
      <c r="BE197" s="158">
        <f t="shared" si="39"/>
        <v>0</v>
      </c>
      <c r="BF197" s="158">
        <f t="shared" si="40"/>
        <v>0</v>
      </c>
      <c r="BG197" s="158">
        <f t="shared" si="41"/>
        <v>0</v>
      </c>
      <c r="BH197" s="158">
        <f t="shared" si="42"/>
        <v>0</v>
      </c>
      <c r="BI197" s="158">
        <f t="shared" si="43"/>
        <v>0</v>
      </c>
      <c r="BJ197" s="13" t="s">
        <v>115</v>
      </c>
      <c r="BK197" s="158">
        <f t="shared" si="44"/>
        <v>0</v>
      </c>
      <c r="BL197" s="13" t="s">
        <v>234</v>
      </c>
      <c r="BM197" s="157" t="s">
        <v>840</v>
      </c>
    </row>
    <row r="198" spans="2:65" s="1" customFormat="1" ht="24.2" customHeight="1">
      <c r="B198" s="118"/>
      <c r="C198" s="170" t="s">
        <v>503</v>
      </c>
      <c r="D198" s="170" t="s">
        <v>229</v>
      </c>
      <c r="E198" s="171" t="s">
        <v>757</v>
      </c>
      <c r="F198" s="172" t="s">
        <v>758</v>
      </c>
      <c r="G198" s="173" t="s">
        <v>262</v>
      </c>
      <c r="H198" s="174">
        <v>92</v>
      </c>
      <c r="I198" s="175"/>
      <c r="J198" s="176">
        <f t="shared" si="35"/>
        <v>0</v>
      </c>
      <c r="K198" s="177"/>
      <c r="L198" s="178"/>
      <c r="M198" s="179" t="s">
        <v>1</v>
      </c>
      <c r="N198" s="180" t="s">
        <v>41</v>
      </c>
      <c r="P198" s="155">
        <f t="shared" si="36"/>
        <v>0</v>
      </c>
      <c r="Q198" s="155">
        <v>2.0000000000000001E-4</v>
      </c>
      <c r="R198" s="155">
        <f t="shared" si="37"/>
        <v>1.84E-2</v>
      </c>
      <c r="S198" s="155">
        <v>0</v>
      </c>
      <c r="T198" s="156">
        <f t="shared" si="38"/>
        <v>0</v>
      </c>
      <c r="AR198" s="157" t="s">
        <v>233</v>
      </c>
      <c r="AT198" s="157" t="s">
        <v>229</v>
      </c>
      <c r="AU198" s="157" t="s">
        <v>115</v>
      </c>
      <c r="AY198" s="13" t="s">
        <v>199</v>
      </c>
      <c r="BE198" s="158">
        <f t="shared" si="39"/>
        <v>0</v>
      </c>
      <c r="BF198" s="158">
        <f t="shared" si="40"/>
        <v>0</v>
      </c>
      <c r="BG198" s="158">
        <f t="shared" si="41"/>
        <v>0</v>
      </c>
      <c r="BH198" s="158">
        <f t="shared" si="42"/>
        <v>0</v>
      </c>
      <c r="BI198" s="158">
        <f t="shared" si="43"/>
        <v>0</v>
      </c>
      <c r="BJ198" s="13" t="s">
        <v>115</v>
      </c>
      <c r="BK198" s="158">
        <f t="shared" si="44"/>
        <v>0</v>
      </c>
      <c r="BL198" s="13" t="s">
        <v>234</v>
      </c>
      <c r="BM198" s="157" t="s">
        <v>841</v>
      </c>
    </row>
    <row r="199" spans="2:65" s="1" customFormat="1" ht="24.2" customHeight="1">
      <c r="B199" s="118"/>
      <c r="C199" s="146" t="s">
        <v>507</v>
      </c>
      <c r="D199" s="146" t="s">
        <v>200</v>
      </c>
      <c r="E199" s="147" t="s">
        <v>659</v>
      </c>
      <c r="F199" s="148" t="s">
        <v>660</v>
      </c>
      <c r="G199" s="149" t="s">
        <v>266</v>
      </c>
      <c r="H199" s="150">
        <v>62</v>
      </c>
      <c r="I199" s="151"/>
      <c r="J199" s="152">
        <f t="shared" si="35"/>
        <v>0</v>
      </c>
      <c r="K199" s="153"/>
      <c r="L199" s="28"/>
      <c r="M199" s="154" t="s">
        <v>1</v>
      </c>
      <c r="N199" s="117" t="s">
        <v>41</v>
      </c>
      <c r="P199" s="155">
        <f t="shared" si="36"/>
        <v>0</v>
      </c>
      <c r="Q199" s="155">
        <v>6.9999999999999994E-5</v>
      </c>
      <c r="R199" s="155">
        <f t="shared" si="37"/>
        <v>4.3399999999999992E-3</v>
      </c>
      <c r="S199" s="155">
        <v>0</v>
      </c>
      <c r="T199" s="156">
        <f t="shared" si="38"/>
        <v>0</v>
      </c>
      <c r="AR199" s="157" t="s">
        <v>234</v>
      </c>
      <c r="AT199" s="157" t="s">
        <v>200</v>
      </c>
      <c r="AU199" s="157" t="s">
        <v>115</v>
      </c>
      <c r="AY199" s="13" t="s">
        <v>199</v>
      </c>
      <c r="BE199" s="158">
        <f t="shared" si="39"/>
        <v>0</v>
      </c>
      <c r="BF199" s="158">
        <f t="shared" si="40"/>
        <v>0</v>
      </c>
      <c r="BG199" s="158">
        <f t="shared" si="41"/>
        <v>0</v>
      </c>
      <c r="BH199" s="158">
        <f t="shared" si="42"/>
        <v>0</v>
      </c>
      <c r="BI199" s="158">
        <f t="shared" si="43"/>
        <v>0</v>
      </c>
      <c r="BJ199" s="13" t="s">
        <v>115</v>
      </c>
      <c r="BK199" s="158">
        <f t="shared" si="44"/>
        <v>0</v>
      </c>
      <c r="BL199" s="13" t="s">
        <v>234</v>
      </c>
      <c r="BM199" s="157" t="s">
        <v>661</v>
      </c>
    </row>
    <row r="200" spans="2:65" s="1" customFormat="1" ht="16.5" customHeight="1">
      <c r="B200" s="118"/>
      <c r="C200" s="170" t="s">
        <v>511</v>
      </c>
      <c r="D200" s="170" t="s">
        <v>229</v>
      </c>
      <c r="E200" s="171" t="s">
        <v>662</v>
      </c>
      <c r="F200" s="172" t="s">
        <v>663</v>
      </c>
      <c r="G200" s="173" t="s">
        <v>378</v>
      </c>
      <c r="H200" s="174">
        <v>3.1259999999999999</v>
      </c>
      <c r="I200" s="175"/>
      <c r="J200" s="176">
        <f t="shared" si="35"/>
        <v>0</v>
      </c>
      <c r="K200" s="177"/>
      <c r="L200" s="178"/>
      <c r="M200" s="179" t="s">
        <v>1</v>
      </c>
      <c r="N200" s="180" t="s">
        <v>41</v>
      </c>
      <c r="P200" s="155">
        <f t="shared" si="36"/>
        <v>0</v>
      </c>
      <c r="Q200" s="155">
        <v>1</v>
      </c>
      <c r="R200" s="155">
        <f t="shared" si="37"/>
        <v>3.1259999999999999</v>
      </c>
      <c r="S200" s="155">
        <v>0</v>
      </c>
      <c r="T200" s="156">
        <f t="shared" si="38"/>
        <v>0</v>
      </c>
      <c r="AR200" s="157" t="s">
        <v>233</v>
      </c>
      <c r="AT200" s="157" t="s">
        <v>229</v>
      </c>
      <c r="AU200" s="157" t="s">
        <v>115</v>
      </c>
      <c r="AY200" s="13" t="s">
        <v>199</v>
      </c>
      <c r="BE200" s="158">
        <f t="shared" si="39"/>
        <v>0</v>
      </c>
      <c r="BF200" s="158">
        <f t="shared" si="40"/>
        <v>0</v>
      </c>
      <c r="BG200" s="158">
        <f t="shared" si="41"/>
        <v>0</v>
      </c>
      <c r="BH200" s="158">
        <f t="shared" si="42"/>
        <v>0</v>
      </c>
      <c r="BI200" s="158">
        <f t="shared" si="43"/>
        <v>0</v>
      </c>
      <c r="BJ200" s="13" t="s">
        <v>115</v>
      </c>
      <c r="BK200" s="158">
        <f t="shared" si="44"/>
        <v>0</v>
      </c>
      <c r="BL200" s="13" t="s">
        <v>234</v>
      </c>
      <c r="BM200" s="157" t="s">
        <v>664</v>
      </c>
    </row>
    <row r="201" spans="2:65" s="1" customFormat="1" ht="33" customHeight="1">
      <c r="B201" s="118"/>
      <c r="C201" s="146" t="s">
        <v>515</v>
      </c>
      <c r="D201" s="146" t="s">
        <v>200</v>
      </c>
      <c r="E201" s="147" t="s">
        <v>667</v>
      </c>
      <c r="F201" s="148" t="s">
        <v>668</v>
      </c>
      <c r="G201" s="149" t="s">
        <v>378</v>
      </c>
      <c r="H201" s="150">
        <v>225.67400000000001</v>
      </c>
      <c r="I201" s="151"/>
      <c r="J201" s="152">
        <f t="shared" si="35"/>
        <v>0</v>
      </c>
      <c r="K201" s="153"/>
      <c r="L201" s="28"/>
      <c r="M201" s="154" t="s">
        <v>1</v>
      </c>
      <c r="N201" s="117" t="s">
        <v>41</v>
      </c>
      <c r="P201" s="155">
        <f t="shared" si="36"/>
        <v>0</v>
      </c>
      <c r="Q201" s="155">
        <v>0</v>
      </c>
      <c r="R201" s="155">
        <f t="shared" si="37"/>
        <v>0</v>
      </c>
      <c r="S201" s="155">
        <v>0</v>
      </c>
      <c r="T201" s="156">
        <f t="shared" si="38"/>
        <v>0</v>
      </c>
      <c r="AR201" s="157" t="s">
        <v>234</v>
      </c>
      <c r="AT201" s="157" t="s">
        <v>200</v>
      </c>
      <c r="AU201" s="157" t="s">
        <v>115</v>
      </c>
      <c r="AY201" s="13" t="s">
        <v>199</v>
      </c>
      <c r="BE201" s="158">
        <f t="shared" si="39"/>
        <v>0</v>
      </c>
      <c r="BF201" s="158">
        <f t="shared" si="40"/>
        <v>0</v>
      </c>
      <c r="BG201" s="158">
        <f t="shared" si="41"/>
        <v>0</v>
      </c>
      <c r="BH201" s="158">
        <f t="shared" si="42"/>
        <v>0</v>
      </c>
      <c r="BI201" s="158">
        <f t="shared" si="43"/>
        <v>0</v>
      </c>
      <c r="BJ201" s="13" t="s">
        <v>115</v>
      </c>
      <c r="BK201" s="158">
        <f t="shared" si="44"/>
        <v>0</v>
      </c>
      <c r="BL201" s="13" t="s">
        <v>234</v>
      </c>
      <c r="BM201" s="157" t="s">
        <v>669</v>
      </c>
    </row>
    <row r="202" spans="2:65" s="1" customFormat="1" ht="24.2" customHeight="1">
      <c r="B202" s="118"/>
      <c r="C202" s="146" t="s">
        <v>519</v>
      </c>
      <c r="D202" s="146" t="s">
        <v>200</v>
      </c>
      <c r="E202" s="147" t="s">
        <v>670</v>
      </c>
      <c r="F202" s="148" t="s">
        <v>671</v>
      </c>
      <c r="G202" s="149" t="s">
        <v>378</v>
      </c>
      <c r="H202" s="150">
        <v>1128.3699999999999</v>
      </c>
      <c r="I202" s="151"/>
      <c r="J202" s="152">
        <f t="shared" si="35"/>
        <v>0</v>
      </c>
      <c r="K202" s="153"/>
      <c r="L202" s="28"/>
      <c r="M202" s="154" t="s">
        <v>1</v>
      </c>
      <c r="N202" s="117" t="s">
        <v>41</v>
      </c>
      <c r="P202" s="155">
        <f t="shared" si="36"/>
        <v>0</v>
      </c>
      <c r="Q202" s="155">
        <v>0</v>
      </c>
      <c r="R202" s="155">
        <f t="shared" si="37"/>
        <v>0</v>
      </c>
      <c r="S202" s="155">
        <v>0</v>
      </c>
      <c r="T202" s="156">
        <f t="shared" si="38"/>
        <v>0</v>
      </c>
      <c r="AR202" s="157" t="s">
        <v>234</v>
      </c>
      <c r="AT202" s="157" t="s">
        <v>200</v>
      </c>
      <c r="AU202" s="157" t="s">
        <v>115</v>
      </c>
      <c r="AY202" s="13" t="s">
        <v>199</v>
      </c>
      <c r="BE202" s="158">
        <f t="shared" si="39"/>
        <v>0</v>
      </c>
      <c r="BF202" s="158">
        <f t="shared" si="40"/>
        <v>0</v>
      </c>
      <c r="BG202" s="158">
        <f t="shared" si="41"/>
        <v>0</v>
      </c>
      <c r="BH202" s="158">
        <f t="shared" si="42"/>
        <v>0</v>
      </c>
      <c r="BI202" s="158">
        <f t="shared" si="43"/>
        <v>0</v>
      </c>
      <c r="BJ202" s="13" t="s">
        <v>115</v>
      </c>
      <c r="BK202" s="158">
        <f t="shared" si="44"/>
        <v>0</v>
      </c>
      <c r="BL202" s="13" t="s">
        <v>234</v>
      </c>
      <c r="BM202" s="157" t="s">
        <v>672</v>
      </c>
    </row>
    <row r="203" spans="2:65" s="1" customFormat="1" ht="24.2" customHeight="1">
      <c r="B203" s="118"/>
      <c r="C203" s="146" t="s">
        <v>523</v>
      </c>
      <c r="D203" s="146" t="s">
        <v>200</v>
      </c>
      <c r="E203" s="147" t="s">
        <v>673</v>
      </c>
      <c r="F203" s="148" t="s">
        <v>674</v>
      </c>
      <c r="G203" s="149" t="s">
        <v>378</v>
      </c>
      <c r="H203" s="150">
        <v>225.67400000000001</v>
      </c>
      <c r="I203" s="151"/>
      <c r="J203" s="152">
        <f t="shared" si="35"/>
        <v>0</v>
      </c>
      <c r="K203" s="153"/>
      <c r="L203" s="28"/>
      <c r="M203" s="154" t="s">
        <v>1</v>
      </c>
      <c r="N203" s="117" t="s">
        <v>41</v>
      </c>
      <c r="P203" s="155">
        <f t="shared" si="36"/>
        <v>0</v>
      </c>
      <c r="Q203" s="155">
        <v>0</v>
      </c>
      <c r="R203" s="155">
        <f t="shared" si="37"/>
        <v>0</v>
      </c>
      <c r="S203" s="155">
        <v>0</v>
      </c>
      <c r="T203" s="156">
        <f t="shared" si="38"/>
        <v>0</v>
      </c>
      <c r="AR203" s="157" t="s">
        <v>234</v>
      </c>
      <c r="AT203" s="157" t="s">
        <v>200</v>
      </c>
      <c r="AU203" s="157" t="s">
        <v>115</v>
      </c>
      <c r="AY203" s="13" t="s">
        <v>199</v>
      </c>
      <c r="BE203" s="158">
        <f t="shared" si="39"/>
        <v>0</v>
      </c>
      <c r="BF203" s="158">
        <f t="shared" si="40"/>
        <v>0</v>
      </c>
      <c r="BG203" s="158">
        <f t="shared" si="41"/>
        <v>0</v>
      </c>
      <c r="BH203" s="158">
        <f t="shared" si="42"/>
        <v>0</v>
      </c>
      <c r="BI203" s="158">
        <f t="shared" si="43"/>
        <v>0</v>
      </c>
      <c r="BJ203" s="13" t="s">
        <v>115</v>
      </c>
      <c r="BK203" s="158">
        <f t="shared" si="44"/>
        <v>0</v>
      </c>
      <c r="BL203" s="13" t="s">
        <v>234</v>
      </c>
      <c r="BM203" s="157" t="s">
        <v>675</v>
      </c>
    </row>
    <row r="204" spans="2:65" s="1" customFormat="1" ht="44.25" customHeight="1">
      <c r="B204" s="118"/>
      <c r="C204" s="146" t="s">
        <v>527</v>
      </c>
      <c r="D204" s="146" t="s">
        <v>200</v>
      </c>
      <c r="E204" s="147" t="s">
        <v>546</v>
      </c>
      <c r="F204" s="148" t="s">
        <v>547</v>
      </c>
      <c r="G204" s="149" t="s">
        <v>378</v>
      </c>
      <c r="H204" s="150">
        <v>421.05599999999998</v>
      </c>
      <c r="I204" s="151"/>
      <c r="J204" s="152">
        <f t="shared" si="35"/>
        <v>0</v>
      </c>
      <c r="K204" s="153"/>
      <c r="L204" s="28"/>
      <c r="M204" s="154" t="s">
        <v>1</v>
      </c>
      <c r="N204" s="117" t="s">
        <v>41</v>
      </c>
      <c r="P204" s="155">
        <f t="shared" si="36"/>
        <v>0</v>
      </c>
      <c r="Q204" s="155">
        <v>0</v>
      </c>
      <c r="R204" s="155">
        <f t="shared" si="37"/>
        <v>0</v>
      </c>
      <c r="S204" s="155">
        <v>0</v>
      </c>
      <c r="T204" s="156">
        <f t="shared" si="38"/>
        <v>0</v>
      </c>
      <c r="AR204" s="157" t="s">
        <v>234</v>
      </c>
      <c r="AT204" s="157" t="s">
        <v>200</v>
      </c>
      <c r="AU204" s="157" t="s">
        <v>115</v>
      </c>
      <c r="AY204" s="13" t="s">
        <v>199</v>
      </c>
      <c r="BE204" s="158">
        <f t="shared" si="39"/>
        <v>0</v>
      </c>
      <c r="BF204" s="158">
        <f t="shared" si="40"/>
        <v>0</v>
      </c>
      <c r="BG204" s="158">
        <f t="shared" si="41"/>
        <v>0</v>
      </c>
      <c r="BH204" s="158">
        <f t="shared" si="42"/>
        <v>0</v>
      </c>
      <c r="BI204" s="158">
        <f t="shared" si="43"/>
        <v>0</v>
      </c>
      <c r="BJ204" s="13" t="s">
        <v>115</v>
      </c>
      <c r="BK204" s="158">
        <f t="shared" si="44"/>
        <v>0</v>
      </c>
      <c r="BL204" s="13" t="s">
        <v>234</v>
      </c>
      <c r="BM204" s="157" t="s">
        <v>676</v>
      </c>
    </row>
    <row r="205" spans="2:65" s="10" customFormat="1" ht="22.7" customHeight="1">
      <c r="B205" s="136"/>
      <c r="D205" s="137" t="s">
        <v>74</v>
      </c>
      <c r="E205" s="168" t="s">
        <v>539</v>
      </c>
      <c r="F205" s="168" t="s">
        <v>540</v>
      </c>
      <c r="I205" s="139"/>
      <c r="J205" s="169">
        <f>BK205</f>
        <v>0</v>
      </c>
      <c r="L205" s="136"/>
      <c r="M205" s="141"/>
      <c r="P205" s="142">
        <f>P206</f>
        <v>0</v>
      </c>
      <c r="R205" s="142">
        <f>R206</f>
        <v>0</v>
      </c>
      <c r="T205" s="143">
        <f>T206</f>
        <v>0</v>
      </c>
      <c r="AR205" s="137" t="s">
        <v>83</v>
      </c>
      <c r="AT205" s="144" t="s">
        <v>74</v>
      </c>
      <c r="AU205" s="144" t="s">
        <v>83</v>
      </c>
      <c r="AY205" s="137" t="s">
        <v>199</v>
      </c>
      <c r="BK205" s="145">
        <f>BK206</f>
        <v>0</v>
      </c>
    </row>
    <row r="206" spans="2:65" s="1" customFormat="1" ht="24.2" customHeight="1">
      <c r="B206" s="118"/>
      <c r="C206" s="146" t="s">
        <v>531</v>
      </c>
      <c r="D206" s="146" t="s">
        <v>200</v>
      </c>
      <c r="E206" s="147" t="s">
        <v>677</v>
      </c>
      <c r="F206" s="148" t="s">
        <v>678</v>
      </c>
      <c r="G206" s="149" t="s">
        <v>378</v>
      </c>
      <c r="H206" s="150">
        <v>421.05599999999998</v>
      </c>
      <c r="I206" s="151"/>
      <c r="J206" s="152">
        <f>ROUND(I206*H206,2)</f>
        <v>0</v>
      </c>
      <c r="K206" s="153"/>
      <c r="L206" s="28"/>
      <c r="M206" s="154" t="s">
        <v>1</v>
      </c>
      <c r="N206" s="117" t="s">
        <v>41</v>
      </c>
      <c r="P206" s="155">
        <f>O206*H206</f>
        <v>0</v>
      </c>
      <c r="Q206" s="155">
        <v>0</v>
      </c>
      <c r="R206" s="155">
        <f>Q206*H206</f>
        <v>0</v>
      </c>
      <c r="S206" s="155">
        <v>0</v>
      </c>
      <c r="T206" s="156">
        <f>S206*H206</f>
        <v>0</v>
      </c>
      <c r="AR206" s="157" t="s">
        <v>234</v>
      </c>
      <c r="AT206" s="157" t="s">
        <v>200</v>
      </c>
      <c r="AU206" s="157" t="s">
        <v>115</v>
      </c>
      <c r="AY206" s="13" t="s">
        <v>199</v>
      </c>
      <c r="BE206" s="158">
        <f>IF(N206="základná",J206,0)</f>
        <v>0</v>
      </c>
      <c r="BF206" s="158">
        <f>IF(N206="znížená",J206,0)</f>
        <v>0</v>
      </c>
      <c r="BG206" s="158">
        <f>IF(N206="zákl. prenesená",J206,0)</f>
        <v>0</v>
      </c>
      <c r="BH206" s="158">
        <f>IF(N206="zníž. prenesená",J206,0)</f>
        <v>0</v>
      </c>
      <c r="BI206" s="158">
        <f>IF(N206="nulová",J206,0)</f>
        <v>0</v>
      </c>
      <c r="BJ206" s="13" t="s">
        <v>115</v>
      </c>
      <c r="BK206" s="158">
        <f>ROUND(I206*H206,2)</f>
        <v>0</v>
      </c>
      <c r="BL206" s="13" t="s">
        <v>234</v>
      </c>
      <c r="BM206" s="157" t="s">
        <v>679</v>
      </c>
    </row>
    <row r="207" spans="2:65" s="10" customFormat="1" ht="25.9" customHeight="1">
      <c r="B207" s="136"/>
      <c r="D207" s="137" t="s">
        <v>74</v>
      </c>
      <c r="E207" s="138" t="s">
        <v>773</v>
      </c>
      <c r="F207" s="138" t="s">
        <v>224</v>
      </c>
      <c r="I207" s="139"/>
      <c r="J207" s="140">
        <f>BK207</f>
        <v>0</v>
      </c>
      <c r="L207" s="136"/>
      <c r="M207" s="141"/>
      <c r="P207" s="142">
        <f>P208</f>
        <v>0</v>
      </c>
      <c r="R207" s="142">
        <f>R208</f>
        <v>0</v>
      </c>
      <c r="T207" s="143">
        <f>T208</f>
        <v>0</v>
      </c>
      <c r="AR207" s="137" t="s">
        <v>234</v>
      </c>
      <c r="AT207" s="144" t="s">
        <v>74</v>
      </c>
      <c r="AU207" s="144" t="s">
        <v>75</v>
      </c>
      <c r="AY207" s="137" t="s">
        <v>199</v>
      </c>
      <c r="BK207" s="145">
        <f>BK208</f>
        <v>0</v>
      </c>
    </row>
    <row r="208" spans="2:65" s="10" customFormat="1" ht="22.7" customHeight="1">
      <c r="B208" s="136"/>
      <c r="D208" s="137" t="s">
        <v>74</v>
      </c>
      <c r="E208" s="168" t="s">
        <v>774</v>
      </c>
      <c r="F208" s="168" t="s">
        <v>775</v>
      </c>
      <c r="I208" s="139"/>
      <c r="J208" s="169">
        <f>BK208</f>
        <v>0</v>
      </c>
      <c r="L208" s="136"/>
      <c r="M208" s="141"/>
      <c r="P208" s="142">
        <f>P209</f>
        <v>0</v>
      </c>
      <c r="R208" s="142">
        <f>R209</f>
        <v>0</v>
      </c>
      <c r="T208" s="143">
        <f>T209</f>
        <v>0</v>
      </c>
      <c r="AR208" s="137" t="s">
        <v>234</v>
      </c>
      <c r="AT208" s="144" t="s">
        <v>74</v>
      </c>
      <c r="AU208" s="144" t="s">
        <v>83</v>
      </c>
      <c r="AY208" s="137" t="s">
        <v>199</v>
      </c>
      <c r="BK208" s="145">
        <f>BK209</f>
        <v>0</v>
      </c>
    </row>
    <row r="209" spans="2:65" s="1" customFormat="1" ht="24.2" customHeight="1">
      <c r="B209" s="118"/>
      <c r="C209" s="170" t="s">
        <v>535</v>
      </c>
      <c r="D209" s="170" t="s">
        <v>229</v>
      </c>
      <c r="E209" s="171" t="s">
        <v>777</v>
      </c>
      <c r="F209" s="172" t="s">
        <v>842</v>
      </c>
      <c r="G209" s="173" t="s">
        <v>229</v>
      </c>
      <c r="H209" s="174">
        <v>1</v>
      </c>
      <c r="I209" s="175"/>
      <c r="J209" s="176">
        <f>ROUND(I209*H209,2)</f>
        <v>0</v>
      </c>
      <c r="K209" s="177"/>
      <c r="L209" s="178"/>
      <c r="M209" s="179" t="s">
        <v>1</v>
      </c>
      <c r="N209" s="180" t="s">
        <v>41</v>
      </c>
      <c r="P209" s="155">
        <f>O209*H209</f>
        <v>0</v>
      </c>
      <c r="Q209" s="155">
        <v>0</v>
      </c>
      <c r="R209" s="155">
        <f>Q209*H209</f>
        <v>0</v>
      </c>
      <c r="S209" s="155">
        <v>0</v>
      </c>
      <c r="T209" s="156">
        <f>S209*H209</f>
        <v>0</v>
      </c>
      <c r="AR209" s="157" t="s">
        <v>779</v>
      </c>
      <c r="AT209" s="157" t="s">
        <v>229</v>
      </c>
      <c r="AU209" s="157" t="s">
        <v>115</v>
      </c>
      <c r="AY209" s="13" t="s">
        <v>199</v>
      </c>
      <c r="BE209" s="158">
        <f>IF(N209="základná",J209,0)</f>
        <v>0</v>
      </c>
      <c r="BF209" s="158">
        <f>IF(N209="znížená",J209,0)</f>
        <v>0</v>
      </c>
      <c r="BG209" s="158">
        <f>IF(N209="zákl. prenesená",J209,0)</f>
        <v>0</v>
      </c>
      <c r="BH209" s="158">
        <f>IF(N209="zníž. prenesená",J209,0)</f>
        <v>0</v>
      </c>
      <c r="BI209" s="158">
        <f>IF(N209="nulová",J209,0)</f>
        <v>0</v>
      </c>
      <c r="BJ209" s="13" t="s">
        <v>115</v>
      </c>
      <c r="BK209" s="158">
        <f>ROUND(I209*H209,2)</f>
        <v>0</v>
      </c>
      <c r="BL209" s="13" t="s">
        <v>204</v>
      </c>
      <c r="BM209" s="157" t="s">
        <v>843</v>
      </c>
    </row>
    <row r="210" spans="2:65" s="10" customFormat="1" ht="25.9" customHeight="1">
      <c r="B210" s="136"/>
      <c r="D210" s="137" t="s">
        <v>74</v>
      </c>
      <c r="E210" s="138" t="s">
        <v>224</v>
      </c>
      <c r="F210" s="138" t="s">
        <v>224</v>
      </c>
      <c r="I210" s="139"/>
      <c r="J210" s="140">
        <f>BK210</f>
        <v>0</v>
      </c>
      <c r="L210" s="136"/>
      <c r="M210" s="141"/>
      <c r="P210" s="142">
        <f>P211</f>
        <v>0</v>
      </c>
      <c r="R210" s="142">
        <f>R211</f>
        <v>0</v>
      </c>
      <c r="T210" s="143">
        <f>T211</f>
        <v>0</v>
      </c>
      <c r="AR210" s="137" t="s">
        <v>234</v>
      </c>
      <c r="AT210" s="144" t="s">
        <v>74</v>
      </c>
      <c r="AU210" s="144" t="s">
        <v>75</v>
      </c>
      <c r="AY210" s="137" t="s">
        <v>199</v>
      </c>
      <c r="BK210" s="145">
        <f>BK211</f>
        <v>0</v>
      </c>
    </row>
    <row r="211" spans="2:65" s="10" customFormat="1" ht="22.7" customHeight="1">
      <c r="B211" s="136"/>
      <c r="D211" s="137" t="s">
        <v>74</v>
      </c>
      <c r="E211" s="168" t="s">
        <v>177</v>
      </c>
      <c r="F211" s="168" t="s">
        <v>680</v>
      </c>
      <c r="I211" s="139"/>
      <c r="J211" s="169">
        <f>BK211</f>
        <v>0</v>
      </c>
      <c r="L211" s="136"/>
      <c r="M211" s="141"/>
      <c r="P211" s="142">
        <f>SUM(P212:P213)</f>
        <v>0</v>
      </c>
      <c r="R211" s="142">
        <f>SUM(R212:R213)</f>
        <v>0</v>
      </c>
      <c r="T211" s="143">
        <f>SUM(T212:T213)</f>
        <v>0</v>
      </c>
      <c r="AR211" s="137" t="s">
        <v>234</v>
      </c>
      <c r="AT211" s="144" t="s">
        <v>74</v>
      </c>
      <c r="AU211" s="144" t="s">
        <v>83</v>
      </c>
      <c r="AY211" s="137" t="s">
        <v>199</v>
      </c>
      <c r="BK211" s="145">
        <f>SUM(BK212:BK213)</f>
        <v>0</v>
      </c>
    </row>
    <row r="212" spans="2:65" s="1" customFormat="1" ht="16.5" customHeight="1">
      <c r="B212" s="118"/>
      <c r="C212" s="146" t="s">
        <v>541</v>
      </c>
      <c r="D212" s="146" t="s">
        <v>200</v>
      </c>
      <c r="E212" s="147" t="s">
        <v>681</v>
      </c>
      <c r="F212" s="148" t="s">
        <v>682</v>
      </c>
      <c r="G212" s="149" t="s">
        <v>378</v>
      </c>
      <c r="H212" s="150">
        <v>225.67400000000001</v>
      </c>
      <c r="I212" s="151"/>
      <c r="J212" s="152">
        <f>ROUND(I212*H212,2)</f>
        <v>0</v>
      </c>
      <c r="K212" s="153"/>
      <c r="L212" s="28"/>
      <c r="M212" s="154" t="s">
        <v>1</v>
      </c>
      <c r="N212" s="117" t="s">
        <v>41</v>
      </c>
      <c r="P212" s="155">
        <f>O212*H212</f>
        <v>0</v>
      </c>
      <c r="Q212" s="155">
        <v>0</v>
      </c>
      <c r="R212" s="155">
        <f>Q212*H212</f>
        <v>0</v>
      </c>
      <c r="S212" s="155">
        <v>0</v>
      </c>
      <c r="T212" s="156">
        <f>S212*H212</f>
        <v>0</v>
      </c>
      <c r="AR212" s="157" t="s">
        <v>213</v>
      </c>
      <c r="AT212" s="157" t="s">
        <v>200</v>
      </c>
      <c r="AU212" s="157" t="s">
        <v>115</v>
      </c>
      <c r="AY212" s="13" t="s">
        <v>199</v>
      </c>
      <c r="BE212" s="158">
        <f>IF(N212="základná",J212,0)</f>
        <v>0</v>
      </c>
      <c r="BF212" s="158">
        <f>IF(N212="znížená",J212,0)</f>
        <v>0</v>
      </c>
      <c r="BG212" s="158">
        <f>IF(N212="zákl. prenesená",J212,0)</f>
        <v>0</v>
      </c>
      <c r="BH212" s="158">
        <f>IF(N212="zníž. prenesená",J212,0)</f>
        <v>0</v>
      </c>
      <c r="BI212" s="158">
        <f>IF(N212="nulová",J212,0)</f>
        <v>0</v>
      </c>
      <c r="BJ212" s="13" t="s">
        <v>115</v>
      </c>
      <c r="BK212" s="158">
        <f>ROUND(I212*H212,2)</f>
        <v>0</v>
      </c>
      <c r="BL212" s="13" t="s">
        <v>213</v>
      </c>
      <c r="BM212" s="157" t="s">
        <v>683</v>
      </c>
    </row>
    <row r="213" spans="2:65" s="1" customFormat="1" ht="16.5" customHeight="1">
      <c r="B213" s="118"/>
      <c r="C213" s="146" t="s">
        <v>545</v>
      </c>
      <c r="D213" s="146" t="s">
        <v>200</v>
      </c>
      <c r="E213" s="147" t="s">
        <v>684</v>
      </c>
      <c r="F213" s="148" t="s">
        <v>685</v>
      </c>
      <c r="G213" s="149" t="s">
        <v>203</v>
      </c>
      <c r="H213" s="150">
        <v>1</v>
      </c>
      <c r="I213" s="151"/>
      <c r="J213" s="152">
        <f>ROUND(I213*H213,2)</f>
        <v>0</v>
      </c>
      <c r="K213" s="153"/>
      <c r="L213" s="28"/>
      <c r="M213" s="159" t="s">
        <v>1</v>
      </c>
      <c r="N213" s="160" t="s">
        <v>41</v>
      </c>
      <c r="O213" s="161"/>
      <c r="P213" s="162">
        <f>O213*H213</f>
        <v>0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AR213" s="157" t="s">
        <v>213</v>
      </c>
      <c r="AT213" s="157" t="s">
        <v>200</v>
      </c>
      <c r="AU213" s="157" t="s">
        <v>115</v>
      </c>
      <c r="AY213" s="13" t="s">
        <v>199</v>
      </c>
      <c r="BE213" s="158">
        <f>IF(N213="základná",J213,0)</f>
        <v>0</v>
      </c>
      <c r="BF213" s="158">
        <f>IF(N213="znížená",J213,0)</f>
        <v>0</v>
      </c>
      <c r="BG213" s="158">
        <f>IF(N213="zákl. prenesená",J213,0)</f>
        <v>0</v>
      </c>
      <c r="BH213" s="158">
        <f>IF(N213="zníž. prenesená",J213,0)</f>
        <v>0</v>
      </c>
      <c r="BI213" s="158">
        <f>IF(N213="nulová",J213,0)</f>
        <v>0</v>
      </c>
      <c r="BJ213" s="13" t="s">
        <v>115</v>
      </c>
      <c r="BK213" s="158">
        <f>ROUND(I213*H213,2)</f>
        <v>0</v>
      </c>
      <c r="BL213" s="13" t="s">
        <v>213</v>
      </c>
      <c r="BM213" s="157" t="s">
        <v>686</v>
      </c>
    </row>
    <row r="214" spans="2:65" s="1" customFormat="1" ht="6.95" customHeight="1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autoFilter ref="C138:K213" xr:uid="{00000000-0009-0000-0000-000006000000}"/>
  <mergeCells count="14">
    <mergeCell ref="D117:F117"/>
    <mergeCell ref="E129:H129"/>
    <mergeCell ref="E131:H131"/>
    <mergeCell ref="L2:V2"/>
    <mergeCell ref="E87:H87"/>
    <mergeCell ref="D113:F113"/>
    <mergeCell ref="D114:F114"/>
    <mergeCell ref="D115:F115"/>
    <mergeCell ref="D116:F11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06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102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844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550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J109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ROUND((SUM(BE109:BE116) + SUM(BE136:BE205)),  2)</f>
        <v>0</v>
      </c>
      <c r="G35" s="98"/>
      <c r="H35" s="98"/>
      <c r="I35" s="99">
        <v>0.23</v>
      </c>
      <c r="J35" s="97">
        <f>ROUND(((SUM(BE109:BE116) + SUM(BE136:BE205))*I35),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ROUND((SUM(BF109:BF116) + SUM(BF136:BF205)),  2)</f>
        <v>0</v>
      </c>
      <c r="I36" s="100">
        <v>0.23</v>
      </c>
      <c r="J36" s="85">
        <f>ROUND(((SUM(BF109:BF116) + SUM(BF136:BF205))*I36),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ROUND((SUM(BG109:BG116) + SUM(BG136:BG205)),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ROUND((SUM(BH109:BH116) + SUM(BH136:BH205)),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ROUND((SUM(BI109:BI116) + SUM(BI136:BI205)),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SO105 - STARÁ SPIŚSKÁ CESTA – SLÁDKOVIČOVA – STAVEBNÉ ÚPRAVY KRIŽOVATKY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J136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J162</f>
        <v>0</v>
      </c>
      <c r="L100" s="164"/>
    </row>
    <row r="101" spans="2:65" s="11" customFormat="1" ht="19.899999999999999" hidden="1" customHeight="1">
      <c r="B101" s="164"/>
      <c r="D101" s="165" t="s">
        <v>319</v>
      </c>
      <c r="E101" s="166"/>
      <c r="F101" s="166"/>
      <c r="G101" s="166"/>
      <c r="H101" s="166"/>
      <c r="I101" s="166"/>
      <c r="J101" s="167">
        <f>J166</f>
        <v>0</v>
      </c>
      <c r="L101" s="164"/>
    </row>
    <row r="102" spans="2:65" s="11" customFormat="1" ht="19.899999999999999" hidden="1" customHeight="1">
      <c r="B102" s="164"/>
      <c r="D102" s="165" t="s">
        <v>320</v>
      </c>
      <c r="E102" s="166"/>
      <c r="F102" s="166"/>
      <c r="G102" s="166"/>
      <c r="H102" s="166"/>
      <c r="I102" s="166"/>
      <c r="J102" s="167">
        <f>J181</f>
        <v>0</v>
      </c>
      <c r="L102" s="164"/>
    </row>
    <row r="103" spans="2:65" s="11" customFormat="1" ht="19.899999999999999" hidden="1" customHeight="1">
      <c r="B103" s="164"/>
      <c r="D103" s="165" t="s">
        <v>219</v>
      </c>
      <c r="E103" s="166"/>
      <c r="F103" s="166"/>
      <c r="G103" s="166"/>
      <c r="H103" s="166"/>
      <c r="I103" s="166"/>
      <c r="J103" s="167">
        <f>J184</f>
        <v>0</v>
      </c>
      <c r="L103" s="164"/>
    </row>
    <row r="104" spans="2:65" s="11" customFormat="1" ht="19.899999999999999" hidden="1" customHeight="1">
      <c r="B104" s="164"/>
      <c r="D104" s="165" t="s">
        <v>321</v>
      </c>
      <c r="E104" s="166"/>
      <c r="F104" s="166"/>
      <c r="G104" s="166"/>
      <c r="H104" s="166"/>
      <c r="I104" s="166"/>
      <c r="J104" s="167">
        <f>J200</f>
        <v>0</v>
      </c>
      <c r="L104" s="164"/>
    </row>
    <row r="105" spans="2:65" s="8" customFormat="1" ht="24.95" hidden="1" customHeight="1">
      <c r="B105" s="112"/>
      <c r="D105" s="113" t="s">
        <v>552</v>
      </c>
      <c r="E105" s="114"/>
      <c r="F105" s="114"/>
      <c r="G105" s="114"/>
      <c r="H105" s="114"/>
      <c r="I105" s="114"/>
      <c r="J105" s="115">
        <f>J202</f>
        <v>0</v>
      </c>
      <c r="L105" s="112"/>
    </row>
    <row r="106" spans="2:65" s="11" customFormat="1" ht="19.899999999999999" hidden="1" customHeight="1">
      <c r="B106" s="164"/>
      <c r="D106" s="165" t="s">
        <v>553</v>
      </c>
      <c r="E106" s="166"/>
      <c r="F106" s="166"/>
      <c r="G106" s="166"/>
      <c r="H106" s="166"/>
      <c r="I106" s="166"/>
      <c r="J106" s="167">
        <f>J203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6.95" hidden="1" customHeight="1">
      <c r="B108" s="28"/>
      <c r="L108" s="28"/>
    </row>
    <row r="109" spans="2:65" s="1" customFormat="1" ht="29.25" hidden="1" customHeight="1">
      <c r="B109" s="28"/>
      <c r="C109" s="111" t="s">
        <v>175</v>
      </c>
      <c r="J109" s="116">
        <f>ROUND(J110 + J111 + J112 + J113 + J114 + J115,2)</f>
        <v>0</v>
      </c>
      <c r="L109" s="28"/>
      <c r="N109" s="117" t="s">
        <v>39</v>
      </c>
    </row>
    <row r="110" spans="2:65" s="1" customFormat="1" ht="18" hidden="1" customHeight="1">
      <c r="B110" s="118"/>
      <c r="C110" s="119"/>
      <c r="D110" s="232" t="s">
        <v>220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221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32" t="s">
        <v>222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223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224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182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183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9.9499999999999993" hidden="1">
      <c r="B116" s="28"/>
      <c r="L116" s="28"/>
    </row>
    <row r="117" spans="2:65" s="1" customFormat="1" ht="29.25" hidden="1" customHeight="1">
      <c r="B117" s="28"/>
      <c r="C117" s="125" t="s">
        <v>184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t="9.9499999999999993" hidden="1"/>
    <row r="120" spans="2:65" ht="9.9499999999999993" hidden="1"/>
    <row r="121" spans="2:65" ht="9.9499999999999993" hidden="1"/>
    <row r="122" spans="2:65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4.95" customHeight="1">
      <c r="B123" s="28"/>
      <c r="C123" s="17" t="s">
        <v>185</v>
      </c>
      <c r="L123" s="28"/>
    </row>
    <row r="124" spans="2:65" s="1" customFormat="1" ht="6.95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34" t="str">
        <f>E7</f>
        <v>Tlačiarne – úprava dopravnej infraštruktúry - Mesto Košice</v>
      </c>
      <c r="F126" s="235"/>
      <c r="G126" s="235"/>
      <c r="H126" s="235"/>
      <c r="L126" s="28"/>
    </row>
    <row r="127" spans="2:65" s="1" customFormat="1" ht="12" customHeight="1">
      <c r="B127" s="28"/>
      <c r="C127" s="23" t="s">
        <v>165</v>
      </c>
      <c r="L127" s="28"/>
    </row>
    <row r="128" spans="2:65" s="1" customFormat="1" ht="30" customHeight="1">
      <c r="B128" s="28"/>
      <c r="E128" s="194" t="str">
        <f>E9</f>
        <v>SO105 - STARÁ SPIŚSKÁ CESTA – SLÁDKOVIČOVA – STAVEBNÉ ÚPRAVY KRIŽOVATKY</v>
      </c>
      <c r="F128" s="236"/>
      <c r="G128" s="236"/>
      <c r="H128" s="236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 t="str">
        <f>IF(J12="","",J12)</f>
        <v>8. 6. 2026</v>
      </c>
      <c r="L130" s="28"/>
    </row>
    <row r="131" spans="2:65" s="1" customFormat="1" ht="6.95" customHeight="1">
      <c r="B131" s="28"/>
      <c r="L131" s="28"/>
    </row>
    <row r="132" spans="2:65" s="1" customFormat="1" ht="25.7" customHeight="1">
      <c r="B132" s="28"/>
      <c r="C132" s="23" t="s">
        <v>23</v>
      </c>
      <c r="F132" s="21" t="str">
        <f>E15</f>
        <v>Mesto Košice, Trieda SNP 48/A, 04011 Košice</v>
      </c>
      <c r="I132" s="23" t="s">
        <v>29</v>
      </c>
      <c r="J132" s="26" t="str">
        <f>E21</f>
        <v>d.g.A design graphic architecture s.r.o</v>
      </c>
      <c r="L132" s="28"/>
    </row>
    <row r="133" spans="2:65" s="1" customFormat="1" ht="15.2" customHeight="1">
      <c r="B133" s="28"/>
      <c r="C133" s="23" t="s">
        <v>27</v>
      </c>
      <c r="F133" s="21" t="str">
        <f>IF(E18="","",E18)</f>
        <v>Vyplň údaj</v>
      </c>
      <c r="I133" s="23" t="s">
        <v>32</v>
      </c>
      <c r="J133" s="26" t="str">
        <f>E24</f>
        <v xml:space="preserve"> </v>
      </c>
      <c r="L133" s="28"/>
    </row>
    <row r="134" spans="2:65" s="1" customFormat="1" ht="10.35" customHeight="1">
      <c r="B134" s="28"/>
      <c r="L134" s="28"/>
    </row>
    <row r="135" spans="2:65" s="9" customFormat="1" ht="29.25" customHeight="1">
      <c r="B135" s="127"/>
      <c r="C135" s="128" t="s">
        <v>186</v>
      </c>
      <c r="D135" s="129" t="s">
        <v>60</v>
      </c>
      <c r="E135" s="129" t="s">
        <v>56</v>
      </c>
      <c r="F135" s="129" t="s">
        <v>57</v>
      </c>
      <c r="G135" s="129" t="s">
        <v>187</v>
      </c>
      <c r="H135" s="129" t="s">
        <v>188</v>
      </c>
      <c r="I135" s="129" t="s">
        <v>189</v>
      </c>
      <c r="J135" s="130" t="s">
        <v>171</v>
      </c>
      <c r="K135" s="131" t="s">
        <v>190</v>
      </c>
      <c r="L135" s="127"/>
      <c r="M135" s="58" t="s">
        <v>1</v>
      </c>
      <c r="N135" s="59" t="s">
        <v>39</v>
      </c>
      <c r="O135" s="59" t="s">
        <v>191</v>
      </c>
      <c r="P135" s="59" t="s">
        <v>192</v>
      </c>
      <c r="Q135" s="59" t="s">
        <v>193</v>
      </c>
      <c r="R135" s="59" t="s">
        <v>194</v>
      </c>
      <c r="S135" s="59" t="s">
        <v>195</v>
      </c>
      <c r="T135" s="60" t="s">
        <v>196</v>
      </c>
    </row>
    <row r="136" spans="2:65" s="1" customFormat="1" ht="22.7" customHeight="1">
      <c r="B136" s="28"/>
      <c r="C136" s="63" t="s">
        <v>167</v>
      </c>
      <c r="J136" s="132">
        <f>BK136</f>
        <v>0</v>
      </c>
      <c r="L136" s="28"/>
      <c r="M136" s="61"/>
      <c r="N136" s="52"/>
      <c r="O136" s="52"/>
      <c r="P136" s="133">
        <f>P137+P202</f>
        <v>0</v>
      </c>
      <c r="Q136" s="52"/>
      <c r="R136" s="133">
        <f>R137+R202</f>
        <v>665.86522952000007</v>
      </c>
      <c r="S136" s="52"/>
      <c r="T136" s="134">
        <f>T137+T202</f>
        <v>664.322</v>
      </c>
      <c r="AT136" s="13" t="s">
        <v>74</v>
      </c>
      <c r="AU136" s="13" t="s">
        <v>173</v>
      </c>
      <c r="BK136" s="135">
        <f>BK137+BK202</f>
        <v>0</v>
      </c>
    </row>
    <row r="137" spans="2:65" s="10" customFormat="1" ht="25.9" customHeight="1">
      <c r="B137" s="136"/>
      <c r="D137" s="137" t="s">
        <v>74</v>
      </c>
      <c r="E137" s="138" t="s">
        <v>197</v>
      </c>
      <c r="F137" s="138" t="s">
        <v>198</v>
      </c>
      <c r="I137" s="139"/>
      <c r="J137" s="140">
        <f>BK137</f>
        <v>0</v>
      </c>
      <c r="L137" s="136"/>
      <c r="M137" s="141"/>
      <c r="P137" s="142">
        <f>P138+P158+P162+P166+P181+P184+P200</f>
        <v>0</v>
      </c>
      <c r="R137" s="142">
        <f>R138+R158+R162+R166+R181+R184+R200</f>
        <v>665.86522952000007</v>
      </c>
      <c r="T137" s="143">
        <f>T138+T158+T162+T166+T181+T184+T200</f>
        <v>664.322</v>
      </c>
      <c r="AR137" s="137" t="s">
        <v>83</v>
      </c>
      <c r="AT137" s="144" t="s">
        <v>74</v>
      </c>
      <c r="AU137" s="144" t="s">
        <v>75</v>
      </c>
      <c r="AY137" s="137" t="s">
        <v>199</v>
      </c>
      <c r="BK137" s="145">
        <f>BK138+BK158+BK162+BK166+BK181+BK184+BK200</f>
        <v>0</v>
      </c>
    </row>
    <row r="138" spans="2:65" s="10" customFormat="1" ht="22.7" customHeight="1">
      <c r="B138" s="136"/>
      <c r="D138" s="137" t="s">
        <v>74</v>
      </c>
      <c r="E138" s="168" t="s">
        <v>83</v>
      </c>
      <c r="F138" s="168" t="s">
        <v>323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19.194244519999998</v>
      </c>
      <c r="T138" s="143">
        <f>SUM(T139:T157)</f>
        <v>661.875</v>
      </c>
      <c r="AR138" s="137" t="s">
        <v>83</v>
      </c>
      <c r="AT138" s="144" t="s">
        <v>74</v>
      </c>
      <c r="AU138" s="144" t="s">
        <v>83</v>
      </c>
      <c r="AY138" s="137" t="s">
        <v>199</v>
      </c>
      <c r="BK138" s="145">
        <f>SUM(BK139:BK157)</f>
        <v>0</v>
      </c>
    </row>
    <row r="139" spans="2:65" s="1" customFormat="1" ht="24.2" customHeight="1">
      <c r="B139" s="118"/>
      <c r="C139" s="146" t="s">
        <v>83</v>
      </c>
      <c r="D139" s="146" t="s">
        <v>200</v>
      </c>
      <c r="E139" s="147" t="s">
        <v>554</v>
      </c>
      <c r="F139" s="148" t="s">
        <v>555</v>
      </c>
      <c r="G139" s="149" t="s">
        <v>262</v>
      </c>
      <c r="H139" s="150">
        <v>406.5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41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0.316</v>
      </c>
      <c r="T139" s="156">
        <f t="shared" ref="T139:T157" si="8">S139*H139</f>
        <v>128.45400000000001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115</v>
      </c>
      <c r="BK139" s="158">
        <f t="shared" ref="BK139:BK157" si="14">ROUND(I139*H139,2)</f>
        <v>0</v>
      </c>
      <c r="BL139" s="13" t="s">
        <v>234</v>
      </c>
      <c r="BM139" s="157" t="s">
        <v>556</v>
      </c>
    </row>
    <row r="140" spans="2:65" s="1" customFormat="1" ht="24.2" customHeight="1">
      <c r="B140" s="118"/>
      <c r="C140" s="146" t="s">
        <v>115</v>
      </c>
      <c r="D140" s="146" t="s">
        <v>200</v>
      </c>
      <c r="E140" s="147" t="s">
        <v>557</v>
      </c>
      <c r="F140" s="148" t="s">
        <v>558</v>
      </c>
      <c r="G140" s="149" t="s">
        <v>356</v>
      </c>
      <c r="H140" s="150">
        <v>151.35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196.755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559</v>
      </c>
    </row>
    <row r="141" spans="2:65" s="1" customFormat="1" ht="37.700000000000003" customHeight="1">
      <c r="B141" s="118"/>
      <c r="C141" s="146" t="s">
        <v>239</v>
      </c>
      <c r="D141" s="146" t="s">
        <v>200</v>
      </c>
      <c r="E141" s="147" t="s">
        <v>560</v>
      </c>
      <c r="F141" s="148" t="s">
        <v>561</v>
      </c>
      <c r="G141" s="149" t="s">
        <v>262</v>
      </c>
      <c r="H141" s="150">
        <v>694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3.3157999999999999E-4</v>
      </c>
      <c r="R141" s="155">
        <f t="shared" si="7"/>
        <v>0.23011651999999999</v>
      </c>
      <c r="S141" s="155">
        <v>0.25</v>
      </c>
      <c r="T141" s="156">
        <f t="shared" si="8"/>
        <v>173.5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845</v>
      </c>
    </row>
    <row r="142" spans="2:65" s="1" customFormat="1" ht="24.2" customHeight="1">
      <c r="B142" s="118"/>
      <c r="C142" s="146" t="s">
        <v>234</v>
      </c>
      <c r="D142" s="146" t="s">
        <v>200</v>
      </c>
      <c r="E142" s="147" t="s">
        <v>563</v>
      </c>
      <c r="F142" s="148" t="s">
        <v>564</v>
      </c>
      <c r="G142" s="149" t="s">
        <v>266</v>
      </c>
      <c r="H142" s="150">
        <v>68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0.14499999999999999</v>
      </c>
      <c r="T142" s="156">
        <f t="shared" si="8"/>
        <v>9.86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565</v>
      </c>
    </row>
    <row r="143" spans="2:65" s="1" customFormat="1" ht="24.2" customHeight="1">
      <c r="B143" s="118"/>
      <c r="C143" s="146" t="s">
        <v>246</v>
      </c>
      <c r="D143" s="146" t="s">
        <v>200</v>
      </c>
      <c r="E143" s="147" t="s">
        <v>566</v>
      </c>
      <c r="F143" s="148" t="s">
        <v>567</v>
      </c>
      <c r="G143" s="149" t="s">
        <v>262</v>
      </c>
      <c r="H143" s="150">
        <v>406.5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</v>
      </c>
      <c r="T143" s="156">
        <f t="shared" si="8"/>
        <v>0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568</v>
      </c>
    </row>
    <row r="144" spans="2:65" s="1" customFormat="1" ht="24.2" customHeight="1">
      <c r="B144" s="118"/>
      <c r="C144" s="146" t="s">
        <v>250</v>
      </c>
      <c r="D144" s="146" t="s">
        <v>200</v>
      </c>
      <c r="E144" s="147" t="s">
        <v>569</v>
      </c>
      <c r="F144" s="148" t="s">
        <v>570</v>
      </c>
      <c r="G144" s="149" t="s">
        <v>356</v>
      </c>
      <c r="H144" s="150">
        <v>85.17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1.8</v>
      </c>
      <c r="T144" s="156">
        <f t="shared" si="8"/>
        <v>153.30600000000001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571</v>
      </c>
    </row>
    <row r="145" spans="2:65" s="1" customFormat="1" ht="16.5" customHeight="1">
      <c r="B145" s="118"/>
      <c r="C145" s="146" t="s">
        <v>256</v>
      </c>
      <c r="D145" s="146" t="s">
        <v>200</v>
      </c>
      <c r="E145" s="147" t="s">
        <v>572</v>
      </c>
      <c r="F145" s="148" t="s">
        <v>573</v>
      </c>
      <c r="G145" s="149" t="s">
        <v>356</v>
      </c>
      <c r="H145" s="150">
        <v>85.17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574</v>
      </c>
    </row>
    <row r="146" spans="2:65" s="1" customFormat="1" ht="24.2" customHeight="1">
      <c r="B146" s="118"/>
      <c r="C146" s="146" t="s">
        <v>233</v>
      </c>
      <c r="D146" s="146" t="s">
        <v>200</v>
      </c>
      <c r="E146" s="147" t="s">
        <v>575</v>
      </c>
      <c r="F146" s="148" t="s">
        <v>576</v>
      </c>
      <c r="G146" s="149" t="s">
        <v>577</v>
      </c>
      <c r="H146" s="150">
        <v>85.17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578</v>
      </c>
    </row>
    <row r="147" spans="2:65" s="1" customFormat="1" ht="24.2" customHeight="1">
      <c r="B147" s="118"/>
      <c r="C147" s="146" t="s">
        <v>254</v>
      </c>
      <c r="D147" s="146" t="s">
        <v>200</v>
      </c>
      <c r="E147" s="147" t="s">
        <v>579</v>
      </c>
      <c r="F147" s="148" t="s">
        <v>580</v>
      </c>
      <c r="G147" s="149" t="s">
        <v>356</v>
      </c>
      <c r="H147" s="150">
        <v>85.17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581</v>
      </c>
    </row>
    <row r="148" spans="2:65" s="1" customFormat="1" ht="24.2" customHeight="1">
      <c r="B148" s="118"/>
      <c r="C148" s="146" t="s">
        <v>268</v>
      </c>
      <c r="D148" s="146" t="s">
        <v>200</v>
      </c>
      <c r="E148" s="147" t="s">
        <v>846</v>
      </c>
      <c r="F148" s="148" t="s">
        <v>847</v>
      </c>
      <c r="G148" s="149" t="s">
        <v>356</v>
      </c>
      <c r="H148" s="150">
        <v>8.1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1.8</v>
      </c>
      <c r="R148" s="155">
        <f t="shared" si="7"/>
        <v>14.58</v>
      </c>
      <c r="S148" s="155">
        <v>0</v>
      </c>
      <c r="T148" s="156">
        <f t="shared" si="8"/>
        <v>0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848</v>
      </c>
    </row>
    <row r="149" spans="2:65" s="1" customFormat="1" ht="16.5" customHeight="1">
      <c r="B149" s="118"/>
      <c r="C149" s="170" t="s">
        <v>272</v>
      </c>
      <c r="D149" s="170" t="s">
        <v>229</v>
      </c>
      <c r="E149" s="171" t="s">
        <v>849</v>
      </c>
      <c r="F149" s="172" t="s">
        <v>850</v>
      </c>
      <c r="G149" s="173" t="s">
        <v>378</v>
      </c>
      <c r="H149" s="174">
        <v>4.3499999999999996</v>
      </c>
      <c r="I149" s="175"/>
      <c r="J149" s="176">
        <f t="shared" si="5"/>
        <v>0</v>
      </c>
      <c r="K149" s="177"/>
      <c r="L149" s="178"/>
      <c r="M149" s="179" t="s">
        <v>1</v>
      </c>
      <c r="N149" s="180" t="s">
        <v>41</v>
      </c>
      <c r="P149" s="155">
        <f t="shared" si="6"/>
        <v>0</v>
      </c>
      <c r="Q149" s="155">
        <v>1</v>
      </c>
      <c r="R149" s="155">
        <f t="shared" si="7"/>
        <v>4.3499999999999996</v>
      </c>
      <c r="S149" s="155">
        <v>0</v>
      </c>
      <c r="T149" s="156">
        <f t="shared" si="8"/>
        <v>0</v>
      </c>
      <c r="AR149" s="157" t="s">
        <v>233</v>
      </c>
      <c r="AT149" s="157" t="s">
        <v>229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851</v>
      </c>
    </row>
    <row r="150" spans="2:65" s="1" customFormat="1" ht="16.5" customHeight="1">
      <c r="B150" s="118"/>
      <c r="C150" s="146" t="s">
        <v>276</v>
      </c>
      <c r="D150" s="146" t="s">
        <v>200</v>
      </c>
      <c r="E150" s="147" t="s">
        <v>582</v>
      </c>
      <c r="F150" s="148" t="s">
        <v>583</v>
      </c>
      <c r="G150" s="149" t="s">
        <v>356</v>
      </c>
      <c r="H150" s="150">
        <v>85.17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852</v>
      </c>
    </row>
    <row r="151" spans="2:65" s="1" customFormat="1" ht="24.2" customHeight="1">
      <c r="B151" s="118"/>
      <c r="C151" s="146" t="s">
        <v>280</v>
      </c>
      <c r="D151" s="146" t="s">
        <v>200</v>
      </c>
      <c r="E151" s="147" t="s">
        <v>586</v>
      </c>
      <c r="F151" s="148" t="s">
        <v>587</v>
      </c>
      <c r="G151" s="149" t="s">
        <v>262</v>
      </c>
      <c r="H151" s="150">
        <v>151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588</v>
      </c>
    </row>
    <row r="152" spans="2:65" s="1" customFormat="1" ht="16.5" customHeight="1">
      <c r="B152" s="118"/>
      <c r="C152" s="170" t="s">
        <v>284</v>
      </c>
      <c r="D152" s="170" t="s">
        <v>229</v>
      </c>
      <c r="E152" s="171" t="s">
        <v>589</v>
      </c>
      <c r="F152" s="172" t="s">
        <v>590</v>
      </c>
      <c r="G152" s="173" t="s">
        <v>385</v>
      </c>
      <c r="H152" s="174">
        <v>31.428000000000001</v>
      </c>
      <c r="I152" s="175"/>
      <c r="J152" s="176">
        <f t="shared" si="5"/>
        <v>0</v>
      </c>
      <c r="K152" s="177"/>
      <c r="L152" s="178"/>
      <c r="M152" s="179" t="s">
        <v>1</v>
      </c>
      <c r="N152" s="180" t="s">
        <v>41</v>
      </c>
      <c r="P152" s="155">
        <f t="shared" si="6"/>
        <v>0</v>
      </c>
      <c r="Q152" s="155">
        <v>1E-3</v>
      </c>
      <c r="R152" s="155">
        <f t="shared" si="7"/>
        <v>3.1428000000000005E-2</v>
      </c>
      <c r="S152" s="155">
        <v>0</v>
      </c>
      <c r="T152" s="156">
        <f t="shared" si="8"/>
        <v>0</v>
      </c>
      <c r="AR152" s="157" t="s">
        <v>233</v>
      </c>
      <c r="AT152" s="157" t="s">
        <v>229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591</v>
      </c>
    </row>
    <row r="153" spans="2:65" s="1" customFormat="1" ht="21.75" customHeight="1">
      <c r="B153" s="118"/>
      <c r="C153" s="170" t="s">
        <v>288</v>
      </c>
      <c r="D153" s="170" t="s">
        <v>229</v>
      </c>
      <c r="E153" s="171" t="s">
        <v>853</v>
      </c>
      <c r="F153" s="172" t="s">
        <v>854</v>
      </c>
      <c r="G153" s="173" t="s">
        <v>385</v>
      </c>
      <c r="H153" s="174">
        <v>2.7</v>
      </c>
      <c r="I153" s="175"/>
      <c r="J153" s="176">
        <f t="shared" si="5"/>
        <v>0</v>
      </c>
      <c r="K153" s="177"/>
      <c r="L153" s="178"/>
      <c r="M153" s="179" t="s">
        <v>1</v>
      </c>
      <c r="N153" s="180" t="s">
        <v>41</v>
      </c>
      <c r="P153" s="155">
        <f t="shared" si="6"/>
        <v>0</v>
      </c>
      <c r="Q153" s="155">
        <v>1E-3</v>
      </c>
      <c r="R153" s="155">
        <f t="shared" si="7"/>
        <v>2.7000000000000001E-3</v>
      </c>
      <c r="S153" s="155">
        <v>0</v>
      </c>
      <c r="T153" s="156">
        <f t="shared" si="8"/>
        <v>0</v>
      </c>
      <c r="AR153" s="157" t="s">
        <v>233</v>
      </c>
      <c r="AT153" s="157" t="s">
        <v>229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855</v>
      </c>
    </row>
    <row r="154" spans="2:65" s="1" customFormat="1" ht="24.2" customHeight="1">
      <c r="B154" s="118"/>
      <c r="C154" s="146" t="s">
        <v>292</v>
      </c>
      <c r="D154" s="146" t="s">
        <v>200</v>
      </c>
      <c r="E154" s="147" t="s">
        <v>592</v>
      </c>
      <c r="F154" s="148" t="s">
        <v>593</v>
      </c>
      <c r="G154" s="149" t="s">
        <v>262</v>
      </c>
      <c r="H154" s="150">
        <v>151</v>
      </c>
      <c r="I154" s="151"/>
      <c r="J154" s="152">
        <f t="shared" si="5"/>
        <v>0</v>
      </c>
      <c r="K154" s="153"/>
      <c r="L154" s="28"/>
      <c r="M154" s="154" t="s">
        <v>1</v>
      </c>
      <c r="N154" s="117" t="s">
        <v>41</v>
      </c>
      <c r="P154" s="155">
        <f t="shared" si="6"/>
        <v>0</v>
      </c>
      <c r="Q154" s="155">
        <v>0</v>
      </c>
      <c r="R154" s="155">
        <f t="shared" si="7"/>
        <v>0</v>
      </c>
      <c r="S154" s="155">
        <v>0</v>
      </c>
      <c r="T154" s="156">
        <f t="shared" si="8"/>
        <v>0</v>
      </c>
      <c r="AR154" s="157" t="s">
        <v>234</v>
      </c>
      <c r="AT154" s="157" t="s">
        <v>200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594</v>
      </c>
    </row>
    <row r="155" spans="2:65" s="1" customFormat="1" ht="33" customHeight="1">
      <c r="B155" s="118"/>
      <c r="C155" s="146" t="s">
        <v>296</v>
      </c>
      <c r="D155" s="146" t="s">
        <v>200</v>
      </c>
      <c r="E155" s="147" t="s">
        <v>595</v>
      </c>
      <c r="F155" s="148" t="s">
        <v>596</v>
      </c>
      <c r="G155" s="149" t="s">
        <v>262</v>
      </c>
      <c r="H155" s="150">
        <v>197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234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597</v>
      </c>
    </row>
    <row r="156" spans="2:65" s="1" customFormat="1" ht="24.2" customHeight="1">
      <c r="B156" s="118"/>
      <c r="C156" s="146" t="s">
        <v>300</v>
      </c>
      <c r="D156" s="146" t="s">
        <v>200</v>
      </c>
      <c r="E156" s="147" t="s">
        <v>598</v>
      </c>
      <c r="F156" s="148" t="s">
        <v>599</v>
      </c>
      <c r="G156" s="149" t="s">
        <v>262</v>
      </c>
      <c r="H156" s="150">
        <v>151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600</v>
      </c>
    </row>
    <row r="157" spans="2:65" s="1" customFormat="1" ht="24.2" customHeight="1">
      <c r="B157" s="118"/>
      <c r="C157" s="146" t="s">
        <v>304</v>
      </c>
      <c r="D157" s="146" t="s">
        <v>200</v>
      </c>
      <c r="E157" s="147" t="s">
        <v>856</v>
      </c>
      <c r="F157" s="148" t="s">
        <v>857</v>
      </c>
      <c r="G157" s="149" t="s">
        <v>262</v>
      </c>
      <c r="H157" s="150">
        <v>27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858</v>
      </c>
    </row>
    <row r="158" spans="2:65" s="10" customFormat="1" ht="22.7" customHeight="1">
      <c r="B158" s="136"/>
      <c r="D158" s="137" t="s">
        <v>74</v>
      </c>
      <c r="E158" s="168" t="s">
        <v>115</v>
      </c>
      <c r="F158" s="168" t="s">
        <v>396</v>
      </c>
      <c r="I158" s="139"/>
      <c r="J158" s="169">
        <f>BK158</f>
        <v>0</v>
      </c>
      <c r="L158" s="136"/>
      <c r="M158" s="141"/>
      <c r="P158" s="142">
        <f>SUM(P159:P161)</f>
        <v>0</v>
      </c>
      <c r="R158" s="142">
        <f>SUM(R159:R161)</f>
        <v>0.37062600000000001</v>
      </c>
      <c r="T158" s="143">
        <f>SUM(T159:T161)</f>
        <v>0</v>
      </c>
      <c r="AR158" s="137" t="s">
        <v>83</v>
      </c>
      <c r="AT158" s="144" t="s">
        <v>74</v>
      </c>
      <c r="AU158" s="144" t="s">
        <v>83</v>
      </c>
      <c r="AY158" s="137" t="s">
        <v>199</v>
      </c>
      <c r="BK158" s="145">
        <f>SUM(BK159:BK161)</f>
        <v>0</v>
      </c>
    </row>
    <row r="159" spans="2:65" s="1" customFormat="1" ht="33" customHeight="1">
      <c r="B159" s="118"/>
      <c r="C159" s="146" t="s">
        <v>308</v>
      </c>
      <c r="D159" s="146" t="s">
        <v>200</v>
      </c>
      <c r="E159" s="147" t="s">
        <v>601</v>
      </c>
      <c r="F159" s="148" t="s">
        <v>602</v>
      </c>
      <c r="G159" s="149" t="s">
        <v>262</v>
      </c>
      <c r="H159" s="150">
        <v>281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115</v>
      </c>
      <c r="BK159" s="158">
        <f>ROUND(I159*H159,2)</f>
        <v>0</v>
      </c>
      <c r="BL159" s="13" t="s">
        <v>234</v>
      </c>
      <c r="BM159" s="157" t="s">
        <v>603</v>
      </c>
    </row>
    <row r="160" spans="2:65" s="1" customFormat="1" ht="33" customHeight="1">
      <c r="B160" s="118"/>
      <c r="C160" s="146" t="s">
        <v>312</v>
      </c>
      <c r="D160" s="146" t="s">
        <v>200</v>
      </c>
      <c r="E160" s="147" t="s">
        <v>604</v>
      </c>
      <c r="F160" s="148" t="s">
        <v>605</v>
      </c>
      <c r="G160" s="149" t="s">
        <v>262</v>
      </c>
      <c r="H160" s="150">
        <v>223</v>
      </c>
      <c r="I160" s="151"/>
      <c r="J160" s="152">
        <f>ROUND(I160*H160,2)</f>
        <v>0</v>
      </c>
      <c r="K160" s="153"/>
      <c r="L160" s="28"/>
      <c r="M160" s="154" t="s">
        <v>1</v>
      </c>
      <c r="N160" s="117" t="s">
        <v>41</v>
      </c>
      <c r="P160" s="155">
        <f>O160*H160</f>
        <v>0</v>
      </c>
      <c r="Q160" s="155">
        <v>3.0000000000000001E-5</v>
      </c>
      <c r="R160" s="155">
        <f>Q160*H160</f>
        <v>6.6899999999999998E-3</v>
      </c>
      <c r="S160" s="155">
        <v>0</v>
      </c>
      <c r="T160" s="156">
        <f>S160*H160</f>
        <v>0</v>
      </c>
      <c r="AR160" s="157" t="s">
        <v>234</v>
      </c>
      <c r="AT160" s="157" t="s">
        <v>200</v>
      </c>
      <c r="AU160" s="157" t="s">
        <v>115</v>
      </c>
      <c r="AY160" s="13" t="s">
        <v>199</v>
      </c>
      <c r="BE160" s="158">
        <f>IF(N160="základná",J160,0)</f>
        <v>0</v>
      </c>
      <c r="BF160" s="158">
        <f>IF(N160="znížená",J160,0)</f>
        <v>0</v>
      </c>
      <c r="BG160" s="158">
        <f>IF(N160="zákl. prenesená",J160,0)</f>
        <v>0</v>
      </c>
      <c r="BH160" s="158">
        <f>IF(N160="zníž. prenesená",J160,0)</f>
        <v>0</v>
      </c>
      <c r="BI160" s="158">
        <f>IF(N160="nulová",J160,0)</f>
        <v>0</v>
      </c>
      <c r="BJ160" s="13" t="s">
        <v>115</v>
      </c>
      <c r="BK160" s="158">
        <f>ROUND(I160*H160,2)</f>
        <v>0</v>
      </c>
      <c r="BL160" s="13" t="s">
        <v>234</v>
      </c>
      <c r="BM160" s="157" t="s">
        <v>859</v>
      </c>
    </row>
    <row r="161" spans="2:65" s="1" customFormat="1" ht="24.2" customHeight="1">
      <c r="B161" s="118"/>
      <c r="C161" s="170" t="s">
        <v>225</v>
      </c>
      <c r="D161" s="170" t="s">
        <v>229</v>
      </c>
      <c r="E161" s="171" t="s">
        <v>708</v>
      </c>
      <c r="F161" s="172" t="s">
        <v>709</v>
      </c>
      <c r="G161" s="173" t="s">
        <v>262</v>
      </c>
      <c r="H161" s="174">
        <v>227.46</v>
      </c>
      <c r="I161" s="175"/>
      <c r="J161" s="176">
        <f>ROUND(I161*H161,2)</f>
        <v>0</v>
      </c>
      <c r="K161" s="177"/>
      <c r="L161" s="178"/>
      <c r="M161" s="179" t="s">
        <v>1</v>
      </c>
      <c r="N161" s="180" t="s">
        <v>41</v>
      </c>
      <c r="P161" s="155">
        <f>O161*H161</f>
        <v>0</v>
      </c>
      <c r="Q161" s="155">
        <v>1.6000000000000001E-3</v>
      </c>
      <c r="R161" s="155">
        <f>Q161*H161</f>
        <v>0.36393600000000004</v>
      </c>
      <c r="S161" s="155">
        <v>0</v>
      </c>
      <c r="T161" s="156">
        <f>S161*H161</f>
        <v>0</v>
      </c>
      <c r="AR161" s="157" t="s">
        <v>233</v>
      </c>
      <c r="AT161" s="157" t="s">
        <v>229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860</v>
      </c>
    </row>
    <row r="162" spans="2:65" s="10" customFormat="1" ht="22.7" customHeight="1">
      <c r="B162" s="136"/>
      <c r="D162" s="137" t="s">
        <v>74</v>
      </c>
      <c r="E162" s="168" t="s">
        <v>234</v>
      </c>
      <c r="F162" s="168" t="s">
        <v>607</v>
      </c>
      <c r="I162" s="139"/>
      <c r="J162" s="169">
        <f>BK162</f>
        <v>0</v>
      </c>
      <c r="L162" s="136"/>
      <c r="M162" s="141"/>
      <c r="P162" s="142">
        <f>SUM(P163:P165)</f>
        <v>0</v>
      </c>
      <c r="R162" s="142">
        <f>SUM(R163:R165)</f>
        <v>38.602419999999995</v>
      </c>
      <c r="T162" s="143">
        <f>SUM(T163:T165)</f>
        <v>0</v>
      </c>
      <c r="AR162" s="137" t="s">
        <v>83</v>
      </c>
      <c r="AT162" s="144" t="s">
        <v>74</v>
      </c>
      <c r="AU162" s="144" t="s">
        <v>83</v>
      </c>
      <c r="AY162" s="137" t="s">
        <v>199</v>
      </c>
      <c r="BK162" s="145">
        <f>SUM(BK163:BK165)</f>
        <v>0</v>
      </c>
    </row>
    <row r="163" spans="2:65" s="1" customFormat="1" ht="33" customHeight="1">
      <c r="B163" s="118"/>
      <c r="C163" s="146" t="s">
        <v>7</v>
      </c>
      <c r="D163" s="146" t="s">
        <v>200</v>
      </c>
      <c r="E163" s="147" t="s">
        <v>608</v>
      </c>
      <c r="F163" s="148" t="s">
        <v>609</v>
      </c>
      <c r="G163" s="149" t="s">
        <v>262</v>
      </c>
      <c r="H163" s="150">
        <v>223</v>
      </c>
      <c r="I163" s="151"/>
      <c r="J163" s="152">
        <f>ROUND(I163*H163,2)</f>
        <v>0</v>
      </c>
      <c r="K163" s="153"/>
      <c r="L163" s="28"/>
      <c r="M163" s="154" t="s">
        <v>1</v>
      </c>
      <c r="N163" s="117" t="s">
        <v>41</v>
      </c>
      <c r="P163" s="155">
        <f>O163*H163</f>
        <v>0</v>
      </c>
      <c r="Q163" s="155">
        <v>9.4539999999999999E-2</v>
      </c>
      <c r="R163" s="155">
        <f>Q163*H163</f>
        <v>21.082419999999999</v>
      </c>
      <c r="S163" s="155">
        <v>0</v>
      </c>
      <c r="T163" s="156">
        <f>S163*H163</f>
        <v>0</v>
      </c>
      <c r="AR163" s="157" t="s">
        <v>234</v>
      </c>
      <c r="AT163" s="157" t="s">
        <v>200</v>
      </c>
      <c r="AU163" s="157" t="s">
        <v>115</v>
      </c>
      <c r="AY163" s="13" t="s">
        <v>199</v>
      </c>
      <c r="BE163" s="158">
        <f>IF(N163="základná",J163,0)</f>
        <v>0</v>
      </c>
      <c r="BF163" s="158">
        <f>IF(N163="znížená",J163,0)</f>
        <v>0</v>
      </c>
      <c r="BG163" s="158">
        <f>IF(N163="zákl. prenesená",J163,0)</f>
        <v>0</v>
      </c>
      <c r="BH163" s="158">
        <f>IF(N163="zníž. prenesená",J163,0)</f>
        <v>0</v>
      </c>
      <c r="BI163" s="158">
        <f>IF(N163="nulová",J163,0)</f>
        <v>0</v>
      </c>
      <c r="BJ163" s="13" t="s">
        <v>115</v>
      </c>
      <c r="BK163" s="158">
        <f>ROUND(I163*H163,2)</f>
        <v>0</v>
      </c>
      <c r="BL163" s="13" t="s">
        <v>234</v>
      </c>
      <c r="BM163" s="157" t="s">
        <v>861</v>
      </c>
    </row>
    <row r="164" spans="2:65" s="1" customFormat="1" ht="24.2" customHeight="1">
      <c r="B164" s="118"/>
      <c r="C164" s="170" t="s">
        <v>397</v>
      </c>
      <c r="D164" s="170" t="s">
        <v>229</v>
      </c>
      <c r="E164" s="171" t="s">
        <v>712</v>
      </c>
      <c r="F164" s="172" t="s">
        <v>713</v>
      </c>
      <c r="G164" s="173" t="s">
        <v>262</v>
      </c>
      <c r="H164" s="174">
        <v>146</v>
      </c>
      <c r="I164" s="175"/>
      <c r="J164" s="176">
        <f>ROUND(I164*H164,2)</f>
        <v>0</v>
      </c>
      <c r="K164" s="177"/>
      <c r="L164" s="178"/>
      <c r="M164" s="179" t="s">
        <v>1</v>
      </c>
      <c r="N164" s="180" t="s">
        <v>41</v>
      </c>
      <c r="P164" s="155">
        <f>O164*H164</f>
        <v>0</v>
      </c>
      <c r="Q164" s="155">
        <v>0.12</v>
      </c>
      <c r="R164" s="155">
        <f>Q164*H164</f>
        <v>17.52</v>
      </c>
      <c r="S164" s="155">
        <v>0</v>
      </c>
      <c r="T164" s="156">
        <f>S164*H164</f>
        <v>0</v>
      </c>
      <c r="AR164" s="157" t="s">
        <v>233</v>
      </c>
      <c r="AT164" s="157" t="s">
        <v>229</v>
      </c>
      <c r="AU164" s="157" t="s">
        <v>115</v>
      </c>
      <c r="AY164" s="13" t="s">
        <v>199</v>
      </c>
      <c r="BE164" s="158">
        <f>IF(N164="základná",J164,0)</f>
        <v>0</v>
      </c>
      <c r="BF164" s="158">
        <f>IF(N164="znížená",J164,0)</f>
        <v>0</v>
      </c>
      <c r="BG164" s="158">
        <f>IF(N164="zákl. prenesená",J164,0)</f>
        <v>0</v>
      </c>
      <c r="BH164" s="158">
        <f>IF(N164="zníž. prenesená",J164,0)</f>
        <v>0</v>
      </c>
      <c r="BI164" s="158">
        <f>IF(N164="nulová",J164,0)</f>
        <v>0</v>
      </c>
      <c r="BJ164" s="13" t="s">
        <v>115</v>
      </c>
      <c r="BK164" s="158">
        <f>ROUND(I164*H164,2)</f>
        <v>0</v>
      </c>
      <c r="BL164" s="13" t="s">
        <v>234</v>
      </c>
      <c r="BM164" s="157" t="s">
        <v>862</v>
      </c>
    </row>
    <row r="165" spans="2:65" s="1" customFormat="1" ht="18">
      <c r="B165" s="28"/>
      <c r="D165" s="183" t="s">
        <v>715</v>
      </c>
      <c r="F165" s="184" t="s">
        <v>716</v>
      </c>
      <c r="I165" s="119"/>
      <c r="L165" s="28"/>
      <c r="M165" s="185"/>
      <c r="T165" s="55"/>
      <c r="AT165" s="13" t="s">
        <v>715</v>
      </c>
      <c r="AU165" s="13" t="s">
        <v>115</v>
      </c>
    </row>
    <row r="166" spans="2:65" s="10" customFormat="1" ht="22.7" customHeight="1">
      <c r="B166" s="136"/>
      <c r="D166" s="137" t="s">
        <v>74</v>
      </c>
      <c r="E166" s="168" t="s">
        <v>246</v>
      </c>
      <c r="F166" s="168" t="s">
        <v>417</v>
      </c>
      <c r="I166" s="139"/>
      <c r="J166" s="169">
        <f>BK166</f>
        <v>0</v>
      </c>
      <c r="L166" s="136"/>
      <c r="M166" s="141"/>
      <c r="P166" s="142">
        <f>SUM(P167:P180)</f>
        <v>0</v>
      </c>
      <c r="R166" s="142">
        <f>SUM(R167:R180)</f>
        <v>483.03026999999997</v>
      </c>
      <c r="T166" s="143">
        <f>SUM(T167:T180)</f>
        <v>0</v>
      </c>
      <c r="AR166" s="137" t="s">
        <v>83</v>
      </c>
      <c r="AT166" s="144" t="s">
        <v>74</v>
      </c>
      <c r="AU166" s="144" t="s">
        <v>83</v>
      </c>
      <c r="AY166" s="137" t="s">
        <v>199</v>
      </c>
      <c r="BK166" s="145">
        <f>SUM(BK167:BK180)</f>
        <v>0</v>
      </c>
    </row>
    <row r="167" spans="2:65" s="1" customFormat="1" ht="33" customHeight="1">
      <c r="B167" s="118"/>
      <c r="C167" s="146" t="s">
        <v>401</v>
      </c>
      <c r="D167" s="146" t="s">
        <v>200</v>
      </c>
      <c r="E167" s="147" t="s">
        <v>620</v>
      </c>
      <c r="F167" s="148" t="s">
        <v>621</v>
      </c>
      <c r="G167" s="149" t="s">
        <v>262</v>
      </c>
      <c r="H167" s="150">
        <v>58</v>
      </c>
      <c r="I167" s="151"/>
      <c r="J167" s="152">
        <f t="shared" ref="J167:J180" si="15">ROUND(I167*H167,2)</f>
        <v>0</v>
      </c>
      <c r="K167" s="153"/>
      <c r="L167" s="28"/>
      <c r="M167" s="154" t="s">
        <v>1</v>
      </c>
      <c r="N167" s="117" t="s">
        <v>41</v>
      </c>
      <c r="P167" s="155">
        <f t="shared" ref="P167:P180" si="16">O167*H167</f>
        <v>0</v>
      </c>
      <c r="Q167" s="155">
        <v>0.53186</v>
      </c>
      <c r="R167" s="155">
        <f t="shared" ref="R167:R180" si="17">Q167*H167</f>
        <v>30.84788</v>
      </c>
      <c r="S167" s="155">
        <v>0</v>
      </c>
      <c r="T167" s="156">
        <f t="shared" ref="T167:T180" si="18">S167*H167</f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 t="shared" ref="BE167:BE180" si="19">IF(N167="základná",J167,0)</f>
        <v>0</v>
      </c>
      <c r="BF167" s="158">
        <f t="shared" ref="BF167:BF180" si="20">IF(N167="znížená",J167,0)</f>
        <v>0</v>
      </c>
      <c r="BG167" s="158">
        <f t="shared" ref="BG167:BG180" si="21">IF(N167="zákl. prenesená",J167,0)</f>
        <v>0</v>
      </c>
      <c r="BH167" s="158">
        <f t="shared" ref="BH167:BH180" si="22">IF(N167="zníž. prenesená",J167,0)</f>
        <v>0</v>
      </c>
      <c r="BI167" s="158">
        <f t="shared" ref="BI167:BI180" si="23">IF(N167="nulová",J167,0)</f>
        <v>0</v>
      </c>
      <c r="BJ167" s="13" t="s">
        <v>115</v>
      </c>
      <c r="BK167" s="158">
        <f t="shared" ref="BK167:BK180" si="24">ROUND(I167*H167,2)</f>
        <v>0</v>
      </c>
      <c r="BL167" s="13" t="s">
        <v>234</v>
      </c>
      <c r="BM167" s="157" t="s">
        <v>622</v>
      </c>
    </row>
    <row r="168" spans="2:65" s="1" customFormat="1" ht="33" customHeight="1">
      <c r="B168" s="118"/>
      <c r="C168" s="146" t="s">
        <v>405</v>
      </c>
      <c r="D168" s="146" t="s">
        <v>200</v>
      </c>
      <c r="E168" s="147" t="s">
        <v>717</v>
      </c>
      <c r="F168" s="148" t="s">
        <v>718</v>
      </c>
      <c r="G168" s="149" t="s">
        <v>262</v>
      </c>
      <c r="H168" s="150">
        <v>163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41</v>
      </c>
      <c r="P168" s="155">
        <f t="shared" si="16"/>
        <v>0</v>
      </c>
      <c r="Q168" s="155">
        <v>0.23</v>
      </c>
      <c r="R168" s="155">
        <f t="shared" si="17"/>
        <v>37.49</v>
      </c>
      <c r="S168" s="155">
        <v>0</v>
      </c>
      <c r="T168" s="156">
        <f t="shared" si="18"/>
        <v>0</v>
      </c>
      <c r="AR168" s="157" t="s">
        <v>234</v>
      </c>
      <c r="AT168" s="157" t="s">
        <v>200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234</v>
      </c>
      <c r="BM168" s="157" t="s">
        <v>863</v>
      </c>
    </row>
    <row r="169" spans="2:65" s="1" customFormat="1" ht="33" customHeight="1">
      <c r="B169" s="118"/>
      <c r="C169" s="146" t="s">
        <v>409</v>
      </c>
      <c r="D169" s="146" t="s">
        <v>200</v>
      </c>
      <c r="E169" s="147" t="s">
        <v>623</v>
      </c>
      <c r="F169" s="148" t="s">
        <v>624</v>
      </c>
      <c r="G169" s="149" t="s">
        <v>262</v>
      </c>
      <c r="H169" s="150">
        <v>163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0.46</v>
      </c>
      <c r="R169" s="155">
        <f t="shared" si="17"/>
        <v>74.98</v>
      </c>
      <c r="S169" s="155">
        <v>0</v>
      </c>
      <c r="T169" s="156">
        <f t="shared" si="18"/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864</v>
      </c>
    </row>
    <row r="170" spans="2:65" s="1" customFormat="1" ht="33" customHeight="1">
      <c r="B170" s="118"/>
      <c r="C170" s="146" t="s">
        <v>413</v>
      </c>
      <c r="D170" s="146" t="s">
        <v>200</v>
      </c>
      <c r="E170" s="147" t="s">
        <v>865</v>
      </c>
      <c r="F170" s="148" t="s">
        <v>866</v>
      </c>
      <c r="G170" s="149" t="s">
        <v>262</v>
      </c>
      <c r="H170" s="150">
        <v>60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0.52900000000000003</v>
      </c>
      <c r="R170" s="155">
        <f t="shared" si="17"/>
        <v>31.740000000000002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867</v>
      </c>
    </row>
    <row r="171" spans="2:65" s="1" customFormat="1" ht="33" customHeight="1">
      <c r="B171" s="118"/>
      <c r="C171" s="170" t="s">
        <v>418</v>
      </c>
      <c r="D171" s="170" t="s">
        <v>229</v>
      </c>
      <c r="E171" s="171" t="s">
        <v>868</v>
      </c>
      <c r="F171" s="172" t="s">
        <v>869</v>
      </c>
      <c r="G171" s="173" t="s">
        <v>262</v>
      </c>
      <c r="H171" s="174">
        <v>61.2</v>
      </c>
      <c r="I171" s="175"/>
      <c r="J171" s="176">
        <f t="shared" si="15"/>
        <v>0</v>
      </c>
      <c r="K171" s="177"/>
      <c r="L171" s="178"/>
      <c r="M171" s="179" t="s">
        <v>1</v>
      </c>
      <c r="N171" s="180" t="s">
        <v>41</v>
      </c>
      <c r="P171" s="155">
        <f t="shared" si="16"/>
        <v>0</v>
      </c>
      <c r="Q171" s="155">
        <v>0.22800000000000001</v>
      </c>
      <c r="R171" s="155">
        <f t="shared" si="17"/>
        <v>13.953600000000002</v>
      </c>
      <c r="S171" s="155">
        <v>0</v>
      </c>
      <c r="T171" s="156">
        <f t="shared" si="18"/>
        <v>0</v>
      </c>
      <c r="AR171" s="157" t="s">
        <v>233</v>
      </c>
      <c r="AT171" s="157" t="s">
        <v>229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870</v>
      </c>
    </row>
    <row r="172" spans="2:65" s="1" customFormat="1" ht="37.700000000000003" customHeight="1">
      <c r="B172" s="118"/>
      <c r="C172" s="146" t="s">
        <v>422</v>
      </c>
      <c r="D172" s="146" t="s">
        <v>200</v>
      </c>
      <c r="E172" s="147" t="s">
        <v>427</v>
      </c>
      <c r="F172" s="148" t="s">
        <v>428</v>
      </c>
      <c r="G172" s="149" t="s">
        <v>262</v>
      </c>
      <c r="H172" s="150">
        <v>58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0.35914000000000001</v>
      </c>
      <c r="R172" s="155">
        <f t="shared" si="17"/>
        <v>20.830120000000001</v>
      </c>
      <c r="S172" s="155">
        <v>0</v>
      </c>
      <c r="T172" s="156">
        <f t="shared" si="18"/>
        <v>0</v>
      </c>
      <c r="AR172" s="157" t="s">
        <v>234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626</v>
      </c>
    </row>
    <row r="173" spans="2:65" s="1" customFormat="1" ht="37.700000000000003" customHeight="1">
      <c r="B173" s="118"/>
      <c r="C173" s="146" t="s">
        <v>426</v>
      </c>
      <c r="D173" s="146" t="s">
        <v>200</v>
      </c>
      <c r="E173" s="147" t="s">
        <v>726</v>
      </c>
      <c r="F173" s="148" t="s">
        <v>727</v>
      </c>
      <c r="G173" s="149" t="s">
        <v>262</v>
      </c>
      <c r="H173" s="150">
        <v>60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41</v>
      </c>
      <c r="P173" s="155">
        <f t="shared" si="16"/>
        <v>0</v>
      </c>
      <c r="Q173" s="155">
        <v>0.43097000000000002</v>
      </c>
      <c r="R173" s="155">
        <f t="shared" si="17"/>
        <v>25.8582</v>
      </c>
      <c r="S173" s="155">
        <v>0</v>
      </c>
      <c r="T173" s="156">
        <f t="shared" si="18"/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871</v>
      </c>
    </row>
    <row r="174" spans="2:65" s="1" customFormat="1" ht="33" customHeight="1">
      <c r="B174" s="118"/>
      <c r="C174" s="146" t="s">
        <v>430</v>
      </c>
      <c r="D174" s="146" t="s">
        <v>200</v>
      </c>
      <c r="E174" s="147" t="s">
        <v>431</v>
      </c>
      <c r="F174" s="148" t="s">
        <v>732</v>
      </c>
      <c r="G174" s="149" t="s">
        <v>262</v>
      </c>
      <c r="H174" s="150">
        <v>58</v>
      </c>
      <c r="I174" s="151"/>
      <c r="J174" s="152">
        <f t="shared" si="15"/>
        <v>0</v>
      </c>
      <c r="K174" s="153"/>
      <c r="L174" s="28"/>
      <c r="M174" s="154" t="s">
        <v>1</v>
      </c>
      <c r="N174" s="117" t="s">
        <v>41</v>
      </c>
      <c r="P174" s="155">
        <f t="shared" si="16"/>
        <v>0</v>
      </c>
      <c r="Q174" s="155">
        <v>8.0000000000000004E-4</v>
      </c>
      <c r="R174" s="155">
        <f t="shared" si="17"/>
        <v>4.6400000000000004E-2</v>
      </c>
      <c r="S174" s="155">
        <v>0</v>
      </c>
      <c r="T174" s="156">
        <f t="shared" si="18"/>
        <v>0</v>
      </c>
      <c r="AR174" s="157" t="s">
        <v>234</v>
      </c>
      <c r="AT174" s="157" t="s">
        <v>200</v>
      </c>
      <c r="AU174" s="157" t="s">
        <v>115</v>
      </c>
      <c r="AY174" s="13" t="s">
        <v>199</v>
      </c>
      <c r="BE174" s="158">
        <f t="shared" si="19"/>
        <v>0</v>
      </c>
      <c r="BF174" s="158">
        <f t="shared" si="20"/>
        <v>0</v>
      </c>
      <c r="BG174" s="158">
        <f t="shared" si="21"/>
        <v>0</v>
      </c>
      <c r="BH174" s="158">
        <f t="shared" si="22"/>
        <v>0</v>
      </c>
      <c r="BI174" s="158">
        <f t="shared" si="23"/>
        <v>0</v>
      </c>
      <c r="BJ174" s="13" t="s">
        <v>115</v>
      </c>
      <c r="BK174" s="158">
        <f t="shared" si="24"/>
        <v>0</v>
      </c>
      <c r="BL174" s="13" t="s">
        <v>234</v>
      </c>
      <c r="BM174" s="157" t="s">
        <v>872</v>
      </c>
    </row>
    <row r="175" spans="2:65" s="1" customFormat="1" ht="33" customHeight="1">
      <c r="B175" s="118"/>
      <c r="C175" s="146" t="s">
        <v>434</v>
      </c>
      <c r="D175" s="146" t="s">
        <v>200</v>
      </c>
      <c r="E175" s="147" t="s">
        <v>627</v>
      </c>
      <c r="F175" s="148" t="s">
        <v>628</v>
      </c>
      <c r="G175" s="149" t="s">
        <v>262</v>
      </c>
      <c r="H175" s="150">
        <v>1504</v>
      </c>
      <c r="I175" s="151"/>
      <c r="J175" s="152">
        <f t="shared" si="15"/>
        <v>0</v>
      </c>
      <c r="K175" s="153"/>
      <c r="L175" s="28"/>
      <c r="M175" s="154" t="s">
        <v>1</v>
      </c>
      <c r="N175" s="117" t="s">
        <v>41</v>
      </c>
      <c r="P175" s="155">
        <f t="shared" si="16"/>
        <v>0</v>
      </c>
      <c r="Q175" s="155">
        <v>6.9999999999999999E-4</v>
      </c>
      <c r="R175" s="155">
        <f t="shared" si="17"/>
        <v>1.0528</v>
      </c>
      <c r="S175" s="155">
        <v>0</v>
      </c>
      <c r="T175" s="156">
        <f t="shared" si="18"/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 t="shared" si="19"/>
        <v>0</v>
      </c>
      <c r="BF175" s="158">
        <f t="shared" si="20"/>
        <v>0</v>
      </c>
      <c r="BG175" s="158">
        <f t="shared" si="21"/>
        <v>0</v>
      </c>
      <c r="BH175" s="158">
        <f t="shared" si="22"/>
        <v>0</v>
      </c>
      <c r="BI175" s="158">
        <f t="shared" si="23"/>
        <v>0</v>
      </c>
      <c r="BJ175" s="13" t="s">
        <v>115</v>
      </c>
      <c r="BK175" s="158">
        <f t="shared" si="24"/>
        <v>0</v>
      </c>
      <c r="BL175" s="13" t="s">
        <v>234</v>
      </c>
      <c r="BM175" s="157" t="s">
        <v>629</v>
      </c>
    </row>
    <row r="176" spans="2:65" s="1" customFormat="1" ht="33" customHeight="1">
      <c r="B176" s="118"/>
      <c r="C176" s="146" t="s">
        <v>438</v>
      </c>
      <c r="D176" s="146" t="s">
        <v>200</v>
      </c>
      <c r="E176" s="147" t="s">
        <v>439</v>
      </c>
      <c r="F176" s="148" t="s">
        <v>630</v>
      </c>
      <c r="G176" s="149" t="s">
        <v>262</v>
      </c>
      <c r="H176" s="150">
        <v>752</v>
      </c>
      <c r="I176" s="151"/>
      <c r="J176" s="152">
        <f t="shared" si="15"/>
        <v>0</v>
      </c>
      <c r="K176" s="153"/>
      <c r="L176" s="28"/>
      <c r="M176" s="154" t="s">
        <v>1</v>
      </c>
      <c r="N176" s="117" t="s">
        <v>41</v>
      </c>
      <c r="P176" s="155">
        <f t="shared" si="16"/>
        <v>0</v>
      </c>
      <c r="Q176" s="155">
        <v>0.10373</v>
      </c>
      <c r="R176" s="155">
        <f t="shared" si="17"/>
        <v>78.004959999999997</v>
      </c>
      <c r="S176" s="155">
        <v>0</v>
      </c>
      <c r="T176" s="156">
        <f t="shared" si="18"/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 t="shared" si="19"/>
        <v>0</v>
      </c>
      <c r="BF176" s="158">
        <f t="shared" si="20"/>
        <v>0</v>
      </c>
      <c r="BG176" s="158">
        <f t="shared" si="21"/>
        <v>0</v>
      </c>
      <c r="BH176" s="158">
        <f t="shared" si="22"/>
        <v>0</v>
      </c>
      <c r="BI176" s="158">
        <f t="shared" si="23"/>
        <v>0</v>
      </c>
      <c r="BJ176" s="13" t="s">
        <v>115</v>
      </c>
      <c r="BK176" s="158">
        <f t="shared" si="24"/>
        <v>0</v>
      </c>
      <c r="BL176" s="13" t="s">
        <v>234</v>
      </c>
      <c r="BM176" s="157" t="s">
        <v>631</v>
      </c>
    </row>
    <row r="177" spans="2:65" s="1" customFormat="1" ht="37.700000000000003" customHeight="1">
      <c r="B177" s="118"/>
      <c r="C177" s="146" t="s">
        <v>442</v>
      </c>
      <c r="D177" s="146" t="s">
        <v>200</v>
      </c>
      <c r="E177" s="147" t="s">
        <v>443</v>
      </c>
      <c r="F177" s="148" t="s">
        <v>444</v>
      </c>
      <c r="G177" s="149" t="s">
        <v>262</v>
      </c>
      <c r="H177" s="150">
        <v>752</v>
      </c>
      <c r="I177" s="151"/>
      <c r="J177" s="152">
        <f t="shared" si="15"/>
        <v>0</v>
      </c>
      <c r="K177" s="153"/>
      <c r="L177" s="28"/>
      <c r="M177" s="154" t="s">
        <v>1</v>
      </c>
      <c r="N177" s="117" t="s">
        <v>41</v>
      </c>
      <c r="P177" s="155">
        <f t="shared" si="16"/>
        <v>0</v>
      </c>
      <c r="Q177" s="155">
        <v>0.15559000000000001</v>
      </c>
      <c r="R177" s="155">
        <f t="shared" si="17"/>
        <v>117.00368</v>
      </c>
      <c r="S177" s="155">
        <v>0</v>
      </c>
      <c r="T177" s="156">
        <f t="shared" si="18"/>
        <v>0</v>
      </c>
      <c r="AR177" s="157" t="s">
        <v>234</v>
      </c>
      <c r="AT177" s="157" t="s">
        <v>200</v>
      </c>
      <c r="AU177" s="157" t="s">
        <v>115</v>
      </c>
      <c r="AY177" s="13" t="s">
        <v>199</v>
      </c>
      <c r="BE177" s="158">
        <f t="shared" si="19"/>
        <v>0</v>
      </c>
      <c r="BF177" s="158">
        <f t="shared" si="20"/>
        <v>0</v>
      </c>
      <c r="BG177" s="158">
        <f t="shared" si="21"/>
        <v>0</v>
      </c>
      <c r="BH177" s="158">
        <f t="shared" si="22"/>
        <v>0</v>
      </c>
      <c r="BI177" s="158">
        <f t="shared" si="23"/>
        <v>0</v>
      </c>
      <c r="BJ177" s="13" t="s">
        <v>115</v>
      </c>
      <c r="BK177" s="158">
        <f t="shared" si="24"/>
        <v>0</v>
      </c>
      <c r="BL177" s="13" t="s">
        <v>234</v>
      </c>
      <c r="BM177" s="157" t="s">
        <v>632</v>
      </c>
    </row>
    <row r="178" spans="2:65" s="1" customFormat="1" ht="33" customHeight="1">
      <c r="B178" s="118"/>
      <c r="C178" s="146" t="s">
        <v>446</v>
      </c>
      <c r="D178" s="146" t="s">
        <v>200</v>
      </c>
      <c r="E178" s="147" t="s">
        <v>447</v>
      </c>
      <c r="F178" s="148" t="s">
        <v>633</v>
      </c>
      <c r="G178" s="149" t="s">
        <v>262</v>
      </c>
      <c r="H178" s="150">
        <v>58</v>
      </c>
      <c r="I178" s="151"/>
      <c r="J178" s="152">
        <f t="shared" si="15"/>
        <v>0</v>
      </c>
      <c r="K178" s="153"/>
      <c r="L178" s="28"/>
      <c r="M178" s="154" t="s">
        <v>1</v>
      </c>
      <c r="N178" s="117" t="s">
        <v>41</v>
      </c>
      <c r="P178" s="155">
        <f t="shared" si="16"/>
        <v>0</v>
      </c>
      <c r="Q178" s="155">
        <v>0.18151999999999999</v>
      </c>
      <c r="R178" s="155">
        <f t="shared" si="17"/>
        <v>10.52816</v>
      </c>
      <c r="S178" s="155">
        <v>0</v>
      </c>
      <c r="T178" s="156">
        <f t="shared" si="18"/>
        <v>0</v>
      </c>
      <c r="AR178" s="157" t="s">
        <v>234</v>
      </c>
      <c r="AT178" s="157" t="s">
        <v>200</v>
      </c>
      <c r="AU178" s="157" t="s">
        <v>115</v>
      </c>
      <c r="AY178" s="13" t="s">
        <v>199</v>
      </c>
      <c r="BE178" s="158">
        <f t="shared" si="19"/>
        <v>0</v>
      </c>
      <c r="BF178" s="158">
        <f t="shared" si="20"/>
        <v>0</v>
      </c>
      <c r="BG178" s="158">
        <f t="shared" si="21"/>
        <v>0</v>
      </c>
      <c r="BH178" s="158">
        <f t="shared" si="22"/>
        <v>0</v>
      </c>
      <c r="BI178" s="158">
        <f t="shared" si="23"/>
        <v>0</v>
      </c>
      <c r="BJ178" s="13" t="s">
        <v>115</v>
      </c>
      <c r="BK178" s="158">
        <f t="shared" si="24"/>
        <v>0</v>
      </c>
      <c r="BL178" s="13" t="s">
        <v>234</v>
      </c>
      <c r="BM178" s="157" t="s">
        <v>634</v>
      </c>
    </row>
    <row r="179" spans="2:65" s="1" customFormat="1" ht="24.2" customHeight="1">
      <c r="B179" s="118"/>
      <c r="C179" s="146" t="s">
        <v>451</v>
      </c>
      <c r="D179" s="146" t="s">
        <v>200</v>
      </c>
      <c r="E179" s="147" t="s">
        <v>635</v>
      </c>
      <c r="F179" s="148" t="s">
        <v>636</v>
      </c>
      <c r="G179" s="149" t="s">
        <v>262</v>
      </c>
      <c r="H179" s="150">
        <v>223</v>
      </c>
      <c r="I179" s="151"/>
      <c r="J179" s="152">
        <f t="shared" si="15"/>
        <v>0</v>
      </c>
      <c r="K179" s="153"/>
      <c r="L179" s="28"/>
      <c r="M179" s="154" t="s">
        <v>1</v>
      </c>
      <c r="N179" s="117" t="s">
        <v>41</v>
      </c>
      <c r="P179" s="155">
        <f t="shared" si="16"/>
        <v>0</v>
      </c>
      <c r="Q179" s="155">
        <v>0.16849</v>
      </c>
      <c r="R179" s="155">
        <f t="shared" si="17"/>
        <v>37.573270000000001</v>
      </c>
      <c r="S179" s="155">
        <v>0</v>
      </c>
      <c r="T179" s="156">
        <f t="shared" si="18"/>
        <v>0</v>
      </c>
      <c r="AR179" s="157" t="s">
        <v>234</v>
      </c>
      <c r="AT179" s="157" t="s">
        <v>200</v>
      </c>
      <c r="AU179" s="157" t="s">
        <v>115</v>
      </c>
      <c r="AY179" s="13" t="s">
        <v>199</v>
      </c>
      <c r="BE179" s="158">
        <f t="shared" si="19"/>
        <v>0</v>
      </c>
      <c r="BF179" s="158">
        <f t="shared" si="20"/>
        <v>0</v>
      </c>
      <c r="BG179" s="158">
        <f t="shared" si="21"/>
        <v>0</v>
      </c>
      <c r="BH179" s="158">
        <f t="shared" si="22"/>
        <v>0</v>
      </c>
      <c r="BI179" s="158">
        <f t="shared" si="23"/>
        <v>0</v>
      </c>
      <c r="BJ179" s="13" t="s">
        <v>115</v>
      </c>
      <c r="BK179" s="158">
        <f t="shared" si="24"/>
        <v>0</v>
      </c>
      <c r="BL179" s="13" t="s">
        <v>234</v>
      </c>
      <c r="BM179" s="157" t="s">
        <v>873</v>
      </c>
    </row>
    <row r="180" spans="2:65" s="1" customFormat="1" ht="24.2" customHeight="1">
      <c r="B180" s="118"/>
      <c r="C180" s="170" t="s">
        <v>455</v>
      </c>
      <c r="D180" s="170" t="s">
        <v>229</v>
      </c>
      <c r="E180" s="171" t="s">
        <v>738</v>
      </c>
      <c r="F180" s="172" t="s">
        <v>739</v>
      </c>
      <c r="G180" s="173" t="s">
        <v>262</v>
      </c>
      <c r="H180" s="174">
        <v>17.34</v>
      </c>
      <c r="I180" s="175"/>
      <c r="J180" s="176">
        <f t="shared" si="15"/>
        <v>0</v>
      </c>
      <c r="K180" s="177"/>
      <c r="L180" s="178"/>
      <c r="M180" s="179" t="s">
        <v>1</v>
      </c>
      <c r="N180" s="180" t="s">
        <v>41</v>
      </c>
      <c r="P180" s="155">
        <f t="shared" si="16"/>
        <v>0</v>
      </c>
      <c r="Q180" s="155">
        <v>0.18</v>
      </c>
      <c r="R180" s="155">
        <f t="shared" si="17"/>
        <v>3.1212</v>
      </c>
      <c r="S180" s="155">
        <v>0</v>
      </c>
      <c r="T180" s="156">
        <f t="shared" si="18"/>
        <v>0</v>
      </c>
      <c r="AR180" s="157" t="s">
        <v>233</v>
      </c>
      <c r="AT180" s="157" t="s">
        <v>229</v>
      </c>
      <c r="AU180" s="157" t="s">
        <v>115</v>
      </c>
      <c r="AY180" s="13" t="s">
        <v>199</v>
      </c>
      <c r="BE180" s="158">
        <f t="shared" si="19"/>
        <v>0</v>
      </c>
      <c r="BF180" s="158">
        <f t="shared" si="20"/>
        <v>0</v>
      </c>
      <c r="BG180" s="158">
        <f t="shared" si="21"/>
        <v>0</v>
      </c>
      <c r="BH180" s="158">
        <f t="shared" si="22"/>
        <v>0</v>
      </c>
      <c r="BI180" s="158">
        <f t="shared" si="23"/>
        <v>0</v>
      </c>
      <c r="BJ180" s="13" t="s">
        <v>115</v>
      </c>
      <c r="BK180" s="158">
        <f t="shared" si="24"/>
        <v>0</v>
      </c>
      <c r="BL180" s="13" t="s">
        <v>234</v>
      </c>
      <c r="BM180" s="157" t="s">
        <v>874</v>
      </c>
    </row>
    <row r="181" spans="2:65" s="10" customFormat="1" ht="22.7" customHeight="1">
      <c r="B181" s="136"/>
      <c r="D181" s="137" t="s">
        <v>74</v>
      </c>
      <c r="E181" s="168" t="s">
        <v>233</v>
      </c>
      <c r="F181" s="168" t="s">
        <v>450</v>
      </c>
      <c r="I181" s="139"/>
      <c r="J181" s="169">
        <f>BK181</f>
        <v>0</v>
      </c>
      <c r="L181" s="136"/>
      <c r="M181" s="141"/>
      <c r="P181" s="142">
        <f>SUM(P182:P183)</f>
        <v>0</v>
      </c>
      <c r="R181" s="142">
        <f>SUM(R182:R183)</f>
        <v>2.4714</v>
      </c>
      <c r="T181" s="143">
        <f>SUM(T182:T183)</f>
        <v>0</v>
      </c>
      <c r="AR181" s="137" t="s">
        <v>83</v>
      </c>
      <c r="AT181" s="144" t="s">
        <v>74</v>
      </c>
      <c r="AU181" s="144" t="s">
        <v>83</v>
      </c>
      <c r="AY181" s="137" t="s">
        <v>199</v>
      </c>
      <c r="BK181" s="145">
        <f>SUM(BK182:BK183)</f>
        <v>0</v>
      </c>
    </row>
    <row r="182" spans="2:65" s="1" customFormat="1" ht="24.2" customHeight="1">
      <c r="B182" s="118"/>
      <c r="C182" s="146" t="s">
        <v>459</v>
      </c>
      <c r="D182" s="146" t="s">
        <v>200</v>
      </c>
      <c r="E182" s="147" t="s">
        <v>638</v>
      </c>
      <c r="F182" s="148" t="s">
        <v>639</v>
      </c>
      <c r="G182" s="149" t="s">
        <v>232</v>
      </c>
      <c r="H182" s="150">
        <v>3</v>
      </c>
      <c r="I182" s="151"/>
      <c r="J182" s="152">
        <f>ROUND(I182*H182,2)</f>
        <v>0</v>
      </c>
      <c r="K182" s="153"/>
      <c r="L182" s="28"/>
      <c r="M182" s="154" t="s">
        <v>1</v>
      </c>
      <c r="N182" s="117" t="s">
        <v>41</v>
      </c>
      <c r="P182" s="155">
        <f>O182*H182</f>
        <v>0</v>
      </c>
      <c r="Q182" s="155">
        <v>0.41325000000000001</v>
      </c>
      <c r="R182" s="155">
        <f>Q182*H182</f>
        <v>1.2397499999999999</v>
      </c>
      <c r="S182" s="155">
        <v>0</v>
      </c>
      <c r="T182" s="156">
        <f>S182*H182</f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>IF(N182="základná",J182,0)</f>
        <v>0</v>
      </c>
      <c r="BF182" s="158">
        <f>IF(N182="znížená",J182,0)</f>
        <v>0</v>
      </c>
      <c r="BG182" s="158">
        <f>IF(N182="zákl. prenesená",J182,0)</f>
        <v>0</v>
      </c>
      <c r="BH182" s="158">
        <f>IF(N182="zníž. prenesená",J182,0)</f>
        <v>0</v>
      </c>
      <c r="BI182" s="158">
        <f>IF(N182="nulová",J182,0)</f>
        <v>0</v>
      </c>
      <c r="BJ182" s="13" t="s">
        <v>115</v>
      </c>
      <c r="BK182" s="158">
        <f>ROUND(I182*H182,2)</f>
        <v>0</v>
      </c>
      <c r="BL182" s="13" t="s">
        <v>234</v>
      </c>
      <c r="BM182" s="157" t="s">
        <v>640</v>
      </c>
    </row>
    <row r="183" spans="2:65" s="1" customFormat="1" ht="24.2" customHeight="1">
      <c r="B183" s="118"/>
      <c r="C183" s="146" t="s">
        <v>463</v>
      </c>
      <c r="D183" s="146" t="s">
        <v>200</v>
      </c>
      <c r="E183" s="147" t="s">
        <v>641</v>
      </c>
      <c r="F183" s="148" t="s">
        <v>642</v>
      </c>
      <c r="G183" s="149" t="s">
        <v>232</v>
      </c>
      <c r="H183" s="150">
        <v>3</v>
      </c>
      <c r="I183" s="151"/>
      <c r="J183" s="152">
        <f>ROUND(I183*H183,2)</f>
        <v>0</v>
      </c>
      <c r="K183" s="153"/>
      <c r="L183" s="28"/>
      <c r="M183" s="154" t="s">
        <v>1</v>
      </c>
      <c r="N183" s="117" t="s">
        <v>41</v>
      </c>
      <c r="P183" s="155">
        <f>O183*H183</f>
        <v>0</v>
      </c>
      <c r="Q183" s="155">
        <v>0.41055000000000003</v>
      </c>
      <c r="R183" s="155">
        <f>Q183*H183</f>
        <v>1.2316500000000001</v>
      </c>
      <c r="S183" s="155">
        <v>0</v>
      </c>
      <c r="T183" s="156">
        <f>S183*H183</f>
        <v>0</v>
      </c>
      <c r="AR183" s="157" t="s">
        <v>234</v>
      </c>
      <c r="AT183" s="157" t="s">
        <v>200</v>
      </c>
      <c r="AU183" s="157" t="s">
        <v>115</v>
      </c>
      <c r="AY183" s="13" t="s">
        <v>199</v>
      </c>
      <c r="BE183" s="158">
        <f>IF(N183="základná",J183,0)</f>
        <v>0</v>
      </c>
      <c r="BF183" s="158">
        <f>IF(N183="znížená",J183,0)</f>
        <v>0</v>
      </c>
      <c r="BG183" s="158">
        <f>IF(N183="zákl. prenesená",J183,0)</f>
        <v>0</v>
      </c>
      <c r="BH183" s="158">
        <f>IF(N183="zníž. prenesená",J183,0)</f>
        <v>0</v>
      </c>
      <c r="BI183" s="158">
        <f>IF(N183="nulová",J183,0)</f>
        <v>0</v>
      </c>
      <c r="BJ183" s="13" t="s">
        <v>115</v>
      </c>
      <c r="BK183" s="158">
        <f>ROUND(I183*H183,2)</f>
        <v>0</v>
      </c>
      <c r="BL183" s="13" t="s">
        <v>234</v>
      </c>
      <c r="BM183" s="157" t="s">
        <v>643</v>
      </c>
    </row>
    <row r="184" spans="2:65" s="10" customFormat="1" ht="22.7" customHeight="1">
      <c r="B184" s="136"/>
      <c r="D184" s="137" t="s">
        <v>74</v>
      </c>
      <c r="E184" s="168" t="s">
        <v>254</v>
      </c>
      <c r="F184" s="168" t="s">
        <v>255</v>
      </c>
      <c r="I184" s="139"/>
      <c r="J184" s="169">
        <f>BK184</f>
        <v>0</v>
      </c>
      <c r="L184" s="136"/>
      <c r="M184" s="141"/>
      <c r="P184" s="142">
        <f>SUM(P185:P199)</f>
        <v>0</v>
      </c>
      <c r="R184" s="142">
        <f>SUM(R185:R199)</f>
        <v>122.196269</v>
      </c>
      <c r="T184" s="143">
        <f>SUM(T185:T199)</f>
        <v>2.4470000000000001</v>
      </c>
      <c r="AR184" s="137" t="s">
        <v>83</v>
      </c>
      <c r="AT184" s="144" t="s">
        <v>74</v>
      </c>
      <c r="AU184" s="144" t="s">
        <v>83</v>
      </c>
      <c r="AY184" s="137" t="s">
        <v>199</v>
      </c>
      <c r="BK184" s="145">
        <f>SUM(BK185:BK199)</f>
        <v>0</v>
      </c>
    </row>
    <row r="185" spans="2:65" s="1" customFormat="1" ht="37.700000000000003" customHeight="1">
      <c r="B185" s="118"/>
      <c r="C185" s="146" t="s">
        <v>467</v>
      </c>
      <c r="D185" s="146" t="s">
        <v>200</v>
      </c>
      <c r="E185" s="147" t="s">
        <v>875</v>
      </c>
      <c r="F185" s="148" t="s">
        <v>876</v>
      </c>
      <c r="G185" s="149" t="s">
        <v>266</v>
      </c>
      <c r="H185" s="150">
        <v>32</v>
      </c>
      <c r="I185" s="151"/>
      <c r="J185" s="152">
        <f t="shared" ref="J185:J199" si="25">ROUND(I185*H185,2)</f>
        <v>0</v>
      </c>
      <c r="K185" s="153"/>
      <c r="L185" s="28"/>
      <c r="M185" s="154" t="s">
        <v>1</v>
      </c>
      <c r="N185" s="117" t="s">
        <v>41</v>
      </c>
      <c r="P185" s="155">
        <f t="shared" ref="P185:P199" si="26">O185*H185</f>
        <v>0</v>
      </c>
      <c r="Q185" s="155">
        <v>0.14591000000000001</v>
      </c>
      <c r="R185" s="155">
        <f t="shared" ref="R185:R199" si="27">Q185*H185</f>
        <v>4.6691200000000004</v>
      </c>
      <c r="S185" s="155">
        <v>0</v>
      </c>
      <c r="T185" s="156">
        <f t="shared" ref="T185:T199" si="28">S185*H185</f>
        <v>0</v>
      </c>
      <c r="AR185" s="157" t="s">
        <v>234</v>
      </c>
      <c r="AT185" s="157" t="s">
        <v>200</v>
      </c>
      <c r="AU185" s="157" t="s">
        <v>115</v>
      </c>
      <c r="AY185" s="13" t="s">
        <v>199</v>
      </c>
      <c r="BE185" s="158">
        <f t="shared" ref="BE185:BE199" si="29">IF(N185="základná",J185,0)</f>
        <v>0</v>
      </c>
      <c r="BF185" s="158">
        <f t="shared" ref="BF185:BF199" si="30">IF(N185="znížená",J185,0)</f>
        <v>0</v>
      </c>
      <c r="BG185" s="158">
        <f t="shared" ref="BG185:BG199" si="31">IF(N185="zákl. prenesená",J185,0)</f>
        <v>0</v>
      </c>
      <c r="BH185" s="158">
        <f t="shared" ref="BH185:BH199" si="32">IF(N185="zníž. prenesená",J185,0)</f>
        <v>0</v>
      </c>
      <c r="BI185" s="158">
        <f t="shared" ref="BI185:BI199" si="33">IF(N185="nulová",J185,0)</f>
        <v>0</v>
      </c>
      <c r="BJ185" s="13" t="s">
        <v>115</v>
      </c>
      <c r="BK185" s="158">
        <f t="shared" ref="BK185:BK199" si="34">ROUND(I185*H185,2)</f>
        <v>0</v>
      </c>
      <c r="BL185" s="13" t="s">
        <v>234</v>
      </c>
      <c r="BM185" s="157" t="s">
        <v>877</v>
      </c>
    </row>
    <row r="186" spans="2:65" s="1" customFormat="1" ht="16.5" customHeight="1">
      <c r="B186" s="118"/>
      <c r="C186" s="170" t="s">
        <v>471</v>
      </c>
      <c r="D186" s="170" t="s">
        <v>229</v>
      </c>
      <c r="E186" s="171" t="s">
        <v>650</v>
      </c>
      <c r="F186" s="172" t="s">
        <v>651</v>
      </c>
      <c r="G186" s="173" t="s">
        <v>232</v>
      </c>
      <c r="H186" s="174">
        <v>178</v>
      </c>
      <c r="I186" s="175"/>
      <c r="J186" s="176">
        <f t="shared" si="25"/>
        <v>0</v>
      </c>
      <c r="K186" s="177"/>
      <c r="L186" s="178"/>
      <c r="M186" s="179" t="s">
        <v>1</v>
      </c>
      <c r="N186" s="180" t="s">
        <v>41</v>
      </c>
      <c r="P186" s="155">
        <f t="shared" si="26"/>
        <v>0</v>
      </c>
      <c r="Q186" s="155">
        <v>4.9000000000000002E-2</v>
      </c>
      <c r="R186" s="155">
        <f t="shared" si="27"/>
        <v>8.7219999999999995</v>
      </c>
      <c r="S186" s="155">
        <v>0</v>
      </c>
      <c r="T186" s="156">
        <f t="shared" si="28"/>
        <v>0</v>
      </c>
      <c r="AR186" s="157" t="s">
        <v>233</v>
      </c>
      <c r="AT186" s="157" t="s">
        <v>229</v>
      </c>
      <c r="AU186" s="157" t="s">
        <v>115</v>
      </c>
      <c r="AY186" s="13" t="s">
        <v>199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115</v>
      </c>
      <c r="BK186" s="158">
        <f t="shared" si="34"/>
        <v>0</v>
      </c>
      <c r="BL186" s="13" t="s">
        <v>234</v>
      </c>
      <c r="BM186" s="157" t="s">
        <v>878</v>
      </c>
    </row>
    <row r="187" spans="2:65" s="1" customFormat="1" ht="24.2" customHeight="1">
      <c r="B187" s="118"/>
      <c r="C187" s="146" t="s">
        <v>475</v>
      </c>
      <c r="D187" s="146" t="s">
        <v>200</v>
      </c>
      <c r="E187" s="147" t="s">
        <v>644</v>
      </c>
      <c r="F187" s="148" t="s">
        <v>645</v>
      </c>
      <c r="G187" s="149" t="s">
        <v>266</v>
      </c>
      <c r="H187" s="150">
        <v>158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41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234</v>
      </c>
      <c r="AT187" s="157" t="s">
        <v>200</v>
      </c>
      <c r="AU187" s="157" t="s">
        <v>115</v>
      </c>
      <c r="AY187" s="13" t="s">
        <v>199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115</v>
      </c>
      <c r="BK187" s="158">
        <f t="shared" si="34"/>
        <v>0</v>
      </c>
      <c r="BL187" s="13" t="s">
        <v>234</v>
      </c>
      <c r="BM187" s="157" t="s">
        <v>646</v>
      </c>
    </row>
    <row r="188" spans="2:65" s="1" customFormat="1" ht="16.5" customHeight="1">
      <c r="B188" s="118"/>
      <c r="C188" s="170" t="s">
        <v>479</v>
      </c>
      <c r="D188" s="170" t="s">
        <v>229</v>
      </c>
      <c r="E188" s="171" t="s">
        <v>647</v>
      </c>
      <c r="F188" s="172" t="s">
        <v>648</v>
      </c>
      <c r="G188" s="173" t="s">
        <v>232</v>
      </c>
      <c r="H188" s="174">
        <v>159.58000000000001</v>
      </c>
      <c r="I188" s="175"/>
      <c r="J188" s="176">
        <f t="shared" si="25"/>
        <v>0</v>
      </c>
      <c r="K188" s="177"/>
      <c r="L188" s="178"/>
      <c r="M188" s="179" t="s">
        <v>1</v>
      </c>
      <c r="N188" s="180" t="s">
        <v>41</v>
      </c>
      <c r="P188" s="155">
        <f t="shared" si="26"/>
        <v>0</v>
      </c>
      <c r="Q188" s="155">
        <v>9.7000000000000003E-2</v>
      </c>
      <c r="R188" s="155">
        <f t="shared" si="27"/>
        <v>15.479260000000002</v>
      </c>
      <c r="S188" s="155">
        <v>0</v>
      </c>
      <c r="T188" s="156">
        <f t="shared" si="28"/>
        <v>0</v>
      </c>
      <c r="AR188" s="157" t="s">
        <v>233</v>
      </c>
      <c r="AT188" s="157" t="s">
        <v>229</v>
      </c>
      <c r="AU188" s="157" t="s">
        <v>115</v>
      </c>
      <c r="AY188" s="13" t="s">
        <v>199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115</v>
      </c>
      <c r="BK188" s="158">
        <f t="shared" si="34"/>
        <v>0</v>
      </c>
      <c r="BL188" s="13" t="s">
        <v>234</v>
      </c>
      <c r="BM188" s="157" t="s">
        <v>649</v>
      </c>
    </row>
    <row r="189" spans="2:65" s="1" customFormat="1" ht="37.700000000000003" customHeight="1">
      <c r="B189" s="118"/>
      <c r="C189" s="146" t="s">
        <v>483</v>
      </c>
      <c r="D189" s="146" t="s">
        <v>200</v>
      </c>
      <c r="E189" s="147" t="s">
        <v>484</v>
      </c>
      <c r="F189" s="148" t="s">
        <v>485</v>
      </c>
      <c r="G189" s="149" t="s">
        <v>266</v>
      </c>
      <c r="H189" s="150">
        <v>309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41</v>
      </c>
      <c r="P189" s="155">
        <f t="shared" si="26"/>
        <v>0</v>
      </c>
      <c r="Q189" s="155">
        <v>9.9250000000000005E-2</v>
      </c>
      <c r="R189" s="155">
        <f t="shared" si="27"/>
        <v>30.66825</v>
      </c>
      <c r="S189" s="155">
        <v>0</v>
      </c>
      <c r="T189" s="156">
        <f t="shared" si="28"/>
        <v>0</v>
      </c>
      <c r="AR189" s="157" t="s">
        <v>234</v>
      </c>
      <c r="AT189" s="157" t="s">
        <v>200</v>
      </c>
      <c r="AU189" s="157" t="s">
        <v>115</v>
      </c>
      <c r="AY189" s="13" t="s">
        <v>199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115</v>
      </c>
      <c r="BK189" s="158">
        <f t="shared" si="34"/>
        <v>0</v>
      </c>
      <c r="BL189" s="13" t="s">
        <v>234</v>
      </c>
      <c r="BM189" s="157" t="s">
        <v>879</v>
      </c>
    </row>
    <row r="190" spans="2:65" s="1" customFormat="1" ht="24.2" customHeight="1">
      <c r="B190" s="118"/>
      <c r="C190" s="146" t="s">
        <v>487</v>
      </c>
      <c r="D190" s="146" t="s">
        <v>200</v>
      </c>
      <c r="E190" s="147" t="s">
        <v>751</v>
      </c>
      <c r="F190" s="148" t="s">
        <v>752</v>
      </c>
      <c r="G190" s="149" t="s">
        <v>356</v>
      </c>
      <c r="H190" s="150">
        <v>8.4600000000000009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41</v>
      </c>
      <c r="P190" s="155">
        <f t="shared" si="26"/>
        <v>0</v>
      </c>
      <c r="Q190" s="155">
        <v>1.8</v>
      </c>
      <c r="R190" s="155">
        <f t="shared" si="27"/>
        <v>15.228000000000002</v>
      </c>
      <c r="S190" s="155">
        <v>0</v>
      </c>
      <c r="T190" s="156">
        <f t="shared" si="28"/>
        <v>0</v>
      </c>
      <c r="AR190" s="157" t="s">
        <v>234</v>
      </c>
      <c r="AT190" s="157" t="s">
        <v>200</v>
      </c>
      <c r="AU190" s="157" t="s">
        <v>115</v>
      </c>
      <c r="AY190" s="13" t="s">
        <v>199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115</v>
      </c>
      <c r="BK190" s="158">
        <f t="shared" si="34"/>
        <v>0</v>
      </c>
      <c r="BL190" s="13" t="s">
        <v>234</v>
      </c>
      <c r="BM190" s="157" t="s">
        <v>880</v>
      </c>
    </row>
    <row r="191" spans="2:65" s="1" customFormat="1" ht="24.2" customHeight="1">
      <c r="B191" s="118"/>
      <c r="C191" s="146" t="s">
        <v>491</v>
      </c>
      <c r="D191" s="146" t="s">
        <v>200</v>
      </c>
      <c r="E191" s="147" t="s">
        <v>656</v>
      </c>
      <c r="F191" s="148" t="s">
        <v>657</v>
      </c>
      <c r="G191" s="149" t="s">
        <v>356</v>
      </c>
      <c r="H191" s="150">
        <v>16.89</v>
      </c>
      <c r="I191" s="151"/>
      <c r="J191" s="152">
        <f t="shared" si="25"/>
        <v>0</v>
      </c>
      <c r="K191" s="153"/>
      <c r="L191" s="28"/>
      <c r="M191" s="154" t="s">
        <v>1</v>
      </c>
      <c r="N191" s="117" t="s">
        <v>41</v>
      </c>
      <c r="P191" s="155">
        <f t="shared" si="26"/>
        <v>0</v>
      </c>
      <c r="Q191" s="155">
        <v>2.2321</v>
      </c>
      <c r="R191" s="155">
        <f t="shared" si="27"/>
        <v>37.700169000000002</v>
      </c>
      <c r="S191" s="155">
        <v>0</v>
      </c>
      <c r="T191" s="156">
        <f t="shared" si="28"/>
        <v>0</v>
      </c>
      <c r="AR191" s="157" t="s">
        <v>234</v>
      </c>
      <c r="AT191" s="157" t="s">
        <v>200</v>
      </c>
      <c r="AU191" s="157" t="s">
        <v>115</v>
      </c>
      <c r="AY191" s="13" t="s">
        <v>199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115</v>
      </c>
      <c r="BK191" s="158">
        <f t="shared" si="34"/>
        <v>0</v>
      </c>
      <c r="BL191" s="13" t="s">
        <v>234</v>
      </c>
      <c r="BM191" s="157" t="s">
        <v>658</v>
      </c>
    </row>
    <row r="192" spans="2:65" s="1" customFormat="1" ht="24.2" customHeight="1">
      <c r="B192" s="118"/>
      <c r="C192" s="146" t="s">
        <v>495</v>
      </c>
      <c r="D192" s="146" t="s">
        <v>200</v>
      </c>
      <c r="E192" s="147" t="s">
        <v>659</v>
      </c>
      <c r="F192" s="148" t="s">
        <v>660</v>
      </c>
      <c r="G192" s="149" t="s">
        <v>266</v>
      </c>
      <c r="H192" s="150">
        <v>221</v>
      </c>
      <c r="I192" s="151"/>
      <c r="J192" s="152">
        <f t="shared" si="25"/>
        <v>0</v>
      </c>
      <c r="K192" s="153"/>
      <c r="L192" s="28"/>
      <c r="M192" s="154" t="s">
        <v>1</v>
      </c>
      <c r="N192" s="117" t="s">
        <v>41</v>
      </c>
      <c r="P192" s="155">
        <f t="shared" si="26"/>
        <v>0</v>
      </c>
      <c r="Q192" s="155">
        <v>6.9999999999999994E-5</v>
      </c>
      <c r="R192" s="155">
        <f t="shared" si="27"/>
        <v>1.5469999999999999E-2</v>
      </c>
      <c r="S192" s="155">
        <v>0</v>
      </c>
      <c r="T192" s="156">
        <f t="shared" si="28"/>
        <v>0</v>
      </c>
      <c r="AR192" s="157" t="s">
        <v>234</v>
      </c>
      <c r="AT192" s="157" t="s">
        <v>200</v>
      </c>
      <c r="AU192" s="157" t="s">
        <v>115</v>
      </c>
      <c r="AY192" s="13" t="s">
        <v>199</v>
      </c>
      <c r="BE192" s="158">
        <f t="shared" si="29"/>
        <v>0</v>
      </c>
      <c r="BF192" s="158">
        <f t="shared" si="30"/>
        <v>0</v>
      </c>
      <c r="BG192" s="158">
        <f t="shared" si="31"/>
        <v>0</v>
      </c>
      <c r="BH192" s="158">
        <f t="shared" si="32"/>
        <v>0</v>
      </c>
      <c r="BI192" s="158">
        <f t="shared" si="33"/>
        <v>0</v>
      </c>
      <c r="BJ192" s="13" t="s">
        <v>115</v>
      </c>
      <c r="BK192" s="158">
        <f t="shared" si="34"/>
        <v>0</v>
      </c>
      <c r="BL192" s="13" t="s">
        <v>234</v>
      </c>
      <c r="BM192" s="157" t="s">
        <v>661</v>
      </c>
    </row>
    <row r="193" spans="2:65" s="1" customFormat="1" ht="16.5" customHeight="1">
      <c r="B193" s="118"/>
      <c r="C193" s="170" t="s">
        <v>499</v>
      </c>
      <c r="D193" s="170" t="s">
        <v>229</v>
      </c>
      <c r="E193" s="171" t="s">
        <v>662</v>
      </c>
      <c r="F193" s="172" t="s">
        <v>663</v>
      </c>
      <c r="G193" s="173" t="s">
        <v>378</v>
      </c>
      <c r="H193" s="174">
        <v>1.1000000000000001</v>
      </c>
      <c r="I193" s="175"/>
      <c r="J193" s="176">
        <f t="shared" si="25"/>
        <v>0</v>
      </c>
      <c r="K193" s="177"/>
      <c r="L193" s="178"/>
      <c r="M193" s="179" t="s">
        <v>1</v>
      </c>
      <c r="N193" s="180" t="s">
        <v>41</v>
      </c>
      <c r="P193" s="155">
        <f t="shared" si="26"/>
        <v>0</v>
      </c>
      <c r="Q193" s="155">
        <v>1</v>
      </c>
      <c r="R193" s="155">
        <f t="shared" si="27"/>
        <v>1.1000000000000001</v>
      </c>
      <c r="S193" s="155">
        <v>0</v>
      </c>
      <c r="T193" s="156">
        <f t="shared" si="28"/>
        <v>0</v>
      </c>
      <c r="AR193" s="157" t="s">
        <v>233</v>
      </c>
      <c r="AT193" s="157" t="s">
        <v>229</v>
      </c>
      <c r="AU193" s="157" t="s">
        <v>115</v>
      </c>
      <c r="AY193" s="13" t="s">
        <v>199</v>
      </c>
      <c r="BE193" s="158">
        <f t="shared" si="29"/>
        <v>0</v>
      </c>
      <c r="BF193" s="158">
        <f t="shared" si="30"/>
        <v>0</v>
      </c>
      <c r="BG193" s="158">
        <f t="shared" si="31"/>
        <v>0</v>
      </c>
      <c r="BH193" s="158">
        <f t="shared" si="32"/>
        <v>0</v>
      </c>
      <c r="BI193" s="158">
        <f t="shared" si="33"/>
        <v>0</v>
      </c>
      <c r="BJ193" s="13" t="s">
        <v>115</v>
      </c>
      <c r="BK193" s="158">
        <f t="shared" si="34"/>
        <v>0</v>
      </c>
      <c r="BL193" s="13" t="s">
        <v>234</v>
      </c>
      <c r="BM193" s="157" t="s">
        <v>664</v>
      </c>
    </row>
    <row r="194" spans="2:65" s="1" customFormat="1" ht="37.700000000000003" customHeight="1">
      <c r="B194" s="118"/>
      <c r="C194" s="146" t="s">
        <v>503</v>
      </c>
      <c r="D194" s="146" t="s">
        <v>200</v>
      </c>
      <c r="E194" s="147" t="s">
        <v>504</v>
      </c>
      <c r="F194" s="148" t="s">
        <v>665</v>
      </c>
      <c r="G194" s="149" t="s">
        <v>232</v>
      </c>
      <c r="H194" s="150">
        <v>1</v>
      </c>
      <c r="I194" s="151"/>
      <c r="J194" s="152">
        <f t="shared" si="25"/>
        <v>0</v>
      </c>
      <c r="K194" s="153"/>
      <c r="L194" s="28"/>
      <c r="M194" s="154" t="s">
        <v>1</v>
      </c>
      <c r="N194" s="117" t="s">
        <v>41</v>
      </c>
      <c r="P194" s="155">
        <f t="shared" si="26"/>
        <v>0</v>
      </c>
      <c r="Q194" s="155">
        <v>1</v>
      </c>
      <c r="R194" s="155">
        <f t="shared" si="27"/>
        <v>1</v>
      </c>
      <c r="S194" s="155">
        <v>2.4470000000000001</v>
      </c>
      <c r="T194" s="156">
        <f t="shared" si="28"/>
        <v>2.4470000000000001</v>
      </c>
      <c r="AR194" s="157" t="s">
        <v>234</v>
      </c>
      <c r="AT194" s="157" t="s">
        <v>200</v>
      </c>
      <c r="AU194" s="157" t="s">
        <v>115</v>
      </c>
      <c r="AY194" s="13" t="s">
        <v>199</v>
      </c>
      <c r="BE194" s="158">
        <f t="shared" si="29"/>
        <v>0</v>
      </c>
      <c r="BF194" s="158">
        <f t="shared" si="30"/>
        <v>0</v>
      </c>
      <c r="BG194" s="158">
        <f t="shared" si="31"/>
        <v>0</v>
      </c>
      <c r="BH194" s="158">
        <f t="shared" si="32"/>
        <v>0</v>
      </c>
      <c r="BI194" s="158">
        <f t="shared" si="33"/>
        <v>0</v>
      </c>
      <c r="BJ194" s="13" t="s">
        <v>115</v>
      </c>
      <c r="BK194" s="158">
        <f t="shared" si="34"/>
        <v>0</v>
      </c>
      <c r="BL194" s="13" t="s">
        <v>234</v>
      </c>
      <c r="BM194" s="157" t="s">
        <v>666</v>
      </c>
    </row>
    <row r="195" spans="2:65" s="1" customFormat="1" ht="33" customHeight="1">
      <c r="B195" s="118"/>
      <c r="C195" s="146" t="s">
        <v>507</v>
      </c>
      <c r="D195" s="146" t="s">
        <v>200</v>
      </c>
      <c r="E195" s="147" t="s">
        <v>667</v>
      </c>
      <c r="F195" s="148" t="s">
        <v>668</v>
      </c>
      <c r="G195" s="149" t="s">
        <v>378</v>
      </c>
      <c r="H195" s="150">
        <v>664.322</v>
      </c>
      <c r="I195" s="151"/>
      <c r="J195" s="152">
        <f t="shared" si="25"/>
        <v>0</v>
      </c>
      <c r="K195" s="153"/>
      <c r="L195" s="28"/>
      <c r="M195" s="154" t="s">
        <v>1</v>
      </c>
      <c r="N195" s="117" t="s">
        <v>41</v>
      </c>
      <c r="P195" s="155">
        <f t="shared" si="26"/>
        <v>0</v>
      </c>
      <c r="Q195" s="155">
        <v>0</v>
      </c>
      <c r="R195" s="155">
        <f t="shared" si="27"/>
        <v>0</v>
      </c>
      <c r="S195" s="155">
        <v>0</v>
      </c>
      <c r="T195" s="156">
        <f t="shared" si="28"/>
        <v>0</v>
      </c>
      <c r="AR195" s="157" t="s">
        <v>234</v>
      </c>
      <c r="AT195" s="157" t="s">
        <v>200</v>
      </c>
      <c r="AU195" s="157" t="s">
        <v>115</v>
      </c>
      <c r="AY195" s="13" t="s">
        <v>199</v>
      </c>
      <c r="BE195" s="158">
        <f t="shared" si="29"/>
        <v>0</v>
      </c>
      <c r="BF195" s="158">
        <f t="shared" si="30"/>
        <v>0</v>
      </c>
      <c r="BG195" s="158">
        <f t="shared" si="31"/>
        <v>0</v>
      </c>
      <c r="BH195" s="158">
        <f t="shared" si="32"/>
        <v>0</v>
      </c>
      <c r="BI195" s="158">
        <f t="shared" si="33"/>
        <v>0</v>
      </c>
      <c r="BJ195" s="13" t="s">
        <v>115</v>
      </c>
      <c r="BK195" s="158">
        <f t="shared" si="34"/>
        <v>0</v>
      </c>
      <c r="BL195" s="13" t="s">
        <v>234</v>
      </c>
      <c r="BM195" s="157" t="s">
        <v>669</v>
      </c>
    </row>
    <row r="196" spans="2:65" s="1" customFormat="1" ht="24.2" customHeight="1">
      <c r="B196" s="118"/>
      <c r="C196" s="146" t="s">
        <v>511</v>
      </c>
      <c r="D196" s="146" t="s">
        <v>200</v>
      </c>
      <c r="E196" s="147" t="s">
        <v>670</v>
      </c>
      <c r="F196" s="148" t="s">
        <v>671</v>
      </c>
      <c r="G196" s="149" t="s">
        <v>378</v>
      </c>
      <c r="H196" s="150">
        <v>3321.61</v>
      </c>
      <c r="I196" s="151"/>
      <c r="J196" s="152">
        <f t="shared" si="25"/>
        <v>0</v>
      </c>
      <c r="K196" s="153"/>
      <c r="L196" s="28"/>
      <c r="M196" s="154" t="s">
        <v>1</v>
      </c>
      <c r="N196" s="117" t="s">
        <v>41</v>
      </c>
      <c r="P196" s="155">
        <f t="shared" si="26"/>
        <v>0</v>
      </c>
      <c r="Q196" s="155">
        <v>0</v>
      </c>
      <c r="R196" s="155">
        <f t="shared" si="27"/>
        <v>0</v>
      </c>
      <c r="S196" s="155">
        <v>0</v>
      </c>
      <c r="T196" s="156">
        <f t="shared" si="28"/>
        <v>0</v>
      </c>
      <c r="AR196" s="157" t="s">
        <v>234</v>
      </c>
      <c r="AT196" s="157" t="s">
        <v>200</v>
      </c>
      <c r="AU196" s="157" t="s">
        <v>115</v>
      </c>
      <c r="AY196" s="13" t="s">
        <v>199</v>
      </c>
      <c r="BE196" s="158">
        <f t="shared" si="29"/>
        <v>0</v>
      </c>
      <c r="BF196" s="158">
        <f t="shared" si="30"/>
        <v>0</v>
      </c>
      <c r="BG196" s="158">
        <f t="shared" si="31"/>
        <v>0</v>
      </c>
      <c r="BH196" s="158">
        <f t="shared" si="32"/>
        <v>0</v>
      </c>
      <c r="BI196" s="158">
        <f t="shared" si="33"/>
        <v>0</v>
      </c>
      <c r="BJ196" s="13" t="s">
        <v>115</v>
      </c>
      <c r="BK196" s="158">
        <f t="shared" si="34"/>
        <v>0</v>
      </c>
      <c r="BL196" s="13" t="s">
        <v>234</v>
      </c>
      <c r="BM196" s="157" t="s">
        <v>672</v>
      </c>
    </row>
    <row r="197" spans="2:65" s="1" customFormat="1" ht="24.2" customHeight="1">
      <c r="B197" s="118"/>
      <c r="C197" s="146" t="s">
        <v>515</v>
      </c>
      <c r="D197" s="146" t="s">
        <v>200</v>
      </c>
      <c r="E197" s="147" t="s">
        <v>673</v>
      </c>
      <c r="F197" s="148" t="s">
        <v>674</v>
      </c>
      <c r="G197" s="149" t="s">
        <v>378</v>
      </c>
      <c r="H197" s="150">
        <v>664.322</v>
      </c>
      <c r="I197" s="151"/>
      <c r="J197" s="152">
        <f t="shared" si="25"/>
        <v>0</v>
      </c>
      <c r="K197" s="153"/>
      <c r="L197" s="28"/>
      <c r="M197" s="154" t="s">
        <v>1</v>
      </c>
      <c r="N197" s="117" t="s">
        <v>41</v>
      </c>
      <c r="P197" s="155">
        <f t="shared" si="26"/>
        <v>0</v>
      </c>
      <c r="Q197" s="155">
        <v>0</v>
      </c>
      <c r="R197" s="155">
        <f t="shared" si="27"/>
        <v>0</v>
      </c>
      <c r="S197" s="155">
        <v>0</v>
      </c>
      <c r="T197" s="156">
        <f t="shared" si="28"/>
        <v>0</v>
      </c>
      <c r="AR197" s="157" t="s">
        <v>234</v>
      </c>
      <c r="AT197" s="157" t="s">
        <v>200</v>
      </c>
      <c r="AU197" s="157" t="s">
        <v>115</v>
      </c>
      <c r="AY197" s="13" t="s">
        <v>199</v>
      </c>
      <c r="BE197" s="158">
        <f t="shared" si="29"/>
        <v>0</v>
      </c>
      <c r="BF197" s="158">
        <f t="shared" si="30"/>
        <v>0</v>
      </c>
      <c r="BG197" s="158">
        <f t="shared" si="31"/>
        <v>0</v>
      </c>
      <c r="BH197" s="158">
        <f t="shared" si="32"/>
        <v>0</v>
      </c>
      <c r="BI197" s="158">
        <f t="shared" si="33"/>
        <v>0</v>
      </c>
      <c r="BJ197" s="13" t="s">
        <v>115</v>
      </c>
      <c r="BK197" s="158">
        <f t="shared" si="34"/>
        <v>0</v>
      </c>
      <c r="BL197" s="13" t="s">
        <v>234</v>
      </c>
      <c r="BM197" s="157" t="s">
        <v>675</v>
      </c>
    </row>
    <row r="198" spans="2:65" s="1" customFormat="1" ht="44.25" customHeight="1">
      <c r="B198" s="118"/>
      <c r="C198" s="146" t="s">
        <v>519</v>
      </c>
      <c r="D198" s="146" t="s">
        <v>200</v>
      </c>
      <c r="E198" s="147" t="s">
        <v>546</v>
      </c>
      <c r="F198" s="148" t="s">
        <v>547</v>
      </c>
      <c r="G198" s="149" t="s">
        <v>378</v>
      </c>
      <c r="H198" s="150">
        <v>665.86500000000001</v>
      </c>
      <c r="I198" s="151"/>
      <c r="J198" s="152">
        <f t="shared" si="25"/>
        <v>0</v>
      </c>
      <c r="K198" s="153"/>
      <c r="L198" s="28"/>
      <c r="M198" s="154" t="s">
        <v>1</v>
      </c>
      <c r="N198" s="117" t="s">
        <v>41</v>
      </c>
      <c r="P198" s="155">
        <f t="shared" si="26"/>
        <v>0</v>
      </c>
      <c r="Q198" s="155">
        <v>0</v>
      </c>
      <c r="R198" s="155">
        <f t="shared" si="27"/>
        <v>0</v>
      </c>
      <c r="S198" s="155">
        <v>0</v>
      </c>
      <c r="T198" s="156">
        <f t="shared" si="28"/>
        <v>0</v>
      </c>
      <c r="AR198" s="157" t="s">
        <v>234</v>
      </c>
      <c r="AT198" s="157" t="s">
        <v>200</v>
      </c>
      <c r="AU198" s="157" t="s">
        <v>115</v>
      </c>
      <c r="AY198" s="13" t="s">
        <v>199</v>
      </c>
      <c r="BE198" s="158">
        <f t="shared" si="29"/>
        <v>0</v>
      </c>
      <c r="BF198" s="158">
        <f t="shared" si="30"/>
        <v>0</v>
      </c>
      <c r="BG198" s="158">
        <f t="shared" si="31"/>
        <v>0</v>
      </c>
      <c r="BH198" s="158">
        <f t="shared" si="32"/>
        <v>0</v>
      </c>
      <c r="BI198" s="158">
        <f t="shared" si="33"/>
        <v>0</v>
      </c>
      <c r="BJ198" s="13" t="s">
        <v>115</v>
      </c>
      <c r="BK198" s="158">
        <f t="shared" si="34"/>
        <v>0</v>
      </c>
      <c r="BL198" s="13" t="s">
        <v>234</v>
      </c>
      <c r="BM198" s="157" t="s">
        <v>676</v>
      </c>
    </row>
    <row r="199" spans="2:65" s="1" customFormat="1" ht="16.5" customHeight="1">
      <c r="B199" s="118"/>
      <c r="C199" s="170" t="s">
        <v>523</v>
      </c>
      <c r="D199" s="170" t="s">
        <v>229</v>
      </c>
      <c r="E199" s="171" t="s">
        <v>770</v>
      </c>
      <c r="F199" s="172" t="s">
        <v>771</v>
      </c>
      <c r="G199" s="173" t="s">
        <v>266</v>
      </c>
      <c r="H199" s="174">
        <v>94</v>
      </c>
      <c r="I199" s="175"/>
      <c r="J199" s="176">
        <f t="shared" si="25"/>
        <v>0</v>
      </c>
      <c r="K199" s="177"/>
      <c r="L199" s="178"/>
      <c r="M199" s="179" t="s">
        <v>1</v>
      </c>
      <c r="N199" s="180" t="s">
        <v>41</v>
      </c>
      <c r="P199" s="155">
        <f t="shared" si="26"/>
        <v>0</v>
      </c>
      <c r="Q199" s="155">
        <v>8.1000000000000003E-2</v>
      </c>
      <c r="R199" s="155">
        <f t="shared" si="27"/>
        <v>7.6139999999999999</v>
      </c>
      <c r="S199" s="155">
        <v>0</v>
      </c>
      <c r="T199" s="156">
        <f t="shared" si="28"/>
        <v>0</v>
      </c>
      <c r="AR199" s="157" t="s">
        <v>233</v>
      </c>
      <c r="AT199" s="157" t="s">
        <v>229</v>
      </c>
      <c r="AU199" s="157" t="s">
        <v>115</v>
      </c>
      <c r="AY199" s="13" t="s">
        <v>199</v>
      </c>
      <c r="BE199" s="158">
        <f t="shared" si="29"/>
        <v>0</v>
      </c>
      <c r="BF199" s="158">
        <f t="shared" si="30"/>
        <v>0</v>
      </c>
      <c r="BG199" s="158">
        <f t="shared" si="31"/>
        <v>0</v>
      </c>
      <c r="BH199" s="158">
        <f t="shared" si="32"/>
        <v>0</v>
      </c>
      <c r="BI199" s="158">
        <f t="shared" si="33"/>
        <v>0</v>
      </c>
      <c r="BJ199" s="13" t="s">
        <v>115</v>
      </c>
      <c r="BK199" s="158">
        <f t="shared" si="34"/>
        <v>0</v>
      </c>
      <c r="BL199" s="13" t="s">
        <v>234</v>
      </c>
      <c r="BM199" s="157" t="s">
        <v>881</v>
      </c>
    </row>
    <row r="200" spans="2:65" s="10" customFormat="1" ht="22.7" customHeight="1">
      <c r="B200" s="136"/>
      <c r="D200" s="137" t="s">
        <v>74</v>
      </c>
      <c r="E200" s="168" t="s">
        <v>539</v>
      </c>
      <c r="F200" s="168" t="s">
        <v>540</v>
      </c>
      <c r="I200" s="139"/>
      <c r="J200" s="169">
        <f>BK200</f>
        <v>0</v>
      </c>
      <c r="L200" s="136"/>
      <c r="M200" s="141"/>
      <c r="P200" s="142">
        <f>P201</f>
        <v>0</v>
      </c>
      <c r="R200" s="142">
        <f>R201</f>
        <v>0</v>
      </c>
      <c r="T200" s="143">
        <f>T201</f>
        <v>0</v>
      </c>
      <c r="AR200" s="137" t="s">
        <v>83</v>
      </c>
      <c r="AT200" s="144" t="s">
        <v>74</v>
      </c>
      <c r="AU200" s="144" t="s">
        <v>83</v>
      </c>
      <c r="AY200" s="137" t="s">
        <v>199</v>
      </c>
      <c r="BK200" s="145">
        <f>BK201</f>
        <v>0</v>
      </c>
    </row>
    <row r="201" spans="2:65" s="1" customFormat="1" ht="24.2" customHeight="1">
      <c r="B201" s="118"/>
      <c r="C201" s="146" t="s">
        <v>527</v>
      </c>
      <c r="D201" s="146" t="s">
        <v>200</v>
      </c>
      <c r="E201" s="147" t="s">
        <v>677</v>
      </c>
      <c r="F201" s="148" t="s">
        <v>678</v>
      </c>
      <c r="G201" s="149" t="s">
        <v>378</v>
      </c>
      <c r="H201" s="150">
        <v>665.86500000000001</v>
      </c>
      <c r="I201" s="151"/>
      <c r="J201" s="152">
        <f>ROUND(I201*H201,2)</f>
        <v>0</v>
      </c>
      <c r="K201" s="153"/>
      <c r="L201" s="28"/>
      <c r="M201" s="154" t="s">
        <v>1</v>
      </c>
      <c r="N201" s="117" t="s">
        <v>41</v>
      </c>
      <c r="P201" s="155">
        <f>O201*H201</f>
        <v>0</v>
      </c>
      <c r="Q201" s="155">
        <v>0</v>
      </c>
      <c r="R201" s="155">
        <f>Q201*H201</f>
        <v>0</v>
      </c>
      <c r="S201" s="155">
        <v>0</v>
      </c>
      <c r="T201" s="156">
        <f>S201*H201</f>
        <v>0</v>
      </c>
      <c r="AR201" s="157" t="s">
        <v>234</v>
      </c>
      <c r="AT201" s="157" t="s">
        <v>200</v>
      </c>
      <c r="AU201" s="157" t="s">
        <v>115</v>
      </c>
      <c r="AY201" s="13" t="s">
        <v>199</v>
      </c>
      <c r="BE201" s="158">
        <f>IF(N201="základná",J201,0)</f>
        <v>0</v>
      </c>
      <c r="BF201" s="158">
        <f>IF(N201="znížená",J201,0)</f>
        <v>0</v>
      </c>
      <c r="BG201" s="158">
        <f>IF(N201="zákl. prenesená",J201,0)</f>
        <v>0</v>
      </c>
      <c r="BH201" s="158">
        <f>IF(N201="zníž. prenesená",J201,0)</f>
        <v>0</v>
      </c>
      <c r="BI201" s="158">
        <f>IF(N201="nulová",J201,0)</f>
        <v>0</v>
      </c>
      <c r="BJ201" s="13" t="s">
        <v>115</v>
      </c>
      <c r="BK201" s="158">
        <f>ROUND(I201*H201,2)</f>
        <v>0</v>
      </c>
      <c r="BL201" s="13" t="s">
        <v>234</v>
      </c>
      <c r="BM201" s="157" t="s">
        <v>679</v>
      </c>
    </row>
    <row r="202" spans="2:65" s="10" customFormat="1" ht="25.9" customHeight="1">
      <c r="B202" s="136"/>
      <c r="D202" s="137" t="s">
        <v>74</v>
      </c>
      <c r="E202" s="138" t="s">
        <v>224</v>
      </c>
      <c r="F202" s="138" t="s">
        <v>224</v>
      </c>
      <c r="I202" s="139"/>
      <c r="J202" s="140">
        <f>BK202</f>
        <v>0</v>
      </c>
      <c r="L202" s="136"/>
      <c r="M202" s="141"/>
      <c r="P202" s="142">
        <f>P203</f>
        <v>0</v>
      </c>
      <c r="R202" s="142">
        <f>R203</f>
        <v>0</v>
      </c>
      <c r="T202" s="143">
        <f>T203</f>
        <v>0</v>
      </c>
      <c r="AR202" s="137" t="s">
        <v>234</v>
      </c>
      <c r="AT202" s="144" t="s">
        <v>74</v>
      </c>
      <c r="AU202" s="144" t="s">
        <v>75</v>
      </c>
      <c r="AY202" s="137" t="s">
        <v>199</v>
      </c>
      <c r="BK202" s="145">
        <f>BK203</f>
        <v>0</v>
      </c>
    </row>
    <row r="203" spans="2:65" s="10" customFormat="1" ht="22.7" customHeight="1">
      <c r="B203" s="136"/>
      <c r="D203" s="137" t="s">
        <v>74</v>
      </c>
      <c r="E203" s="168" t="s">
        <v>177</v>
      </c>
      <c r="F203" s="168" t="s">
        <v>680</v>
      </c>
      <c r="I203" s="139"/>
      <c r="J203" s="169">
        <f>BK203</f>
        <v>0</v>
      </c>
      <c r="L203" s="136"/>
      <c r="M203" s="141"/>
      <c r="P203" s="142">
        <f>SUM(P204:P205)</f>
        <v>0</v>
      </c>
      <c r="R203" s="142">
        <f>SUM(R204:R205)</f>
        <v>0</v>
      </c>
      <c r="T203" s="143">
        <f>SUM(T204:T205)</f>
        <v>0</v>
      </c>
      <c r="AR203" s="137" t="s">
        <v>234</v>
      </c>
      <c r="AT203" s="144" t="s">
        <v>74</v>
      </c>
      <c r="AU203" s="144" t="s">
        <v>83</v>
      </c>
      <c r="AY203" s="137" t="s">
        <v>199</v>
      </c>
      <c r="BK203" s="145">
        <f>SUM(BK204:BK205)</f>
        <v>0</v>
      </c>
    </row>
    <row r="204" spans="2:65" s="1" customFormat="1" ht="16.5" customHeight="1">
      <c r="B204" s="118"/>
      <c r="C204" s="146" t="s">
        <v>531</v>
      </c>
      <c r="D204" s="146" t="s">
        <v>200</v>
      </c>
      <c r="E204" s="147" t="s">
        <v>681</v>
      </c>
      <c r="F204" s="148" t="s">
        <v>682</v>
      </c>
      <c r="G204" s="149" t="s">
        <v>378</v>
      </c>
      <c r="H204" s="150">
        <v>664.322</v>
      </c>
      <c r="I204" s="151"/>
      <c r="J204" s="152">
        <f>ROUND(I204*H204,2)</f>
        <v>0</v>
      </c>
      <c r="K204" s="153"/>
      <c r="L204" s="28"/>
      <c r="M204" s="154" t="s">
        <v>1</v>
      </c>
      <c r="N204" s="117" t="s">
        <v>41</v>
      </c>
      <c r="P204" s="155">
        <f>O204*H204</f>
        <v>0</v>
      </c>
      <c r="Q204" s="155">
        <v>0</v>
      </c>
      <c r="R204" s="155">
        <f>Q204*H204</f>
        <v>0</v>
      </c>
      <c r="S204" s="155">
        <v>0</v>
      </c>
      <c r="T204" s="156">
        <f>S204*H204</f>
        <v>0</v>
      </c>
      <c r="AR204" s="157" t="s">
        <v>213</v>
      </c>
      <c r="AT204" s="157" t="s">
        <v>200</v>
      </c>
      <c r="AU204" s="157" t="s">
        <v>115</v>
      </c>
      <c r="AY204" s="13" t="s">
        <v>199</v>
      </c>
      <c r="BE204" s="158">
        <f>IF(N204="základná",J204,0)</f>
        <v>0</v>
      </c>
      <c r="BF204" s="158">
        <f>IF(N204="znížená",J204,0)</f>
        <v>0</v>
      </c>
      <c r="BG204" s="158">
        <f>IF(N204="zákl. prenesená",J204,0)</f>
        <v>0</v>
      </c>
      <c r="BH204" s="158">
        <f>IF(N204="zníž. prenesená",J204,0)</f>
        <v>0</v>
      </c>
      <c r="BI204" s="158">
        <f>IF(N204="nulová",J204,0)</f>
        <v>0</v>
      </c>
      <c r="BJ204" s="13" t="s">
        <v>115</v>
      </c>
      <c r="BK204" s="158">
        <f>ROUND(I204*H204,2)</f>
        <v>0</v>
      </c>
      <c r="BL204" s="13" t="s">
        <v>213</v>
      </c>
      <c r="BM204" s="157" t="s">
        <v>683</v>
      </c>
    </row>
    <row r="205" spans="2:65" s="1" customFormat="1" ht="16.5" customHeight="1">
      <c r="B205" s="118"/>
      <c r="C205" s="146" t="s">
        <v>535</v>
      </c>
      <c r="D205" s="146" t="s">
        <v>200</v>
      </c>
      <c r="E205" s="147" t="s">
        <v>684</v>
      </c>
      <c r="F205" s="148" t="s">
        <v>685</v>
      </c>
      <c r="G205" s="149" t="s">
        <v>203</v>
      </c>
      <c r="H205" s="150">
        <v>1</v>
      </c>
      <c r="I205" s="151"/>
      <c r="J205" s="152">
        <f>ROUND(I205*H205,2)</f>
        <v>0</v>
      </c>
      <c r="K205" s="153"/>
      <c r="L205" s="28"/>
      <c r="M205" s="159" t="s">
        <v>1</v>
      </c>
      <c r="N205" s="160" t="s">
        <v>41</v>
      </c>
      <c r="O205" s="161"/>
      <c r="P205" s="162">
        <f>O205*H205</f>
        <v>0</v>
      </c>
      <c r="Q205" s="162">
        <v>0</v>
      </c>
      <c r="R205" s="162">
        <f>Q205*H205</f>
        <v>0</v>
      </c>
      <c r="S205" s="162">
        <v>0</v>
      </c>
      <c r="T205" s="163">
        <f>S205*H205</f>
        <v>0</v>
      </c>
      <c r="AR205" s="157" t="s">
        <v>213</v>
      </c>
      <c r="AT205" s="157" t="s">
        <v>200</v>
      </c>
      <c r="AU205" s="157" t="s">
        <v>115</v>
      </c>
      <c r="AY205" s="13" t="s">
        <v>199</v>
      </c>
      <c r="BE205" s="158">
        <f>IF(N205="základná",J205,0)</f>
        <v>0</v>
      </c>
      <c r="BF205" s="158">
        <f>IF(N205="znížená",J205,0)</f>
        <v>0</v>
      </c>
      <c r="BG205" s="158">
        <f>IF(N205="zákl. prenesená",J205,0)</f>
        <v>0</v>
      </c>
      <c r="BH205" s="158">
        <f>IF(N205="zníž. prenesená",J205,0)</f>
        <v>0</v>
      </c>
      <c r="BI205" s="158">
        <f>IF(N205="nulová",J205,0)</f>
        <v>0</v>
      </c>
      <c r="BJ205" s="13" t="s">
        <v>115</v>
      </c>
      <c r="BK205" s="158">
        <f>ROUND(I205*H205,2)</f>
        <v>0</v>
      </c>
      <c r="BL205" s="13" t="s">
        <v>213</v>
      </c>
      <c r="BM205" s="157" t="s">
        <v>686</v>
      </c>
    </row>
    <row r="206" spans="2:65" s="1" customFormat="1" ht="6.95" customHeight="1">
      <c r="B206" s="43"/>
      <c r="C206" s="44"/>
      <c r="D206" s="44"/>
      <c r="E206" s="44"/>
      <c r="F206" s="44"/>
      <c r="G206" s="44"/>
      <c r="H206" s="44"/>
      <c r="I206" s="44"/>
      <c r="J206" s="44"/>
      <c r="K206" s="44"/>
      <c r="L206" s="28"/>
    </row>
  </sheetData>
  <autoFilter ref="C135:K205" xr:uid="{00000000-0009-0000-0000-000007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98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7" t="s">
        <v>5</v>
      </c>
      <c r="M2" s="238"/>
      <c r="N2" s="238"/>
      <c r="O2" s="238"/>
      <c r="P2" s="238"/>
      <c r="Q2" s="238"/>
      <c r="R2" s="238"/>
      <c r="S2" s="238"/>
      <c r="T2" s="238"/>
      <c r="U2" s="238"/>
      <c r="V2" s="238"/>
      <c r="AT2" s="13" t="s">
        <v>105</v>
      </c>
    </row>
    <row r="3" spans="2:46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75</v>
      </c>
    </row>
    <row r="4" spans="2:46" ht="24.95" customHeight="1">
      <c r="B4" s="16"/>
      <c r="D4" s="17" t="s">
        <v>164</v>
      </c>
      <c r="L4" s="16"/>
      <c r="M4" s="92" t="s">
        <v>9</v>
      </c>
      <c r="AT4" s="13" t="s">
        <v>3</v>
      </c>
    </row>
    <row r="5" spans="2:46" ht="6.95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34" t="str">
        <f>'Rekapitulácia stavby'!K6</f>
        <v>Tlačiarne – úprava dopravnej infraštruktúry - Mesto Košice</v>
      </c>
      <c r="F7" s="235"/>
      <c r="G7" s="235"/>
      <c r="H7" s="235"/>
      <c r="L7" s="16"/>
    </row>
    <row r="8" spans="2:46" s="1" customFormat="1" ht="12" customHeight="1">
      <c r="B8" s="28"/>
      <c r="D8" s="23" t="s">
        <v>165</v>
      </c>
      <c r="L8" s="28"/>
    </row>
    <row r="9" spans="2:46" s="1" customFormat="1" ht="30" customHeight="1">
      <c r="B9" s="28"/>
      <c r="E9" s="194" t="s">
        <v>882</v>
      </c>
      <c r="F9" s="236"/>
      <c r="G9" s="236"/>
      <c r="H9" s="236"/>
      <c r="L9" s="28"/>
    </row>
    <row r="10" spans="2:46" s="1" customFormat="1" ht="9.9499999999999993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550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8. 6. 2026</v>
      </c>
      <c r="L12" s="28"/>
    </row>
    <row r="13" spans="2:46" s="1" customFormat="1" ht="10.7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5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37" t="str">
        <f>'Rekapitulácia stavby'!E14</f>
        <v>Vyplň údaj</v>
      </c>
      <c r="F18" s="221"/>
      <c r="G18" s="221"/>
      <c r="H18" s="221"/>
      <c r="I18" s="23" t="s">
        <v>26</v>
      </c>
      <c r="J18" s="24" t="str">
        <f>'Rekapitulácia stavby'!AN14</f>
        <v>Vyplň údaj</v>
      </c>
      <c r="L18" s="28"/>
    </row>
    <row r="19" spans="2:12" s="1" customFormat="1" ht="6.95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5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tr">
        <f>IF('Rekapitulácia stavby'!AN19="","",'Rekapitulácia stavby'!AN19)</f>
        <v/>
      </c>
      <c r="L23" s="28"/>
    </row>
    <row r="24" spans="2:12" s="1" customFormat="1" ht="18" customHeight="1">
      <c r="B24" s="28"/>
      <c r="E24" s="21" t="str">
        <f>IF('Rekapitulácia stavby'!E20="","",'Rekapitulácia stavby'!E20)</f>
        <v xml:space="preserve"> </v>
      </c>
      <c r="I24" s="23" t="s">
        <v>26</v>
      </c>
      <c r="J24" s="21" t="str">
        <f>IF('Rekapitulácia stavby'!AN20="","",'Rekapitulácia stavby'!AN20)</f>
        <v/>
      </c>
      <c r="L24" s="28"/>
    </row>
    <row r="25" spans="2:12" s="1" customFormat="1" ht="6.95" customHeight="1">
      <c r="B25" s="28"/>
      <c r="L25" s="28"/>
    </row>
    <row r="26" spans="2:12" s="1" customFormat="1" ht="12" customHeight="1">
      <c r="B26" s="28"/>
      <c r="D26" s="23" t="s">
        <v>34</v>
      </c>
      <c r="L26" s="28"/>
    </row>
    <row r="27" spans="2:12" s="7" customFormat="1" ht="16.5" customHeight="1">
      <c r="B27" s="93"/>
      <c r="E27" s="225" t="s">
        <v>1</v>
      </c>
      <c r="F27" s="225"/>
      <c r="G27" s="225"/>
      <c r="H27" s="225"/>
      <c r="L27" s="93"/>
    </row>
    <row r="28" spans="2:12" s="1" customFormat="1" ht="6.95" customHeight="1">
      <c r="B28" s="28"/>
      <c r="L28" s="28"/>
    </row>
    <row r="29" spans="2:12" s="1" customFormat="1" ht="6.95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14.45" customHeight="1">
      <c r="B30" s="28"/>
      <c r="D30" s="21" t="s">
        <v>167</v>
      </c>
      <c r="J30" s="94">
        <f>J96</f>
        <v>0</v>
      </c>
      <c r="L30" s="28"/>
    </row>
    <row r="31" spans="2:12" s="1" customFormat="1" ht="14.45" customHeight="1">
      <c r="B31" s="28"/>
      <c r="D31" s="95" t="s">
        <v>168</v>
      </c>
      <c r="J31" s="94">
        <f>J109</f>
        <v>0</v>
      </c>
      <c r="L31" s="28"/>
    </row>
    <row r="32" spans="2:12" s="1" customFormat="1" ht="25.35" customHeight="1">
      <c r="B32" s="28"/>
      <c r="D32" s="96" t="s">
        <v>35</v>
      </c>
      <c r="J32" s="65">
        <f>ROUND(J30 + J31, 2)</f>
        <v>0</v>
      </c>
      <c r="L32" s="28"/>
    </row>
    <row r="33" spans="2:12" s="1" customFormat="1" ht="6.95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5" customHeight="1">
      <c r="B35" s="28"/>
      <c r="D35" s="54" t="s">
        <v>39</v>
      </c>
      <c r="E35" s="33" t="s">
        <v>40</v>
      </c>
      <c r="F35" s="97">
        <f>ROUND((SUM(BE109:BE116) + SUM(BE136:BE197)),  2)</f>
        <v>0</v>
      </c>
      <c r="G35" s="98"/>
      <c r="H35" s="98"/>
      <c r="I35" s="99">
        <v>0.23</v>
      </c>
      <c r="J35" s="97">
        <f>ROUND(((SUM(BE109:BE116) + SUM(BE136:BE197))*I35),  2)</f>
        <v>0</v>
      </c>
      <c r="L35" s="28"/>
    </row>
    <row r="36" spans="2:12" s="1" customFormat="1" ht="14.45" customHeight="1">
      <c r="B36" s="28"/>
      <c r="E36" s="33" t="s">
        <v>41</v>
      </c>
      <c r="F36" s="85">
        <f>ROUND((SUM(BF109:BF116) + SUM(BF136:BF197)),  2)</f>
        <v>0</v>
      </c>
      <c r="I36" s="100">
        <v>0.23</v>
      </c>
      <c r="J36" s="85">
        <f>ROUND(((SUM(BF109:BF116) + SUM(BF136:BF197))*I36),  2)</f>
        <v>0</v>
      </c>
      <c r="L36" s="28"/>
    </row>
    <row r="37" spans="2:12" s="1" customFormat="1" ht="14.45" hidden="1" customHeight="1">
      <c r="B37" s="28"/>
      <c r="E37" s="23" t="s">
        <v>42</v>
      </c>
      <c r="F37" s="85">
        <f>ROUND((SUM(BG109:BG116) + SUM(BG136:BG197)),  2)</f>
        <v>0</v>
      </c>
      <c r="I37" s="100">
        <v>0.23</v>
      </c>
      <c r="J37" s="85">
        <f>0</f>
        <v>0</v>
      </c>
      <c r="L37" s="28"/>
    </row>
    <row r="38" spans="2:12" s="1" customFormat="1" ht="14.45" hidden="1" customHeight="1">
      <c r="B38" s="28"/>
      <c r="E38" s="23" t="s">
        <v>43</v>
      </c>
      <c r="F38" s="85">
        <f>ROUND((SUM(BH109:BH116) + SUM(BH136:BH197)),  2)</f>
        <v>0</v>
      </c>
      <c r="I38" s="100">
        <v>0.23</v>
      </c>
      <c r="J38" s="85">
        <f>0</f>
        <v>0</v>
      </c>
      <c r="L38" s="28"/>
    </row>
    <row r="39" spans="2:12" s="1" customFormat="1" ht="14.45" hidden="1" customHeight="1">
      <c r="B39" s="28"/>
      <c r="E39" s="33" t="s">
        <v>44</v>
      </c>
      <c r="F39" s="97">
        <f>ROUND((SUM(BI109:BI116) + SUM(BI136:BI197)),  2)</f>
        <v>0</v>
      </c>
      <c r="G39" s="98"/>
      <c r="H39" s="98"/>
      <c r="I39" s="99">
        <v>0</v>
      </c>
      <c r="J39" s="97">
        <f>0</f>
        <v>0</v>
      </c>
      <c r="L39" s="28"/>
    </row>
    <row r="40" spans="2:12" s="1" customFormat="1" ht="6.95" customHeight="1">
      <c r="B40" s="28"/>
      <c r="L40" s="28"/>
    </row>
    <row r="41" spans="2:12" s="1" customFormat="1" ht="25.35" customHeight="1">
      <c r="B41" s="28"/>
      <c r="C41" s="101"/>
      <c r="D41" s="102" t="s">
        <v>45</v>
      </c>
      <c r="E41" s="56"/>
      <c r="F41" s="56"/>
      <c r="G41" s="103" t="s">
        <v>46</v>
      </c>
      <c r="H41" s="104" t="s">
        <v>47</v>
      </c>
      <c r="I41" s="56"/>
      <c r="J41" s="105">
        <f>SUM(J32:J39)</f>
        <v>0</v>
      </c>
      <c r="K41" s="106"/>
      <c r="L41" s="28"/>
    </row>
    <row r="42" spans="2:12" s="1" customFormat="1" ht="14.45" customHeight="1">
      <c r="B42" s="28"/>
      <c r="L42" s="28"/>
    </row>
    <row r="43" spans="2:12" ht="14.45" customHeight="1">
      <c r="B43" s="16"/>
      <c r="L43" s="16"/>
    </row>
    <row r="44" spans="2:12" ht="14.45" customHeight="1">
      <c r="B44" s="16"/>
      <c r="L44" s="16"/>
    </row>
    <row r="45" spans="2:12" ht="14.45" customHeight="1">
      <c r="B45" s="16"/>
      <c r="L45" s="16"/>
    </row>
    <row r="46" spans="2:12" ht="14.45" customHeight="1">
      <c r="B46" s="16"/>
      <c r="L46" s="16"/>
    </row>
    <row r="47" spans="2:12" ht="14.45" customHeight="1">
      <c r="B47" s="16"/>
      <c r="L47" s="16"/>
    </row>
    <row r="48" spans="2:12" ht="14.45" customHeight="1">
      <c r="B48" s="16"/>
      <c r="L48" s="16"/>
    </row>
    <row r="49" spans="2:12" ht="14.45" customHeight="1">
      <c r="B49" s="16"/>
      <c r="L49" s="16"/>
    </row>
    <row r="50" spans="2:12" s="1" customFormat="1" ht="14.45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 ht="9.9499999999999993">
      <c r="B51" s="16"/>
      <c r="L51" s="16"/>
    </row>
    <row r="52" spans="2:12" ht="9.9499999999999993">
      <c r="B52" s="16"/>
      <c r="L52" s="16"/>
    </row>
    <row r="53" spans="2:12" ht="9.9499999999999993">
      <c r="B53" s="16"/>
      <c r="L53" s="16"/>
    </row>
    <row r="54" spans="2:12" ht="9.9499999999999993">
      <c r="B54" s="16"/>
      <c r="L54" s="16"/>
    </row>
    <row r="55" spans="2:12" ht="9.9499999999999993">
      <c r="B55" s="16"/>
      <c r="L55" s="16"/>
    </row>
    <row r="56" spans="2:12" ht="9.9499999999999993">
      <c r="B56" s="16"/>
      <c r="L56" s="16"/>
    </row>
    <row r="57" spans="2:12" ht="9.9499999999999993">
      <c r="B57" s="16"/>
      <c r="L57" s="16"/>
    </row>
    <row r="58" spans="2:12" ht="9.9499999999999993">
      <c r="B58" s="16"/>
      <c r="L58" s="16"/>
    </row>
    <row r="59" spans="2:12" ht="9.9499999999999993">
      <c r="B59" s="16"/>
      <c r="L59" s="16"/>
    </row>
    <row r="60" spans="2:12" ht="9.9499999999999993">
      <c r="B60" s="16"/>
      <c r="L60" s="16"/>
    </row>
    <row r="61" spans="2:12" s="1" customFormat="1" ht="12.6">
      <c r="B61" s="28"/>
      <c r="D61" s="42" t="s">
        <v>50</v>
      </c>
      <c r="E61" s="30"/>
      <c r="F61" s="107" t="s">
        <v>51</v>
      </c>
      <c r="G61" s="42" t="s">
        <v>50</v>
      </c>
      <c r="H61" s="30"/>
      <c r="I61" s="30"/>
      <c r="J61" s="108" t="s">
        <v>51</v>
      </c>
      <c r="K61" s="30"/>
      <c r="L61" s="28"/>
    </row>
    <row r="62" spans="2:12" ht="9.9499999999999993">
      <c r="B62" s="16"/>
      <c r="L62" s="16"/>
    </row>
    <row r="63" spans="2:12" ht="9.9499999999999993">
      <c r="B63" s="16"/>
      <c r="L63" s="16"/>
    </row>
    <row r="64" spans="2:12" ht="9.9499999999999993">
      <c r="B64" s="16"/>
      <c r="L64" s="16"/>
    </row>
    <row r="65" spans="2:12" s="1" customFormat="1" ht="12.95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 ht="9.9499999999999993">
      <c r="B66" s="16"/>
      <c r="L66" s="16"/>
    </row>
    <row r="67" spans="2:12" ht="9.9499999999999993">
      <c r="B67" s="16"/>
      <c r="L67" s="16"/>
    </row>
    <row r="68" spans="2:12" ht="9.9499999999999993">
      <c r="B68" s="16"/>
      <c r="L68" s="16"/>
    </row>
    <row r="69" spans="2:12" ht="9.9499999999999993">
      <c r="B69" s="16"/>
      <c r="L69" s="16"/>
    </row>
    <row r="70" spans="2:12" ht="9.9499999999999993">
      <c r="B70" s="16"/>
      <c r="L70" s="16"/>
    </row>
    <row r="71" spans="2:12" ht="9.9499999999999993">
      <c r="B71" s="16"/>
      <c r="L71" s="16"/>
    </row>
    <row r="72" spans="2:12" ht="9.9499999999999993">
      <c r="B72" s="16"/>
      <c r="L72" s="16"/>
    </row>
    <row r="73" spans="2:12" ht="9.9499999999999993">
      <c r="B73" s="16"/>
      <c r="L73" s="16"/>
    </row>
    <row r="74" spans="2:12" ht="9.9499999999999993">
      <c r="B74" s="16"/>
      <c r="L74" s="16"/>
    </row>
    <row r="75" spans="2:12" ht="9.9499999999999993">
      <c r="B75" s="16"/>
      <c r="L75" s="16"/>
    </row>
    <row r="76" spans="2:12" s="1" customFormat="1" ht="12.6">
      <c r="B76" s="28"/>
      <c r="D76" s="42" t="s">
        <v>50</v>
      </c>
      <c r="E76" s="30"/>
      <c r="F76" s="107" t="s">
        <v>51</v>
      </c>
      <c r="G76" s="42" t="s">
        <v>50</v>
      </c>
      <c r="H76" s="30"/>
      <c r="I76" s="30"/>
      <c r="J76" s="108" t="s">
        <v>51</v>
      </c>
      <c r="K76" s="30"/>
      <c r="L76" s="28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hidden="1" customHeight="1">
      <c r="B82" s="28"/>
      <c r="C82" s="17" t="s">
        <v>169</v>
      </c>
      <c r="L82" s="28"/>
    </row>
    <row r="83" spans="2:47" s="1" customFormat="1" ht="6.95" hidden="1" customHeight="1">
      <c r="B83" s="28"/>
      <c r="L83" s="28"/>
    </row>
    <row r="84" spans="2:47" s="1" customFormat="1" ht="12" hidden="1" customHeight="1">
      <c r="B84" s="28"/>
      <c r="C84" s="23" t="s">
        <v>15</v>
      </c>
      <c r="L84" s="28"/>
    </row>
    <row r="85" spans="2:47" s="1" customFormat="1" ht="16.5" hidden="1" customHeight="1">
      <c r="B85" s="28"/>
      <c r="E85" s="234" t="str">
        <f>E7</f>
        <v>Tlačiarne – úprava dopravnej infraštruktúry - Mesto Košice</v>
      </c>
      <c r="F85" s="235"/>
      <c r="G85" s="235"/>
      <c r="H85" s="235"/>
      <c r="L85" s="28"/>
    </row>
    <row r="86" spans="2:47" s="1" customFormat="1" ht="12" hidden="1" customHeight="1">
      <c r="B86" s="28"/>
      <c r="C86" s="23" t="s">
        <v>165</v>
      </c>
      <c r="L86" s="28"/>
    </row>
    <row r="87" spans="2:47" s="1" customFormat="1" ht="30" hidden="1" customHeight="1">
      <c r="B87" s="28"/>
      <c r="E87" s="194" t="str">
        <f>E9</f>
        <v>SO106 - PRESTAVBA ZASTÁVKY NA PARKOVACIE PLOCHY -WATSONOVA U.L</v>
      </c>
      <c r="F87" s="236"/>
      <c r="G87" s="236"/>
      <c r="H87" s="236"/>
      <c r="L87" s="28"/>
    </row>
    <row r="88" spans="2:47" s="1" customFormat="1" ht="6.95" hidden="1" customHeight="1">
      <c r="B88" s="28"/>
      <c r="L88" s="28"/>
    </row>
    <row r="89" spans="2:47" s="1" customFormat="1" ht="12" hidden="1" customHeight="1">
      <c r="B89" s="28"/>
      <c r="C89" s="23" t="s">
        <v>19</v>
      </c>
      <c r="F89" s="21" t="str">
        <f>F12</f>
        <v>ul. Letná, Košice</v>
      </c>
      <c r="I89" s="23" t="s">
        <v>21</v>
      </c>
      <c r="J89" s="51" t="str">
        <f>IF(J12="","",J12)</f>
        <v>8. 6. 2026</v>
      </c>
      <c r="L89" s="28"/>
    </row>
    <row r="90" spans="2:47" s="1" customFormat="1" ht="6.95" hidden="1" customHeight="1">
      <c r="B90" s="28"/>
      <c r="L90" s="28"/>
    </row>
    <row r="91" spans="2:47" s="1" customFormat="1" ht="25.7" hidden="1" customHeight="1">
      <c r="B91" s="28"/>
      <c r="C91" s="23" t="s">
        <v>23</v>
      </c>
      <c r="F91" s="21" t="str">
        <f>E15</f>
        <v>Mesto Košice, Trieda SNP 48/A, 04011 Košice</v>
      </c>
      <c r="I91" s="23" t="s">
        <v>29</v>
      </c>
      <c r="J91" s="26" t="str">
        <f>E21</f>
        <v>d.g.A design graphic architecture s.r.o</v>
      </c>
      <c r="L91" s="28"/>
    </row>
    <row r="92" spans="2:47" s="1" customFormat="1" ht="15.2" hidden="1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 xml:space="preserve"> </v>
      </c>
      <c r="L92" s="28"/>
    </row>
    <row r="93" spans="2:47" s="1" customFormat="1" ht="10.35" hidden="1" customHeight="1">
      <c r="B93" s="28"/>
      <c r="L93" s="28"/>
    </row>
    <row r="94" spans="2:47" s="1" customFormat="1" ht="29.25" hidden="1" customHeight="1">
      <c r="B94" s="28"/>
      <c r="C94" s="109" t="s">
        <v>170</v>
      </c>
      <c r="D94" s="101"/>
      <c r="E94" s="101"/>
      <c r="F94" s="101"/>
      <c r="G94" s="101"/>
      <c r="H94" s="101"/>
      <c r="I94" s="101"/>
      <c r="J94" s="110" t="s">
        <v>171</v>
      </c>
      <c r="K94" s="101"/>
      <c r="L94" s="28"/>
    </row>
    <row r="95" spans="2:47" s="1" customFormat="1" ht="10.35" hidden="1" customHeight="1">
      <c r="B95" s="28"/>
      <c r="L95" s="28"/>
    </row>
    <row r="96" spans="2:47" s="1" customFormat="1" ht="22.7" hidden="1" customHeight="1">
      <c r="B96" s="28"/>
      <c r="C96" s="111" t="s">
        <v>172</v>
      </c>
      <c r="J96" s="65">
        <f>J136</f>
        <v>0</v>
      </c>
      <c r="L96" s="28"/>
      <c r="AU96" s="13" t="s">
        <v>173</v>
      </c>
    </row>
    <row r="97" spans="2:65" s="8" customFormat="1" ht="24.95" hidden="1" customHeight="1">
      <c r="B97" s="112"/>
      <c r="D97" s="113" t="s">
        <v>174</v>
      </c>
      <c r="E97" s="114"/>
      <c r="F97" s="114"/>
      <c r="G97" s="114"/>
      <c r="H97" s="114"/>
      <c r="I97" s="114"/>
      <c r="J97" s="115">
        <f>J137</f>
        <v>0</v>
      </c>
      <c r="L97" s="112"/>
    </row>
    <row r="98" spans="2:65" s="11" customFormat="1" ht="19.899999999999999" hidden="1" customHeight="1">
      <c r="B98" s="164"/>
      <c r="D98" s="165" t="s">
        <v>317</v>
      </c>
      <c r="E98" s="166"/>
      <c r="F98" s="166"/>
      <c r="G98" s="166"/>
      <c r="H98" s="166"/>
      <c r="I98" s="166"/>
      <c r="J98" s="167">
        <f>J138</f>
        <v>0</v>
      </c>
      <c r="L98" s="164"/>
    </row>
    <row r="99" spans="2:65" s="11" customFormat="1" ht="19.899999999999999" hidden="1" customHeight="1">
      <c r="B99" s="164"/>
      <c r="D99" s="165" t="s">
        <v>318</v>
      </c>
      <c r="E99" s="166"/>
      <c r="F99" s="166"/>
      <c r="G99" s="166"/>
      <c r="H99" s="166"/>
      <c r="I99" s="166"/>
      <c r="J99" s="167">
        <f>J158</f>
        <v>0</v>
      </c>
      <c r="L99" s="164"/>
    </row>
    <row r="100" spans="2:65" s="11" customFormat="1" ht="19.899999999999999" hidden="1" customHeight="1">
      <c r="B100" s="164"/>
      <c r="D100" s="165" t="s">
        <v>551</v>
      </c>
      <c r="E100" s="166"/>
      <c r="F100" s="166"/>
      <c r="G100" s="166"/>
      <c r="H100" s="166"/>
      <c r="I100" s="166"/>
      <c r="J100" s="167">
        <f>J160</f>
        <v>0</v>
      </c>
      <c r="L100" s="164"/>
    </row>
    <row r="101" spans="2:65" s="11" customFormat="1" ht="19.899999999999999" hidden="1" customHeight="1">
      <c r="B101" s="164"/>
      <c r="D101" s="165" t="s">
        <v>319</v>
      </c>
      <c r="E101" s="166"/>
      <c r="F101" s="166"/>
      <c r="G101" s="166"/>
      <c r="H101" s="166"/>
      <c r="I101" s="166"/>
      <c r="J101" s="167">
        <f>J164</f>
        <v>0</v>
      </c>
      <c r="L101" s="164"/>
    </row>
    <row r="102" spans="2:65" s="11" customFormat="1" ht="19.899999999999999" hidden="1" customHeight="1">
      <c r="B102" s="164"/>
      <c r="D102" s="165" t="s">
        <v>320</v>
      </c>
      <c r="E102" s="166"/>
      <c r="F102" s="166"/>
      <c r="G102" s="166"/>
      <c r="H102" s="166"/>
      <c r="I102" s="166"/>
      <c r="J102" s="167">
        <f>J174</f>
        <v>0</v>
      </c>
      <c r="L102" s="164"/>
    </row>
    <row r="103" spans="2:65" s="11" customFormat="1" ht="19.899999999999999" hidden="1" customHeight="1">
      <c r="B103" s="164"/>
      <c r="D103" s="165" t="s">
        <v>219</v>
      </c>
      <c r="E103" s="166"/>
      <c r="F103" s="166"/>
      <c r="G103" s="166"/>
      <c r="H103" s="166"/>
      <c r="I103" s="166"/>
      <c r="J103" s="167">
        <f>J177</f>
        <v>0</v>
      </c>
      <c r="L103" s="164"/>
    </row>
    <row r="104" spans="2:65" s="11" customFormat="1" ht="19.899999999999999" hidden="1" customHeight="1">
      <c r="B104" s="164"/>
      <c r="D104" s="165" t="s">
        <v>321</v>
      </c>
      <c r="E104" s="166"/>
      <c r="F104" s="166"/>
      <c r="G104" s="166"/>
      <c r="H104" s="166"/>
      <c r="I104" s="166"/>
      <c r="J104" s="167">
        <f>J192</f>
        <v>0</v>
      </c>
      <c r="L104" s="164"/>
    </row>
    <row r="105" spans="2:65" s="8" customFormat="1" ht="24.95" hidden="1" customHeight="1">
      <c r="B105" s="112"/>
      <c r="D105" s="113" t="s">
        <v>552</v>
      </c>
      <c r="E105" s="114"/>
      <c r="F105" s="114"/>
      <c r="G105" s="114"/>
      <c r="H105" s="114"/>
      <c r="I105" s="114"/>
      <c r="J105" s="115">
        <f>J194</f>
        <v>0</v>
      </c>
      <c r="L105" s="112"/>
    </row>
    <row r="106" spans="2:65" s="11" customFormat="1" ht="19.899999999999999" hidden="1" customHeight="1">
      <c r="B106" s="164"/>
      <c r="D106" s="165" t="s">
        <v>553</v>
      </c>
      <c r="E106" s="166"/>
      <c r="F106" s="166"/>
      <c r="G106" s="166"/>
      <c r="H106" s="166"/>
      <c r="I106" s="166"/>
      <c r="J106" s="167">
        <f>J195</f>
        <v>0</v>
      </c>
      <c r="L106" s="164"/>
    </row>
    <row r="107" spans="2:65" s="1" customFormat="1" ht="21.75" hidden="1" customHeight="1">
      <c r="B107" s="28"/>
      <c r="L107" s="28"/>
    </row>
    <row r="108" spans="2:65" s="1" customFormat="1" ht="6.95" hidden="1" customHeight="1">
      <c r="B108" s="28"/>
      <c r="L108" s="28"/>
    </row>
    <row r="109" spans="2:65" s="1" customFormat="1" ht="29.25" hidden="1" customHeight="1">
      <c r="B109" s="28"/>
      <c r="C109" s="111" t="s">
        <v>175</v>
      </c>
      <c r="J109" s="116">
        <f>ROUND(J110 + J111 + J112 + J113 + J114 + J115,2)</f>
        <v>0</v>
      </c>
      <c r="L109" s="28"/>
      <c r="N109" s="117" t="s">
        <v>39</v>
      </c>
    </row>
    <row r="110" spans="2:65" s="1" customFormat="1" ht="18" hidden="1" customHeight="1">
      <c r="B110" s="118"/>
      <c r="C110" s="119"/>
      <c r="D110" s="232" t="s">
        <v>220</v>
      </c>
      <c r="E110" s="233"/>
      <c r="F110" s="233"/>
      <c r="G110" s="119"/>
      <c r="H110" s="119"/>
      <c r="I110" s="119"/>
      <c r="J110" s="121">
        <v>0</v>
      </c>
      <c r="K110" s="119"/>
      <c r="L110" s="118"/>
      <c r="M110" s="119"/>
      <c r="N110" s="122" t="s">
        <v>41</v>
      </c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  <c r="AI110" s="119"/>
      <c r="AJ110" s="119"/>
      <c r="AK110" s="119"/>
      <c r="AL110" s="119"/>
      <c r="AM110" s="119"/>
      <c r="AN110" s="119"/>
      <c r="AO110" s="119"/>
      <c r="AP110" s="119"/>
      <c r="AQ110" s="119"/>
      <c r="AR110" s="119"/>
      <c r="AS110" s="119"/>
      <c r="AT110" s="119"/>
      <c r="AU110" s="119"/>
      <c r="AV110" s="119"/>
      <c r="AW110" s="119"/>
      <c r="AX110" s="119"/>
      <c r="AY110" s="123" t="s">
        <v>177</v>
      </c>
      <c r="AZ110" s="119"/>
      <c r="BA110" s="119"/>
      <c r="BB110" s="119"/>
      <c r="BC110" s="119"/>
      <c r="BD110" s="119"/>
      <c r="BE110" s="124">
        <f t="shared" ref="BE110:BE115" si="0">IF(N110="základná",J110,0)</f>
        <v>0</v>
      </c>
      <c r="BF110" s="124">
        <f t="shared" ref="BF110:BF115" si="1">IF(N110="znížená",J110,0)</f>
        <v>0</v>
      </c>
      <c r="BG110" s="124">
        <f t="shared" ref="BG110:BG115" si="2">IF(N110="zákl. prenesená",J110,0)</f>
        <v>0</v>
      </c>
      <c r="BH110" s="124">
        <f t="shared" ref="BH110:BH115" si="3">IF(N110="zníž. prenesená",J110,0)</f>
        <v>0</v>
      </c>
      <c r="BI110" s="124">
        <f t="shared" ref="BI110:BI115" si="4">IF(N110="nulová",J110,0)</f>
        <v>0</v>
      </c>
      <c r="BJ110" s="123" t="s">
        <v>115</v>
      </c>
      <c r="BK110" s="119"/>
      <c r="BL110" s="119"/>
      <c r="BM110" s="119"/>
    </row>
    <row r="111" spans="2:65" s="1" customFormat="1" ht="18" hidden="1" customHeight="1">
      <c r="B111" s="118"/>
      <c r="C111" s="119"/>
      <c r="D111" s="232" t="s">
        <v>221</v>
      </c>
      <c r="E111" s="233"/>
      <c r="F111" s="233"/>
      <c r="G111" s="119"/>
      <c r="H111" s="119"/>
      <c r="I111" s="119"/>
      <c r="J111" s="121">
        <v>0</v>
      </c>
      <c r="K111" s="119"/>
      <c r="L111" s="118"/>
      <c r="M111" s="119"/>
      <c r="N111" s="122" t="s">
        <v>41</v>
      </c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  <c r="AI111" s="119"/>
      <c r="AJ111" s="119"/>
      <c r="AK111" s="119"/>
      <c r="AL111" s="119"/>
      <c r="AM111" s="119"/>
      <c r="AN111" s="119"/>
      <c r="AO111" s="119"/>
      <c r="AP111" s="119"/>
      <c r="AQ111" s="119"/>
      <c r="AR111" s="119"/>
      <c r="AS111" s="119"/>
      <c r="AT111" s="119"/>
      <c r="AU111" s="119"/>
      <c r="AV111" s="119"/>
      <c r="AW111" s="119"/>
      <c r="AX111" s="119"/>
      <c r="AY111" s="123" t="s">
        <v>177</v>
      </c>
      <c r="AZ111" s="119"/>
      <c r="BA111" s="119"/>
      <c r="BB111" s="119"/>
      <c r="BC111" s="119"/>
      <c r="BD111" s="119"/>
      <c r="BE111" s="124">
        <f t="shared" si="0"/>
        <v>0</v>
      </c>
      <c r="BF111" s="124">
        <f t="shared" si="1"/>
        <v>0</v>
      </c>
      <c r="BG111" s="124">
        <f t="shared" si="2"/>
        <v>0</v>
      </c>
      <c r="BH111" s="124">
        <f t="shared" si="3"/>
        <v>0</v>
      </c>
      <c r="BI111" s="124">
        <f t="shared" si="4"/>
        <v>0</v>
      </c>
      <c r="BJ111" s="123" t="s">
        <v>115</v>
      </c>
      <c r="BK111" s="119"/>
      <c r="BL111" s="119"/>
      <c r="BM111" s="119"/>
    </row>
    <row r="112" spans="2:65" s="1" customFormat="1" ht="18" hidden="1" customHeight="1">
      <c r="B112" s="118"/>
      <c r="C112" s="119"/>
      <c r="D112" s="232" t="s">
        <v>222</v>
      </c>
      <c r="E112" s="233"/>
      <c r="F112" s="233"/>
      <c r="G112" s="119"/>
      <c r="H112" s="119"/>
      <c r="I112" s="119"/>
      <c r="J112" s="121">
        <v>0</v>
      </c>
      <c r="K112" s="119"/>
      <c r="L112" s="118"/>
      <c r="M112" s="119"/>
      <c r="N112" s="122" t="s">
        <v>41</v>
      </c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  <c r="AI112" s="119"/>
      <c r="AJ112" s="119"/>
      <c r="AK112" s="119"/>
      <c r="AL112" s="119"/>
      <c r="AM112" s="119"/>
      <c r="AN112" s="119"/>
      <c r="AO112" s="119"/>
      <c r="AP112" s="119"/>
      <c r="AQ112" s="119"/>
      <c r="AR112" s="119"/>
      <c r="AS112" s="119"/>
      <c r="AT112" s="119"/>
      <c r="AU112" s="119"/>
      <c r="AV112" s="119"/>
      <c r="AW112" s="119"/>
      <c r="AX112" s="119"/>
      <c r="AY112" s="123" t="s">
        <v>177</v>
      </c>
      <c r="AZ112" s="119"/>
      <c r="BA112" s="119"/>
      <c r="BB112" s="119"/>
      <c r="BC112" s="119"/>
      <c r="BD112" s="119"/>
      <c r="BE112" s="124">
        <f t="shared" si="0"/>
        <v>0</v>
      </c>
      <c r="BF112" s="124">
        <f t="shared" si="1"/>
        <v>0</v>
      </c>
      <c r="BG112" s="124">
        <f t="shared" si="2"/>
        <v>0</v>
      </c>
      <c r="BH112" s="124">
        <f t="shared" si="3"/>
        <v>0</v>
      </c>
      <c r="BI112" s="124">
        <f t="shared" si="4"/>
        <v>0</v>
      </c>
      <c r="BJ112" s="123" t="s">
        <v>115</v>
      </c>
      <c r="BK112" s="119"/>
      <c r="BL112" s="119"/>
      <c r="BM112" s="119"/>
    </row>
    <row r="113" spans="2:65" s="1" customFormat="1" ht="18" hidden="1" customHeight="1">
      <c r="B113" s="118"/>
      <c r="C113" s="119"/>
      <c r="D113" s="232" t="s">
        <v>223</v>
      </c>
      <c r="E113" s="233"/>
      <c r="F113" s="233"/>
      <c r="G113" s="119"/>
      <c r="H113" s="119"/>
      <c r="I113" s="119"/>
      <c r="J113" s="121">
        <v>0</v>
      </c>
      <c r="K113" s="119"/>
      <c r="L113" s="118"/>
      <c r="M113" s="119"/>
      <c r="N113" s="122" t="s">
        <v>41</v>
      </c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  <c r="AI113" s="119"/>
      <c r="AJ113" s="119"/>
      <c r="AK113" s="119"/>
      <c r="AL113" s="119"/>
      <c r="AM113" s="119"/>
      <c r="AN113" s="119"/>
      <c r="AO113" s="119"/>
      <c r="AP113" s="119"/>
      <c r="AQ113" s="119"/>
      <c r="AR113" s="119"/>
      <c r="AS113" s="119"/>
      <c r="AT113" s="119"/>
      <c r="AU113" s="119"/>
      <c r="AV113" s="119"/>
      <c r="AW113" s="119"/>
      <c r="AX113" s="119"/>
      <c r="AY113" s="123" t="s">
        <v>177</v>
      </c>
      <c r="AZ113" s="119"/>
      <c r="BA113" s="119"/>
      <c r="BB113" s="119"/>
      <c r="BC113" s="119"/>
      <c r="BD113" s="119"/>
      <c r="BE113" s="124">
        <f t="shared" si="0"/>
        <v>0</v>
      </c>
      <c r="BF113" s="124">
        <f t="shared" si="1"/>
        <v>0</v>
      </c>
      <c r="BG113" s="124">
        <f t="shared" si="2"/>
        <v>0</v>
      </c>
      <c r="BH113" s="124">
        <f t="shared" si="3"/>
        <v>0</v>
      </c>
      <c r="BI113" s="124">
        <f t="shared" si="4"/>
        <v>0</v>
      </c>
      <c r="BJ113" s="123" t="s">
        <v>115</v>
      </c>
      <c r="BK113" s="119"/>
      <c r="BL113" s="119"/>
      <c r="BM113" s="119"/>
    </row>
    <row r="114" spans="2:65" s="1" customFormat="1" ht="18" hidden="1" customHeight="1">
      <c r="B114" s="118"/>
      <c r="C114" s="119"/>
      <c r="D114" s="232" t="s">
        <v>224</v>
      </c>
      <c r="E114" s="233"/>
      <c r="F114" s="233"/>
      <c r="G114" s="119"/>
      <c r="H114" s="119"/>
      <c r="I114" s="119"/>
      <c r="J114" s="121">
        <v>0</v>
      </c>
      <c r="K114" s="119"/>
      <c r="L114" s="118"/>
      <c r="M114" s="119"/>
      <c r="N114" s="122" t="s">
        <v>41</v>
      </c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  <c r="AI114" s="119"/>
      <c r="AJ114" s="119"/>
      <c r="AK114" s="119"/>
      <c r="AL114" s="119"/>
      <c r="AM114" s="119"/>
      <c r="AN114" s="119"/>
      <c r="AO114" s="119"/>
      <c r="AP114" s="119"/>
      <c r="AQ114" s="119"/>
      <c r="AR114" s="119"/>
      <c r="AS114" s="119"/>
      <c r="AT114" s="119"/>
      <c r="AU114" s="119"/>
      <c r="AV114" s="119"/>
      <c r="AW114" s="119"/>
      <c r="AX114" s="119"/>
      <c r="AY114" s="123" t="s">
        <v>177</v>
      </c>
      <c r="AZ114" s="119"/>
      <c r="BA114" s="119"/>
      <c r="BB114" s="119"/>
      <c r="BC114" s="119"/>
      <c r="BD114" s="119"/>
      <c r="BE114" s="124">
        <f t="shared" si="0"/>
        <v>0</v>
      </c>
      <c r="BF114" s="124">
        <f t="shared" si="1"/>
        <v>0</v>
      </c>
      <c r="BG114" s="124">
        <f t="shared" si="2"/>
        <v>0</v>
      </c>
      <c r="BH114" s="124">
        <f t="shared" si="3"/>
        <v>0</v>
      </c>
      <c r="BI114" s="124">
        <f t="shared" si="4"/>
        <v>0</v>
      </c>
      <c r="BJ114" s="123" t="s">
        <v>115</v>
      </c>
      <c r="BK114" s="119"/>
      <c r="BL114" s="119"/>
      <c r="BM114" s="119"/>
    </row>
    <row r="115" spans="2:65" s="1" customFormat="1" ht="18" hidden="1" customHeight="1">
      <c r="B115" s="118"/>
      <c r="C115" s="119"/>
      <c r="D115" s="120" t="s">
        <v>182</v>
      </c>
      <c r="E115" s="119"/>
      <c r="F115" s="119"/>
      <c r="G115" s="119"/>
      <c r="H115" s="119"/>
      <c r="I115" s="119"/>
      <c r="J115" s="121">
        <f>ROUND(J30*T115,2)</f>
        <v>0</v>
      </c>
      <c r="K115" s="119"/>
      <c r="L115" s="118"/>
      <c r="M115" s="119"/>
      <c r="N115" s="122" t="s">
        <v>41</v>
      </c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  <c r="AI115" s="119"/>
      <c r="AJ115" s="119"/>
      <c r="AK115" s="119"/>
      <c r="AL115" s="119"/>
      <c r="AM115" s="119"/>
      <c r="AN115" s="119"/>
      <c r="AO115" s="119"/>
      <c r="AP115" s="119"/>
      <c r="AQ115" s="119"/>
      <c r="AR115" s="119"/>
      <c r="AS115" s="119"/>
      <c r="AT115" s="119"/>
      <c r="AU115" s="119"/>
      <c r="AV115" s="119"/>
      <c r="AW115" s="119"/>
      <c r="AX115" s="119"/>
      <c r="AY115" s="123" t="s">
        <v>183</v>
      </c>
      <c r="AZ115" s="119"/>
      <c r="BA115" s="119"/>
      <c r="BB115" s="119"/>
      <c r="BC115" s="119"/>
      <c r="BD115" s="119"/>
      <c r="BE115" s="124">
        <f t="shared" si="0"/>
        <v>0</v>
      </c>
      <c r="BF115" s="124">
        <f t="shared" si="1"/>
        <v>0</v>
      </c>
      <c r="BG115" s="124">
        <f t="shared" si="2"/>
        <v>0</v>
      </c>
      <c r="BH115" s="124">
        <f t="shared" si="3"/>
        <v>0</v>
      </c>
      <c r="BI115" s="124">
        <f t="shared" si="4"/>
        <v>0</v>
      </c>
      <c r="BJ115" s="123" t="s">
        <v>115</v>
      </c>
      <c r="BK115" s="119"/>
      <c r="BL115" s="119"/>
      <c r="BM115" s="119"/>
    </row>
    <row r="116" spans="2:65" s="1" customFormat="1" ht="9.9499999999999993" hidden="1">
      <c r="B116" s="28"/>
      <c r="L116" s="28"/>
    </row>
    <row r="117" spans="2:65" s="1" customFormat="1" ht="29.25" hidden="1" customHeight="1">
      <c r="B117" s="28"/>
      <c r="C117" s="125" t="s">
        <v>184</v>
      </c>
      <c r="D117" s="101"/>
      <c r="E117" s="101"/>
      <c r="F117" s="101"/>
      <c r="G117" s="101"/>
      <c r="H117" s="101"/>
      <c r="I117" s="101"/>
      <c r="J117" s="126">
        <f>ROUND(J96+J109,2)</f>
        <v>0</v>
      </c>
      <c r="K117" s="101"/>
      <c r="L117" s="28"/>
    </row>
    <row r="118" spans="2:65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65" ht="9.9499999999999993" hidden="1"/>
    <row r="120" spans="2:65" ht="9.9499999999999993" hidden="1"/>
    <row r="121" spans="2:65" ht="9.9499999999999993" hidden="1"/>
    <row r="122" spans="2:65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65" s="1" customFormat="1" ht="24.95" customHeight="1">
      <c r="B123" s="28"/>
      <c r="C123" s="17" t="s">
        <v>185</v>
      </c>
      <c r="L123" s="28"/>
    </row>
    <row r="124" spans="2:65" s="1" customFormat="1" ht="6.95" customHeight="1">
      <c r="B124" s="28"/>
      <c r="L124" s="28"/>
    </row>
    <row r="125" spans="2:65" s="1" customFormat="1" ht="12" customHeight="1">
      <c r="B125" s="28"/>
      <c r="C125" s="23" t="s">
        <v>15</v>
      </c>
      <c r="L125" s="28"/>
    </row>
    <row r="126" spans="2:65" s="1" customFormat="1" ht="16.5" customHeight="1">
      <c r="B126" s="28"/>
      <c r="E126" s="234" t="str">
        <f>E7</f>
        <v>Tlačiarne – úprava dopravnej infraštruktúry - Mesto Košice</v>
      </c>
      <c r="F126" s="235"/>
      <c r="G126" s="235"/>
      <c r="H126" s="235"/>
      <c r="L126" s="28"/>
    </row>
    <row r="127" spans="2:65" s="1" customFormat="1" ht="12" customHeight="1">
      <c r="B127" s="28"/>
      <c r="C127" s="23" t="s">
        <v>165</v>
      </c>
      <c r="L127" s="28"/>
    </row>
    <row r="128" spans="2:65" s="1" customFormat="1" ht="30" customHeight="1">
      <c r="B128" s="28"/>
      <c r="E128" s="194" t="str">
        <f>E9</f>
        <v>SO106 - PRESTAVBA ZASTÁVKY NA PARKOVACIE PLOCHY -WATSONOVA U.L</v>
      </c>
      <c r="F128" s="236"/>
      <c r="G128" s="236"/>
      <c r="H128" s="236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F12</f>
        <v>ul. Letná, Košice</v>
      </c>
      <c r="I130" s="23" t="s">
        <v>21</v>
      </c>
      <c r="J130" s="51" t="str">
        <f>IF(J12="","",J12)</f>
        <v>8. 6. 2026</v>
      </c>
      <c r="L130" s="28"/>
    </row>
    <row r="131" spans="2:65" s="1" customFormat="1" ht="6.95" customHeight="1">
      <c r="B131" s="28"/>
      <c r="L131" s="28"/>
    </row>
    <row r="132" spans="2:65" s="1" customFormat="1" ht="25.7" customHeight="1">
      <c r="B132" s="28"/>
      <c r="C132" s="23" t="s">
        <v>23</v>
      </c>
      <c r="F132" s="21" t="str">
        <f>E15</f>
        <v>Mesto Košice, Trieda SNP 48/A, 04011 Košice</v>
      </c>
      <c r="I132" s="23" t="s">
        <v>29</v>
      </c>
      <c r="J132" s="26" t="str">
        <f>E21</f>
        <v>d.g.A design graphic architecture s.r.o</v>
      </c>
      <c r="L132" s="28"/>
    </row>
    <row r="133" spans="2:65" s="1" customFormat="1" ht="15.2" customHeight="1">
      <c r="B133" s="28"/>
      <c r="C133" s="23" t="s">
        <v>27</v>
      </c>
      <c r="F133" s="21" t="str">
        <f>IF(E18="","",E18)</f>
        <v>Vyplň údaj</v>
      </c>
      <c r="I133" s="23" t="s">
        <v>32</v>
      </c>
      <c r="J133" s="26" t="str">
        <f>E24</f>
        <v xml:space="preserve"> </v>
      </c>
      <c r="L133" s="28"/>
    </row>
    <row r="134" spans="2:65" s="1" customFormat="1" ht="10.35" customHeight="1">
      <c r="B134" s="28"/>
      <c r="L134" s="28"/>
    </row>
    <row r="135" spans="2:65" s="9" customFormat="1" ht="29.25" customHeight="1">
      <c r="B135" s="127"/>
      <c r="C135" s="128" t="s">
        <v>186</v>
      </c>
      <c r="D135" s="129" t="s">
        <v>60</v>
      </c>
      <c r="E135" s="129" t="s">
        <v>56</v>
      </c>
      <c r="F135" s="129" t="s">
        <v>57</v>
      </c>
      <c r="G135" s="129" t="s">
        <v>187</v>
      </c>
      <c r="H135" s="129" t="s">
        <v>188</v>
      </c>
      <c r="I135" s="129" t="s">
        <v>189</v>
      </c>
      <c r="J135" s="130" t="s">
        <v>171</v>
      </c>
      <c r="K135" s="131" t="s">
        <v>190</v>
      </c>
      <c r="L135" s="127"/>
      <c r="M135" s="58" t="s">
        <v>1</v>
      </c>
      <c r="N135" s="59" t="s">
        <v>39</v>
      </c>
      <c r="O135" s="59" t="s">
        <v>191</v>
      </c>
      <c r="P135" s="59" t="s">
        <v>192</v>
      </c>
      <c r="Q135" s="59" t="s">
        <v>193</v>
      </c>
      <c r="R135" s="59" t="s">
        <v>194</v>
      </c>
      <c r="S135" s="59" t="s">
        <v>195</v>
      </c>
      <c r="T135" s="60" t="s">
        <v>196</v>
      </c>
    </row>
    <row r="136" spans="2:65" s="1" customFormat="1" ht="22.7" customHeight="1">
      <c r="B136" s="28"/>
      <c r="C136" s="63" t="s">
        <v>167</v>
      </c>
      <c r="J136" s="132">
        <f>BK136</f>
        <v>0</v>
      </c>
      <c r="L136" s="28"/>
      <c r="M136" s="61"/>
      <c r="N136" s="52"/>
      <c r="O136" s="52"/>
      <c r="P136" s="133">
        <f>P137+P194</f>
        <v>0</v>
      </c>
      <c r="Q136" s="52"/>
      <c r="R136" s="133">
        <f>R137+R194</f>
        <v>350.90088400000002</v>
      </c>
      <c r="S136" s="52"/>
      <c r="T136" s="134">
        <f>T137+T194</f>
        <v>431.7530000000001</v>
      </c>
      <c r="AT136" s="13" t="s">
        <v>74</v>
      </c>
      <c r="AU136" s="13" t="s">
        <v>173</v>
      </c>
      <c r="BK136" s="135">
        <f>BK137+BK194</f>
        <v>0</v>
      </c>
    </row>
    <row r="137" spans="2:65" s="10" customFormat="1" ht="25.9" customHeight="1">
      <c r="B137" s="136"/>
      <c r="D137" s="137" t="s">
        <v>74</v>
      </c>
      <c r="E137" s="138" t="s">
        <v>197</v>
      </c>
      <c r="F137" s="138" t="s">
        <v>198</v>
      </c>
      <c r="I137" s="139"/>
      <c r="J137" s="140">
        <f>BK137</f>
        <v>0</v>
      </c>
      <c r="L137" s="136"/>
      <c r="M137" s="141"/>
      <c r="P137" s="142">
        <f>P138+P158+P160+P164+P174+P177+P192</f>
        <v>0</v>
      </c>
      <c r="R137" s="142">
        <f>R138+R158+R160+R164+R174+R177+R192</f>
        <v>350.90088400000002</v>
      </c>
      <c r="T137" s="143">
        <f>T138+T158+T160+T164+T174+T177+T192</f>
        <v>431.7530000000001</v>
      </c>
      <c r="AR137" s="137" t="s">
        <v>83</v>
      </c>
      <c r="AT137" s="144" t="s">
        <v>74</v>
      </c>
      <c r="AU137" s="144" t="s">
        <v>75</v>
      </c>
      <c r="AY137" s="137" t="s">
        <v>199</v>
      </c>
      <c r="BK137" s="145">
        <f>BK138+BK158+BK160+BK164+BK174+BK177+BK192</f>
        <v>0</v>
      </c>
    </row>
    <row r="138" spans="2:65" s="10" customFormat="1" ht="22.7" customHeight="1">
      <c r="B138" s="136"/>
      <c r="D138" s="137" t="s">
        <v>74</v>
      </c>
      <c r="E138" s="168" t="s">
        <v>83</v>
      </c>
      <c r="F138" s="168" t="s">
        <v>323</v>
      </c>
      <c r="I138" s="139"/>
      <c r="J138" s="169">
        <f>BK138</f>
        <v>0</v>
      </c>
      <c r="L138" s="136"/>
      <c r="M138" s="141"/>
      <c r="P138" s="142">
        <f>SUM(P139:P157)</f>
        <v>0</v>
      </c>
      <c r="R138" s="142">
        <f>SUM(R139:R157)</f>
        <v>8.0931000000000003E-2</v>
      </c>
      <c r="T138" s="143">
        <f>SUM(T139:T157)</f>
        <v>427.04500000000007</v>
      </c>
      <c r="AR138" s="137" t="s">
        <v>83</v>
      </c>
      <c r="AT138" s="144" t="s">
        <v>74</v>
      </c>
      <c r="AU138" s="144" t="s">
        <v>83</v>
      </c>
      <c r="AY138" s="137" t="s">
        <v>199</v>
      </c>
      <c r="BK138" s="145">
        <f>SUM(BK139:BK157)</f>
        <v>0</v>
      </c>
    </row>
    <row r="139" spans="2:65" s="1" customFormat="1" ht="33" customHeight="1">
      <c r="B139" s="118"/>
      <c r="C139" s="146" t="s">
        <v>83</v>
      </c>
      <c r="D139" s="146" t="s">
        <v>200</v>
      </c>
      <c r="E139" s="147" t="s">
        <v>324</v>
      </c>
      <c r="F139" s="148" t="s">
        <v>883</v>
      </c>
      <c r="G139" s="149" t="s">
        <v>262</v>
      </c>
      <c r="H139" s="150">
        <v>58</v>
      </c>
      <c r="I139" s="151"/>
      <c r="J139" s="152">
        <f t="shared" ref="J139:J157" si="5">ROUND(I139*H139,2)</f>
        <v>0</v>
      </c>
      <c r="K139" s="153"/>
      <c r="L139" s="28"/>
      <c r="M139" s="154" t="s">
        <v>1</v>
      </c>
      <c r="N139" s="117" t="s">
        <v>41</v>
      </c>
      <c r="P139" s="155">
        <f t="shared" ref="P139:P157" si="6">O139*H139</f>
        <v>0</v>
      </c>
      <c r="Q139" s="155">
        <v>0</v>
      </c>
      <c r="R139" s="155">
        <f t="shared" ref="R139:R157" si="7">Q139*H139</f>
        <v>0</v>
      </c>
      <c r="S139" s="155">
        <v>0.26</v>
      </c>
      <c r="T139" s="156">
        <f t="shared" ref="T139:T157" si="8">S139*H139</f>
        <v>15.08</v>
      </c>
      <c r="AR139" s="157" t="s">
        <v>234</v>
      </c>
      <c r="AT139" s="157" t="s">
        <v>200</v>
      </c>
      <c r="AU139" s="157" t="s">
        <v>115</v>
      </c>
      <c r="AY139" s="13" t="s">
        <v>199</v>
      </c>
      <c r="BE139" s="158">
        <f t="shared" ref="BE139:BE157" si="9">IF(N139="základná",J139,0)</f>
        <v>0</v>
      </c>
      <c r="BF139" s="158">
        <f t="shared" ref="BF139:BF157" si="10">IF(N139="znížená",J139,0)</f>
        <v>0</v>
      </c>
      <c r="BG139" s="158">
        <f t="shared" ref="BG139:BG157" si="11">IF(N139="zákl. prenesená",J139,0)</f>
        <v>0</v>
      </c>
      <c r="BH139" s="158">
        <f t="shared" ref="BH139:BH157" si="12">IF(N139="zníž. prenesená",J139,0)</f>
        <v>0</v>
      </c>
      <c r="BI139" s="158">
        <f t="shared" ref="BI139:BI157" si="13">IF(N139="nulová",J139,0)</f>
        <v>0</v>
      </c>
      <c r="BJ139" s="13" t="s">
        <v>115</v>
      </c>
      <c r="BK139" s="158">
        <f t="shared" ref="BK139:BK157" si="14">ROUND(I139*H139,2)</f>
        <v>0</v>
      </c>
      <c r="BL139" s="13" t="s">
        <v>234</v>
      </c>
      <c r="BM139" s="157" t="s">
        <v>690</v>
      </c>
    </row>
    <row r="140" spans="2:65" s="1" customFormat="1" ht="24.2" customHeight="1">
      <c r="B140" s="118"/>
      <c r="C140" s="146" t="s">
        <v>115</v>
      </c>
      <c r="D140" s="146" t="s">
        <v>200</v>
      </c>
      <c r="E140" s="147" t="s">
        <v>557</v>
      </c>
      <c r="F140" s="148" t="s">
        <v>558</v>
      </c>
      <c r="G140" s="149" t="s">
        <v>356</v>
      </c>
      <c r="H140" s="150">
        <v>83.9</v>
      </c>
      <c r="I140" s="151"/>
      <c r="J140" s="152">
        <f t="shared" si="5"/>
        <v>0</v>
      </c>
      <c r="K140" s="153"/>
      <c r="L140" s="28"/>
      <c r="M140" s="154" t="s">
        <v>1</v>
      </c>
      <c r="N140" s="117" t="s">
        <v>41</v>
      </c>
      <c r="P140" s="155">
        <f t="shared" si="6"/>
        <v>0</v>
      </c>
      <c r="Q140" s="155">
        <v>0</v>
      </c>
      <c r="R140" s="155">
        <f t="shared" si="7"/>
        <v>0</v>
      </c>
      <c r="S140" s="155">
        <v>1.3</v>
      </c>
      <c r="T140" s="156">
        <f t="shared" si="8"/>
        <v>109.07000000000001</v>
      </c>
      <c r="AR140" s="157" t="s">
        <v>234</v>
      </c>
      <c r="AT140" s="157" t="s">
        <v>200</v>
      </c>
      <c r="AU140" s="157" t="s">
        <v>115</v>
      </c>
      <c r="AY140" s="13" t="s">
        <v>199</v>
      </c>
      <c r="BE140" s="158">
        <f t="shared" si="9"/>
        <v>0</v>
      </c>
      <c r="BF140" s="158">
        <f t="shared" si="10"/>
        <v>0</v>
      </c>
      <c r="BG140" s="158">
        <f t="shared" si="11"/>
        <v>0</v>
      </c>
      <c r="BH140" s="158">
        <f t="shared" si="12"/>
        <v>0</v>
      </c>
      <c r="BI140" s="158">
        <f t="shared" si="13"/>
        <v>0</v>
      </c>
      <c r="BJ140" s="13" t="s">
        <v>115</v>
      </c>
      <c r="BK140" s="158">
        <f t="shared" si="14"/>
        <v>0</v>
      </c>
      <c r="BL140" s="13" t="s">
        <v>234</v>
      </c>
      <c r="BM140" s="157" t="s">
        <v>559</v>
      </c>
    </row>
    <row r="141" spans="2:65" s="1" customFormat="1" ht="37.700000000000003" customHeight="1">
      <c r="B141" s="118"/>
      <c r="C141" s="146" t="s">
        <v>239</v>
      </c>
      <c r="D141" s="146" t="s">
        <v>200</v>
      </c>
      <c r="E141" s="147" t="s">
        <v>884</v>
      </c>
      <c r="F141" s="148" t="s">
        <v>885</v>
      </c>
      <c r="G141" s="149" t="s">
        <v>262</v>
      </c>
      <c r="H141" s="150">
        <v>174</v>
      </c>
      <c r="I141" s="151"/>
      <c r="J141" s="152">
        <f t="shared" si="5"/>
        <v>0</v>
      </c>
      <c r="K141" s="153"/>
      <c r="L141" s="28"/>
      <c r="M141" s="154" t="s">
        <v>1</v>
      </c>
      <c r="N141" s="117" t="s">
        <v>41</v>
      </c>
      <c r="P141" s="155">
        <f t="shared" si="6"/>
        <v>0</v>
      </c>
      <c r="Q141" s="155">
        <v>1.9000000000000001E-4</v>
      </c>
      <c r="R141" s="155">
        <f t="shared" si="7"/>
        <v>3.3059999999999999E-2</v>
      </c>
      <c r="S141" s="155">
        <v>0.25</v>
      </c>
      <c r="T141" s="156">
        <f t="shared" si="8"/>
        <v>43.5</v>
      </c>
      <c r="AR141" s="157" t="s">
        <v>234</v>
      </c>
      <c r="AT141" s="157" t="s">
        <v>200</v>
      </c>
      <c r="AU141" s="157" t="s">
        <v>115</v>
      </c>
      <c r="AY141" s="13" t="s">
        <v>199</v>
      </c>
      <c r="BE141" s="158">
        <f t="shared" si="9"/>
        <v>0</v>
      </c>
      <c r="BF141" s="158">
        <f t="shared" si="10"/>
        <v>0</v>
      </c>
      <c r="BG141" s="158">
        <f t="shared" si="11"/>
        <v>0</v>
      </c>
      <c r="BH141" s="158">
        <f t="shared" si="12"/>
        <v>0</v>
      </c>
      <c r="BI141" s="158">
        <f t="shared" si="13"/>
        <v>0</v>
      </c>
      <c r="BJ141" s="13" t="s">
        <v>115</v>
      </c>
      <c r="BK141" s="158">
        <f t="shared" si="14"/>
        <v>0</v>
      </c>
      <c r="BL141" s="13" t="s">
        <v>234</v>
      </c>
      <c r="BM141" s="157" t="s">
        <v>886</v>
      </c>
    </row>
    <row r="142" spans="2:65" s="1" customFormat="1" ht="37.700000000000003" customHeight="1">
      <c r="B142" s="118"/>
      <c r="C142" s="146" t="s">
        <v>234</v>
      </c>
      <c r="D142" s="146" t="s">
        <v>200</v>
      </c>
      <c r="E142" s="147" t="s">
        <v>887</v>
      </c>
      <c r="F142" s="148" t="s">
        <v>888</v>
      </c>
      <c r="G142" s="149" t="s">
        <v>262</v>
      </c>
      <c r="H142" s="150">
        <v>11</v>
      </c>
      <c r="I142" s="151"/>
      <c r="J142" s="152">
        <f t="shared" si="5"/>
        <v>0</v>
      </c>
      <c r="K142" s="153"/>
      <c r="L142" s="28"/>
      <c r="M142" s="154" t="s">
        <v>1</v>
      </c>
      <c r="N142" s="117" t="s">
        <v>41</v>
      </c>
      <c r="P142" s="155">
        <f t="shared" si="6"/>
        <v>0</v>
      </c>
      <c r="Q142" s="155">
        <v>0</v>
      </c>
      <c r="R142" s="155">
        <f t="shared" si="7"/>
        <v>0</v>
      </c>
      <c r="S142" s="155">
        <v>0.44</v>
      </c>
      <c r="T142" s="156">
        <f t="shared" si="8"/>
        <v>4.84</v>
      </c>
      <c r="AR142" s="157" t="s">
        <v>234</v>
      </c>
      <c r="AT142" s="157" t="s">
        <v>200</v>
      </c>
      <c r="AU142" s="157" t="s">
        <v>115</v>
      </c>
      <c r="AY142" s="13" t="s">
        <v>199</v>
      </c>
      <c r="BE142" s="158">
        <f t="shared" si="9"/>
        <v>0</v>
      </c>
      <c r="BF142" s="158">
        <f t="shared" si="10"/>
        <v>0</v>
      </c>
      <c r="BG142" s="158">
        <f t="shared" si="11"/>
        <v>0</v>
      </c>
      <c r="BH142" s="158">
        <f t="shared" si="12"/>
        <v>0</v>
      </c>
      <c r="BI142" s="158">
        <f t="shared" si="13"/>
        <v>0</v>
      </c>
      <c r="BJ142" s="13" t="s">
        <v>115</v>
      </c>
      <c r="BK142" s="158">
        <f t="shared" si="14"/>
        <v>0</v>
      </c>
      <c r="BL142" s="13" t="s">
        <v>234</v>
      </c>
      <c r="BM142" s="157" t="s">
        <v>889</v>
      </c>
    </row>
    <row r="143" spans="2:65" s="1" customFormat="1" ht="24.2" customHeight="1">
      <c r="B143" s="118"/>
      <c r="C143" s="146" t="s">
        <v>246</v>
      </c>
      <c r="D143" s="146" t="s">
        <v>200</v>
      </c>
      <c r="E143" s="147" t="s">
        <v>563</v>
      </c>
      <c r="F143" s="148" t="s">
        <v>564</v>
      </c>
      <c r="G143" s="149" t="s">
        <v>266</v>
      </c>
      <c r="H143" s="150">
        <v>195</v>
      </c>
      <c r="I143" s="151"/>
      <c r="J143" s="152">
        <f t="shared" si="5"/>
        <v>0</v>
      </c>
      <c r="K143" s="153"/>
      <c r="L143" s="28"/>
      <c r="M143" s="154" t="s">
        <v>1</v>
      </c>
      <c r="N143" s="117" t="s">
        <v>41</v>
      </c>
      <c r="P143" s="155">
        <f t="shared" si="6"/>
        <v>0</v>
      </c>
      <c r="Q143" s="155">
        <v>0</v>
      </c>
      <c r="R143" s="155">
        <f t="shared" si="7"/>
        <v>0</v>
      </c>
      <c r="S143" s="155">
        <v>0.14499999999999999</v>
      </c>
      <c r="T143" s="156">
        <f t="shared" si="8"/>
        <v>28.274999999999999</v>
      </c>
      <c r="AR143" s="157" t="s">
        <v>234</v>
      </c>
      <c r="AT143" s="157" t="s">
        <v>200</v>
      </c>
      <c r="AU143" s="157" t="s">
        <v>115</v>
      </c>
      <c r="AY143" s="13" t="s">
        <v>199</v>
      </c>
      <c r="BE143" s="158">
        <f t="shared" si="9"/>
        <v>0</v>
      </c>
      <c r="BF143" s="158">
        <f t="shared" si="10"/>
        <v>0</v>
      </c>
      <c r="BG143" s="158">
        <f t="shared" si="11"/>
        <v>0</v>
      </c>
      <c r="BH143" s="158">
        <f t="shared" si="12"/>
        <v>0</v>
      </c>
      <c r="BI143" s="158">
        <f t="shared" si="13"/>
        <v>0</v>
      </c>
      <c r="BJ143" s="13" t="s">
        <v>115</v>
      </c>
      <c r="BK143" s="158">
        <f t="shared" si="14"/>
        <v>0</v>
      </c>
      <c r="BL143" s="13" t="s">
        <v>234</v>
      </c>
      <c r="BM143" s="157" t="s">
        <v>565</v>
      </c>
    </row>
    <row r="144" spans="2:65" s="1" customFormat="1" ht="24.2" customHeight="1">
      <c r="B144" s="118"/>
      <c r="C144" s="146" t="s">
        <v>250</v>
      </c>
      <c r="D144" s="146" t="s">
        <v>200</v>
      </c>
      <c r="E144" s="147" t="s">
        <v>890</v>
      </c>
      <c r="F144" s="148" t="s">
        <v>891</v>
      </c>
      <c r="G144" s="149" t="s">
        <v>266</v>
      </c>
      <c r="H144" s="150">
        <v>35</v>
      </c>
      <c r="I144" s="151"/>
      <c r="J144" s="152">
        <f t="shared" si="5"/>
        <v>0</v>
      </c>
      <c r="K144" s="153"/>
      <c r="L144" s="28"/>
      <c r="M144" s="154" t="s">
        <v>1</v>
      </c>
      <c r="N144" s="117" t="s">
        <v>41</v>
      </c>
      <c r="P144" s="155">
        <f t="shared" si="6"/>
        <v>0</v>
      </c>
      <c r="Q144" s="155">
        <v>0</v>
      </c>
      <c r="R144" s="155">
        <f t="shared" si="7"/>
        <v>0</v>
      </c>
      <c r="S144" s="155">
        <v>8.7999999999999995E-2</v>
      </c>
      <c r="T144" s="156">
        <f t="shared" si="8"/>
        <v>3.0799999999999996</v>
      </c>
      <c r="AR144" s="157" t="s">
        <v>234</v>
      </c>
      <c r="AT144" s="157" t="s">
        <v>200</v>
      </c>
      <c r="AU144" s="157" t="s">
        <v>115</v>
      </c>
      <c r="AY144" s="13" t="s">
        <v>199</v>
      </c>
      <c r="BE144" s="158">
        <f t="shared" si="9"/>
        <v>0</v>
      </c>
      <c r="BF144" s="158">
        <f t="shared" si="10"/>
        <v>0</v>
      </c>
      <c r="BG144" s="158">
        <f t="shared" si="11"/>
        <v>0</v>
      </c>
      <c r="BH144" s="158">
        <f t="shared" si="12"/>
        <v>0</v>
      </c>
      <c r="BI144" s="158">
        <f t="shared" si="13"/>
        <v>0</v>
      </c>
      <c r="BJ144" s="13" t="s">
        <v>115</v>
      </c>
      <c r="BK144" s="158">
        <f t="shared" si="14"/>
        <v>0</v>
      </c>
      <c r="BL144" s="13" t="s">
        <v>234</v>
      </c>
      <c r="BM144" s="157" t="s">
        <v>892</v>
      </c>
    </row>
    <row r="145" spans="2:65" s="1" customFormat="1" ht="24.2" customHeight="1">
      <c r="B145" s="118"/>
      <c r="C145" s="146" t="s">
        <v>256</v>
      </c>
      <c r="D145" s="146" t="s">
        <v>200</v>
      </c>
      <c r="E145" s="147" t="s">
        <v>893</v>
      </c>
      <c r="F145" s="148" t="s">
        <v>894</v>
      </c>
      <c r="G145" s="149" t="s">
        <v>356</v>
      </c>
      <c r="H145" s="150">
        <v>55.2</v>
      </c>
      <c r="I145" s="151"/>
      <c r="J145" s="152">
        <f t="shared" si="5"/>
        <v>0</v>
      </c>
      <c r="K145" s="153"/>
      <c r="L145" s="28"/>
      <c r="M145" s="154" t="s">
        <v>1</v>
      </c>
      <c r="N145" s="117" t="s">
        <v>41</v>
      </c>
      <c r="P145" s="155">
        <f t="shared" si="6"/>
        <v>0</v>
      </c>
      <c r="Q145" s="155">
        <v>0</v>
      </c>
      <c r="R145" s="155">
        <f t="shared" si="7"/>
        <v>0</v>
      </c>
      <c r="S145" s="155">
        <v>0</v>
      </c>
      <c r="T145" s="156">
        <f t="shared" si="8"/>
        <v>0</v>
      </c>
      <c r="AR145" s="157" t="s">
        <v>234</v>
      </c>
      <c r="AT145" s="157" t="s">
        <v>200</v>
      </c>
      <c r="AU145" s="157" t="s">
        <v>115</v>
      </c>
      <c r="AY145" s="13" t="s">
        <v>199</v>
      </c>
      <c r="BE145" s="158">
        <f t="shared" si="9"/>
        <v>0</v>
      </c>
      <c r="BF145" s="158">
        <f t="shared" si="10"/>
        <v>0</v>
      </c>
      <c r="BG145" s="158">
        <f t="shared" si="11"/>
        <v>0</v>
      </c>
      <c r="BH145" s="158">
        <f t="shared" si="12"/>
        <v>0</v>
      </c>
      <c r="BI145" s="158">
        <f t="shared" si="13"/>
        <v>0</v>
      </c>
      <c r="BJ145" s="13" t="s">
        <v>115</v>
      </c>
      <c r="BK145" s="158">
        <f t="shared" si="14"/>
        <v>0</v>
      </c>
      <c r="BL145" s="13" t="s">
        <v>234</v>
      </c>
      <c r="BM145" s="157" t="s">
        <v>895</v>
      </c>
    </row>
    <row r="146" spans="2:65" s="1" customFormat="1" ht="33" customHeight="1">
      <c r="B146" s="118"/>
      <c r="C146" s="146" t="s">
        <v>233</v>
      </c>
      <c r="D146" s="146" t="s">
        <v>200</v>
      </c>
      <c r="E146" s="147" t="s">
        <v>694</v>
      </c>
      <c r="F146" s="148" t="s">
        <v>695</v>
      </c>
      <c r="G146" s="149" t="s">
        <v>356</v>
      </c>
      <c r="H146" s="150">
        <v>49.9</v>
      </c>
      <c r="I146" s="151"/>
      <c r="J146" s="152">
        <f t="shared" si="5"/>
        <v>0</v>
      </c>
      <c r="K146" s="153"/>
      <c r="L146" s="28"/>
      <c r="M146" s="154" t="s">
        <v>1</v>
      </c>
      <c r="N146" s="117" t="s">
        <v>41</v>
      </c>
      <c r="P146" s="155">
        <f t="shared" si="6"/>
        <v>0</v>
      </c>
      <c r="Q146" s="155">
        <v>0</v>
      </c>
      <c r="R146" s="155">
        <f t="shared" si="7"/>
        <v>0</v>
      </c>
      <c r="S146" s="155">
        <v>0</v>
      </c>
      <c r="T146" s="156">
        <f t="shared" si="8"/>
        <v>0</v>
      </c>
      <c r="AR146" s="157" t="s">
        <v>234</v>
      </c>
      <c r="AT146" s="157" t="s">
        <v>200</v>
      </c>
      <c r="AU146" s="157" t="s">
        <v>115</v>
      </c>
      <c r="AY146" s="13" t="s">
        <v>199</v>
      </c>
      <c r="BE146" s="158">
        <f t="shared" si="9"/>
        <v>0</v>
      </c>
      <c r="BF146" s="158">
        <f t="shared" si="10"/>
        <v>0</v>
      </c>
      <c r="BG146" s="158">
        <f t="shared" si="11"/>
        <v>0</v>
      </c>
      <c r="BH146" s="158">
        <f t="shared" si="12"/>
        <v>0</v>
      </c>
      <c r="BI146" s="158">
        <f t="shared" si="13"/>
        <v>0</v>
      </c>
      <c r="BJ146" s="13" t="s">
        <v>115</v>
      </c>
      <c r="BK146" s="158">
        <f t="shared" si="14"/>
        <v>0</v>
      </c>
      <c r="BL146" s="13" t="s">
        <v>234</v>
      </c>
      <c r="BM146" s="157" t="s">
        <v>696</v>
      </c>
    </row>
    <row r="147" spans="2:65" s="1" customFormat="1" ht="24.2" customHeight="1">
      <c r="B147" s="118"/>
      <c r="C147" s="146" t="s">
        <v>254</v>
      </c>
      <c r="D147" s="146" t="s">
        <v>200</v>
      </c>
      <c r="E147" s="147" t="s">
        <v>566</v>
      </c>
      <c r="F147" s="148" t="s">
        <v>567</v>
      </c>
      <c r="G147" s="149" t="s">
        <v>262</v>
      </c>
      <c r="H147" s="150">
        <v>191</v>
      </c>
      <c r="I147" s="151"/>
      <c r="J147" s="152">
        <f t="shared" si="5"/>
        <v>0</v>
      </c>
      <c r="K147" s="153"/>
      <c r="L147" s="28"/>
      <c r="M147" s="154" t="s">
        <v>1</v>
      </c>
      <c r="N147" s="117" t="s">
        <v>41</v>
      </c>
      <c r="P147" s="155">
        <f t="shared" si="6"/>
        <v>0</v>
      </c>
      <c r="Q147" s="155">
        <v>0</v>
      </c>
      <c r="R147" s="155">
        <f t="shared" si="7"/>
        <v>0</v>
      </c>
      <c r="S147" s="155">
        <v>0</v>
      </c>
      <c r="T147" s="156">
        <f t="shared" si="8"/>
        <v>0</v>
      </c>
      <c r="AR147" s="157" t="s">
        <v>234</v>
      </c>
      <c r="AT147" s="157" t="s">
        <v>200</v>
      </c>
      <c r="AU147" s="157" t="s">
        <v>115</v>
      </c>
      <c r="AY147" s="13" t="s">
        <v>199</v>
      </c>
      <c r="BE147" s="158">
        <f t="shared" si="9"/>
        <v>0</v>
      </c>
      <c r="BF147" s="158">
        <f t="shared" si="10"/>
        <v>0</v>
      </c>
      <c r="BG147" s="158">
        <f t="shared" si="11"/>
        <v>0</v>
      </c>
      <c r="BH147" s="158">
        <f t="shared" si="12"/>
        <v>0</v>
      </c>
      <c r="BI147" s="158">
        <f t="shared" si="13"/>
        <v>0</v>
      </c>
      <c r="BJ147" s="13" t="s">
        <v>115</v>
      </c>
      <c r="BK147" s="158">
        <f t="shared" si="14"/>
        <v>0</v>
      </c>
      <c r="BL147" s="13" t="s">
        <v>234</v>
      </c>
      <c r="BM147" s="157" t="s">
        <v>568</v>
      </c>
    </row>
    <row r="148" spans="2:65" s="1" customFormat="1" ht="24.2" customHeight="1">
      <c r="B148" s="118"/>
      <c r="C148" s="146" t="s">
        <v>268</v>
      </c>
      <c r="D148" s="146" t="s">
        <v>200</v>
      </c>
      <c r="E148" s="147" t="s">
        <v>569</v>
      </c>
      <c r="F148" s="148" t="s">
        <v>570</v>
      </c>
      <c r="G148" s="149" t="s">
        <v>356</v>
      </c>
      <c r="H148" s="150">
        <v>124</v>
      </c>
      <c r="I148" s="151"/>
      <c r="J148" s="152">
        <f t="shared" si="5"/>
        <v>0</v>
      </c>
      <c r="K148" s="153"/>
      <c r="L148" s="28"/>
      <c r="M148" s="154" t="s">
        <v>1</v>
      </c>
      <c r="N148" s="117" t="s">
        <v>41</v>
      </c>
      <c r="P148" s="155">
        <f t="shared" si="6"/>
        <v>0</v>
      </c>
      <c r="Q148" s="155">
        <v>0</v>
      </c>
      <c r="R148" s="155">
        <f t="shared" si="7"/>
        <v>0</v>
      </c>
      <c r="S148" s="155">
        <v>1.8</v>
      </c>
      <c r="T148" s="156">
        <f t="shared" si="8"/>
        <v>223.20000000000002</v>
      </c>
      <c r="AR148" s="157" t="s">
        <v>234</v>
      </c>
      <c r="AT148" s="157" t="s">
        <v>200</v>
      </c>
      <c r="AU148" s="157" t="s">
        <v>115</v>
      </c>
      <c r="AY148" s="13" t="s">
        <v>199</v>
      </c>
      <c r="BE148" s="158">
        <f t="shared" si="9"/>
        <v>0</v>
      </c>
      <c r="BF148" s="158">
        <f t="shared" si="10"/>
        <v>0</v>
      </c>
      <c r="BG148" s="158">
        <f t="shared" si="11"/>
        <v>0</v>
      </c>
      <c r="BH148" s="158">
        <f t="shared" si="12"/>
        <v>0</v>
      </c>
      <c r="BI148" s="158">
        <f t="shared" si="13"/>
        <v>0</v>
      </c>
      <c r="BJ148" s="13" t="s">
        <v>115</v>
      </c>
      <c r="BK148" s="158">
        <f t="shared" si="14"/>
        <v>0</v>
      </c>
      <c r="BL148" s="13" t="s">
        <v>234</v>
      </c>
      <c r="BM148" s="157" t="s">
        <v>571</v>
      </c>
    </row>
    <row r="149" spans="2:65" s="1" customFormat="1" ht="16.5" customHeight="1">
      <c r="B149" s="118"/>
      <c r="C149" s="146" t="s">
        <v>272</v>
      </c>
      <c r="D149" s="146" t="s">
        <v>200</v>
      </c>
      <c r="E149" s="147" t="s">
        <v>572</v>
      </c>
      <c r="F149" s="148" t="s">
        <v>573</v>
      </c>
      <c r="G149" s="149" t="s">
        <v>356</v>
      </c>
      <c r="H149" s="150">
        <v>124</v>
      </c>
      <c r="I149" s="151"/>
      <c r="J149" s="152">
        <f t="shared" si="5"/>
        <v>0</v>
      </c>
      <c r="K149" s="153"/>
      <c r="L149" s="28"/>
      <c r="M149" s="154" t="s">
        <v>1</v>
      </c>
      <c r="N149" s="117" t="s">
        <v>41</v>
      </c>
      <c r="P149" s="155">
        <f t="shared" si="6"/>
        <v>0</v>
      </c>
      <c r="Q149" s="155">
        <v>0</v>
      </c>
      <c r="R149" s="155">
        <f t="shared" si="7"/>
        <v>0</v>
      </c>
      <c r="S149" s="155">
        <v>0</v>
      </c>
      <c r="T149" s="156">
        <f t="shared" si="8"/>
        <v>0</v>
      </c>
      <c r="AR149" s="157" t="s">
        <v>234</v>
      </c>
      <c r="AT149" s="157" t="s">
        <v>200</v>
      </c>
      <c r="AU149" s="157" t="s">
        <v>115</v>
      </c>
      <c r="AY149" s="13" t="s">
        <v>199</v>
      </c>
      <c r="BE149" s="158">
        <f t="shared" si="9"/>
        <v>0</v>
      </c>
      <c r="BF149" s="158">
        <f t="shared" si="10"/>
        <v>0</v>
      </c>
      <c r="BG149" s="158">
        <f t="shared" si="11"/>
        <v>0</v>
      </c>
      <c r="BH149" s="158">
        <f t="shared" si="12"/>
        <v>0</v>
      </c>
      <c r="BI149" s="158">
        <f t="shared" si="13"/>
        <v>0</v>
      </c>
      <c r="BJ149" s="13" t="s">
        <v>115</v>
      </c>
      <c r="BK149" s="158">
        <f t="shared" si="14"/>
        <v>0</v>
      </c>
      <c r="BL149" s="13" t="s">
        <v>234</v>
      </c>
      <c r="BM149" s="157" t="s">
        <v>574</v>
      </c>
    </row>
    <row r="150" spans="2:65" s="1" customFormat="1" ht="24.2" customHeight="1">
      <c r="B150" s="118"/>
      <c r="C150" s="146" t="s">
        <v>276</v>
      </c>
      <c r="D150" s="146" t="s">
        <v>200</v>
      </c>
      <c r="E150" s="147" t="s">
        <v>575</v>
      </c>
      <c r="F150" s="148" t="s">
        <v>576</v>
      </c>
      <c r="G150" s="149" t="s">
        <v>577</v>
      </c>
      <c r="H150" s="150">
        <v>124</v>
      </c>
      <c r="I150" s="151"/>
      <c r="J150" s="152">
        <f t="shared" si="5"/>
        <v>0</v>
      </c>
      <c r="K150" s="153"/>
      <c r="L150" s="28"/>
      <c r="M150" s="154" t="s">
        <v>1</v>
      </c>
      <c r="N150" s="117" t="s">
        <v>41</v>
      </c>
      <c r="P150" s="155">
        <f t="shared" si="6"/>
        <v>0</v>
      </c>
      <c r="Q150" s="155">
        <v>0</v>
      </c>
      <c r="R150" s="155">
        <f t="shared" si="7"/>
        <v>0</v>
      </c>
      <c r="S150" s="155">
        <v>0</v>
      </c>
      <c r="T150" s="156">
        <f t="shared" si="8"/>
        <v>0</v>
      </c>
      <c r="AR150" s="157" t="s">
        <v>234</v>
      </c>
      <c r="AT150" s="157" t="s">
        <v>200</v>
      </c>
      <c r="AU150" s="157" t="s">
        <v>115</v>
      </c>
      <c r="AY150" s="13" t="s">
        <v>199</v>
      </c>
      <c r="BE150" s="158">
        <f t="shared" si="9"/>
        <v>0</v>
      </c>
      <c r="BF150" s="158">
        <f t="shared" si="10"/>
        <v>0</v>
      </c>
      <c r="BG150" s="158">
        <f t="shared" si="11"/>
        <v>0</v>
      </c>
      <c r="BH150" s="158">
        <f t="shared" si="12"/>
        <v>0</v>
      </c>
      <c r="BI150" s="158">
        <f t="shared" si="13"/>
        <v>0</v>
      </c>
      <c r="BJ150" s="13" t="s">
        <v>115</v>
      </c>
      <c r="BK150" s="158">
        <f t="shared" si="14"/>
        <v>0</v>
      </c>
      <c r="BL150" s="13" t="s">
        <v>234</v>
      </c>
      <c r="BM150" s="157" t="s">
        <v>578</v>
      </c>
    </row>
    <row r="151" spans="2:65" s="1" customFormat="1" ht="24.2" customHeight="1">
      <c r="B151" s="118"/>
      <c r="C151" s="146" t="s">
        <v>280</v>
      </c>
      <c r="D151" s="146" t="s">
        <v>200</v>
      </c>
      <c r="E151" s="147" t="s">
        <v>579</v>
      </c>
      <c r="F151" s="148" t="s">
        <v>580</v>
      </c>
      <c r="G151" s="149" t="s">
        <v>356</v>
      </c>
      <c r="H151" s="150">
        <v>124</v>
      </c>
      <c r="I151" s="151"/>
      <c r="J151" s="152">
        <f t="shared" si="5"/>
        <v>0</v>
      </c>
      <c r="K151" s="153"/>
      <c r="L151" s="28"/>
      <c r="M151" s="154" t="s">
        <v>1</v>
      </c>
      <c r="N151" s="117" t="s">
        <v>41</v>
      </c>
      <c r="P151" s="155">
        <f t="shared" si="6"/>
        <v>0</v>
      </c>
      <c r="Q151" s="155">
        <v>0</v>
      </c>
      <c r="R151" s="155">
        <f t="shared" si="7"/>
        <v>0</v>
      </c>
      <c r="S151" s="155">
        <v>0</v>
      </c>
      <c r="T151" s="156">
        <f t="shared" si="8"/>
        <v>0</v>
      </c>
      <c r="AR151" s="157" t="s">
        <v>234</v>
      </c>
      <c r="AT151" s="157" t="s">
        <v>200</v>
      </c>
      <c r="AU151" s="157" t="s">
        <v>115</v>
      </c>
      <c r="AY151" s="13" t="s">
        <v>199</v>
      </c>
      <c r="BE151" s="158">
        <f t="shared" si="9"/>
        <v>0</v>
      </c>
      <c r="BF151" s="158">
        <f t="shared" si="10"/>
        <v>0</v>
      </c>
      <c r="BG151" s="158">
        <f t="shared" si="11"/>
        <v>0</v>
      </c>
      <c r="BH151" s="158">
        <f t="shared" si="12"/>
        <v>0</v>
      </c>
      <c r="BI151" s="158">
        <f t="shared" si="13"/>
        <v>0</v>
      </c>
      <c r="BJ151" s="13" t="s">
        <v>115</v>
      </c>
      <c r="BK151" s="158">
        <f t="shared" si="14"/>
        <v>0</v>
      </c>
      <c r="BL151" s="13" t="s">
        <v>234</v>
      </c>
      <c r="BM151" s="157" t="s">
        <v>581</v>
      </c>
    </row>
    <row r="152" spans="2:65" s="1" customFormat="1" ht="21.75" customHeight="1">
      <c r="B152" s="118"/>
      <c r="C152" s="146" t="s">
        <v>284</v>
      </c>
      <c r="D152" s="146" t="s">
        <v>200</v>
      </c>
      <c r="E152" s="147" t="s">
        <v>701</v>
      </c>
      <c r="F152" s="148" t="s">
        <v>702</v>
      </c>
      <c r="G152" s="149" t="s">
        <v>356</v>
      </c>
      <c r="H152" s="150">
        <v>124</v>
      </c>
      <c r="I152" s="151"/>
      <c r="J152" s="152">
        <f t="shared" si="5"/>
        <v>0</v>
      </c>
      <c r="K152" s="153"/>
      <c r="L152" s="28"/>
      <c r="M152" s="154" t="s">
        <v>1</v>
      </c>
      <c r="N152" s="117" t="s">
        <v>41</v>
      </c>
      <c r="P152" s="155">
        <f t="shared" si="6"/>
        <v>0</v>
      </c>
      <c r="Q152" s="155">
        <v>0</v>
      </c>
      <c r="R152" s="155">
        <f t="shared" si="7"/>
        <v>0</v>
      </c>
      <c r="S152" s="155">
        <v>0</v>
      </c>
      <c r="T152" s="156">
        <f t="shared" si="8"/>
        <v>0</v>
      </c>
      <c r="AR152" s="157" t="s">
        <v>234</v>
      </c>
      <c r="AT152" s="157" t="s">
        <v>200</v>
      </c>
      <c r="AU152" s="157" t="s">
        <v>115</v>
      </c>
      <c r="AY152" s="13" t="s">
        <v>199</v>
      </c>
      <c r="BE152" s="158">
        <f t="shared" si="9"/>
        <v>0</v>
      </c>
      <c r="BF152" s="158">
        <f t="shared" si="10"/>
        <v>0</v>
      </c>
      <c r="BG152" s="158">
        <f t="shared" si="11"/>
        <v>0</v>
      </c>
      <c r="BH152" s="158">
        <f t="shared" si="12"/>
        <v>0</v>
      </c>
      <c r="BI152" s="158">
        <f t="shared" si="13"/>
        <v>0</v>
      </c>
      <c r="BJ152" s="13" t="s">
        <v>115</v>
      </c>
      <c r="BK152" s="158">
        <f t="shared" si="14"/>
        <v>0</v>
      </c>
      <c r="BL152" s="13" t="s">
        <v>234</v>
      </c>
      <c r="BM152" s="157" t="s">
        <v>703</v>
      </c>
    </row>
    <row r="153" spans="2:65" s="1" customFormat="1" ht="24.2" customHeight="1">
      <c r="B153" s="118"/>
      <c r="C153" s="146" t="s">
        <v>288</v>
      </c>
      <c r="D153" s="146" t="s">
        <v>200</v>
      </c>
      <c r="E153" s="147" t="s">
        <v>586</v>
      </c>
      <c r="F153" s="148" t="s">
        <v>587</v>
      </c>
      <c r="G153" s="149" t="s">
        <v>262</v>
      </c>
      <c r="H153" s="150">
        <v>230</v>
      </c>
      <c r="I153" s="151"/>
      <c r="J153" s="152">
        <f t="shared" si="5"/>
        <v>0</v>
      </c>
      <c r="K153" s="153"/>
      <c r="L153" s="28"/>
      <c r="M153" s="154" t="s">
        <v>1</v>
      </c>
      <c r="N153" s="117" t="s">
        <v>41</v>
      </c>
      <c r="P153" s="155">
        <f t="shared" si="6"/>
        <v>0</v>
      </c>
      <c r="Q153" s="155">
        <v>0</v>
      </c>
      <c r="R153" s="155">
        <f t="shared" si="7"/>
        <v>0</v>
      </c>
      <c r="S153" s="155">
        <v>0</v>
      </c>
      <c r="T153" s="156">
        <f t="shared" si="8"/>
        <v>0</v>
      </c>
      <c r="AR153" s="157" t="s">
        <v>234</v>
      </c>
      <c r="AT153" s="157" t="s">
        <v>200</v>
      </c>
      <c r="AU153" s="157" t="s">
        <v>115</v>
      </c>
      <c r="AY153" s="13" t="s">
        <v>199</v>
      </c>
      <c r="BE153" s="158">
        <f t="shared" si="9"/>
        <v>0</v>
      </c>
      <c r="BF153" s="158">
        <f t="shared" si="10"/>
        <v>0</v>
      </c>
      <c r="BG153" s="158">
        <f t="shared" si="11"/>
        <v>0</v>
      </c>
      <c r="BH153" s="158">
        <f t="shared" si="12"/>
        <v>0</v>
      </c>
      <c r="BI153" s="158">
        <f t="shared" si="13"/>
        <v>0</v>
      </c>
      <c r="BJ153" s="13" t="s">
        <v>115</v>
      </c>
      <c r="BK153" s="158">
        <f t="shared" si="14"/>
        <v>0</v>
      </c>
      <c r="BL153" s="13" t="s">
        <v>234</v>
      </c>
      <c r="BM153" s="157" t="s">
        <v>588</v>
      </c>
    </row>
    <row r="154" spans="2:65" s="1" customFormat="1" ht="16.5" customHeight="1">
      <c r="B154" s="118"/>
      <c r="C154" s="170" t="s">
        <v>292</v>
      </c>
      <c r="D154" s="170" t="s">
        <v>229</v>
      </c>
      <c r="E154" s="171" t="s">
        <v>589</v>
      </c>
      <c r="F154" s="172" t="s">
        <v>590</v>
      </c>
      <c r="G154" s="173" t="s">
        <v>385</v>
      </c>
      <c r="H154" s="174">
        <v>47.871000000000002</v>
      </c>
      <c r="I154" s="175"/>
      <c r="J154" s="176">
        <f t="shared" si="5"/>
        <v>0</v>
      </c>
      <c r="K154" s="177"/>
      <c r="L154" s="178"/>
      <c r="M154" s="179" t="s">
        <v>1</v>
      </c>
      <c r="N154" s="180" t="s">
        <v>41</v>
      </c>
      <c r="P154" s="155">
        <f t="shared" si="6"/>
        <v>0</v>
      </c>
      <c r="Q154" s="155">
        <v>1E-3</v>
      </c>
      <c r="R154" s="155">
        <f t="shared" si="7"/>
        <v>4.7871000000000004E-2</v>
      </c>
      <c r="S154" s="155">
        <v>0</v>
      </c>
      <c r="T154" s="156">
        <f t="shared" si="8"/>
        <v>0</v>
      </c>
      <c r="AR154" s="157" t="s">
        <v>233</v>
      </c>
      <c r="AT154" s="157" t="s">
        <v>229</v>
      </c>
      <c r="AU154" s="157" t="s">
        <v>115</v>
      </c>
      <c r="AY154" s="13" t="s">
        <v>199</v>
      </c>
      <c r="BE154" s="158">
        <f t="shared" si="9"/>
        <v>0</v>
      </c>
      <c r="BF154" s="158">
        <f t="shared" si="10"/>
        <v>0</v>
      </c>
      <c r="BG154" s="158">
        <f t="shared" si="11"/>
        <v>0</v>
      </c>
      <c r="BH154" s="158">
        <f t="shared" si="12"/>
        <v>0</v>
      </c>
      <c r="BI154" s="158">
        <f t="shared" si="13"/>
        <v>0</v>
      </c>
      <c r="BJ154" s="13" t="s">
        <v>115</v>
      </c>
      <c r="BK154" s="158">
        <f t="shared" si="14"/>
        <v>0</v>
      </c>
      <c r="BL154" s="13" t="s">
        <v>234</v>
      </c>
      <c r="BM154" s="157" t="s">
        <v>591</v>
      </c>
    </row>
    <row r="155" spans="2:65" s="1" customFormat="1" ht="24.2" customHeight="1">
      <c r="B155" s="118"/>
      <c r="C155" s="146" t="s">
        <v>296</v>
      </c>
      <c r="D155" s="146" t="s">
        <v>200</v>
      </c>
      <c r="E155" s="147" t="s">
        <v>592</v>
      </c>
      <c r="F155" s="148" t="s">
        <v>593</v>
      </c>
      <c r="G155" s="149" t="s">
        <v>262</v>
      </c>
      <c r="H155" s="150">
        <v>230</v>
      </c>
      <c r="I155" s="151"/>
      <c r="J155" s="152">
        <f t="shared" si="5"/>
        <v>0</v>
      </c>
      <c r="K155" s="153"/>
      <c r="L155" s="28"/>
      <c r="M155" s="154" t="s">
        <v>1</v>
      </c>
      <c r="N155" s="117" t="s">
        <v>41</v>
      </c>
      <c r="P155" s="155">
        <f t="shared" si="6"/>
        <v>0</v>
      </c>
      <c r="Q155" s="155">
        <v>0</v>
      </c>
      <c r="R155" s="155">
        <f t="shared" si="7"/>
        <v>0</v>
      </c>
      <c r="S155" s="155">
        <v>0</v>
      </c>
      <c r="T155" s="156">
        <f t="shared" si="8"/>
        <v>0</v>
      </c>
      <c r="AR155" s="157" t="s">
        <v>234</v>
      </c>
      <c r="AT155" s="157" t="s">
        <v>200</v>
      </c>
      <c r="AU155" s="157" t="s">
        <v>115</v>
      </c>
      <c r="AY155" s="13" t="s">
        <v>199</v>
      </c>
      <c r="BE155" s="158">
        <f t="shared" si="9"/>
        <v>0</v>
      </c>
      <c r="BF155" s="158">
        <f t="shared" si="10"/>
        <v>0</v>
      </c>
      <c r="BG155" s="158">
        <f t="shared" si="11"/>
        <v>0</v>
      </c>
      <c r="BH155" s="158">
        <f t="shared" si="12"/>
        <v>0</v>
      </c>
      <c r="BI155" s="158">
        <f t="shared" si="13"/>
        <v>0</v>
      </c>
      <c r="BJ155" s="13" t="s">
        <v>115</v>
      </c>
      <c r="BK155" s="158">
        <f t="shared" si="14"/>
        <v>0</v>
      </c>
      <c r="BL155" s="13" t="s">
        <v>234</v>
      </c>
      <c r="BM155" s="157" t="s">
        <v>594</v>
      </c>
    </row>
    <row r="156" spans="2:65" s="1" customFormat="1" ht="33" customHeight="1">
      <c r="B156" s="118"/>
      <c r="C156" s="146" t="s">
        <v>300</v>
      </c>
      <c r="D156" s="146" t="s">
        <v>200</v>
      </c>
      <c r="E156" s="147" t="s">
        <v>595</v>
      </c>
      <c r="F156" s="148" t="s">
        <v>596</v>
      </c>
      <c r="G156" s="149" t="s">
        <v>262</v>
      </c>
      <c r="H156" s="150">
        <v>230</v>
      </c>
      <c r="I156" s="151"/>
      <c r="J156" s="152">
        <f t="shared" si="5"/>
        <v>0</v>
      </c>
      <c r="K156" s="153"/>
      <c r="L156" s="28"/>
      <c r="M156" s="154" t="s">
        <v>1</v>
      </c>
      <c r="N156" s="117" t="s">
        <v>41</v>
      </c>
      <c r="P156" s="155">
        <f t="shared" si="6"/>
        <v>0</v>
      </c>
      <c r="Q156" s="155">
        <v>0</v>
      </c>
      <c r="R156" s="155">
        <f t="shared" si="7"/>
        <v>0</v>
      </c>
      <c r="S156" s="155">
        <v>0</v>
      </c>
      <c r="T156" s="156">
        <f t="shared" si="8"/>
        <v>0</v>
      </c>
      <c r="AR156" s="157" t="s">
        <v>234</v>
      </c>
      <c r="AT156" s="157" t="s">
        <v>200</v>
      </c>
      <c r="AU156" s="157" t="s">
        <v>115</v>
      </c>
      <c r="AY156" s="13" t="s">
        <v>199</v>
      </c>
      <c r="BE156" s="158">
        <f t="shared" si="9"/>
        <v>0</v>
      </c>
      <c r="BF156" s="158">
        <f t="shared" si="10"/>
        <v>0</v>
      </c>
      <c r="BG156" s="158">
        <f t="shared" si="11"/>
        <v>0</v>
      </c>
      <c r="BH156" s="158">
        <f t="shared" si="12"/>
        <v>0</v>
      </c>
      <c r="BI156" s="158">
        <f t="shared" si="13"/>
        <v>0</v>
      </c>
      <c r="BJ156" s="13" t="s">
        <v>115</v>
      </c>
      <c r="BK156" s="158">
        <f t="shared" si="14"/>
        <v>0</v>
      </c>
      <c r="BL156" s="13" t="s">
        <v>234</v>
      </c>
      <c r="BM156" s="157" t="s">
        <v>597</v>
      </c>
    </row>
    <row r="157" spans="2:65" s="1" customFormat="1" ht="24.2" customHeight="1">
      <c r="B157" s="118"/>
      <c r="C157" s="146" t="s">
        <v>304</v>
      </c>
      <c r="D157" s="146" t="s">
        <v>200</v>
      </c>
      <c r="E157" s="147" t="s">
        <v>598</v>
      </c>
      <c r="F157" s="148" t="s">
        <v>599</v>
      </c>
      <c r="G157" s="149" t="s">
        <v>262</v>
      </c>
      <c r="H157" s="150">
        <v>230</v>
      </c>
      <c r="I157" s="151"/>
      <c r="J157" s="152">
        <f t="shared" si="5"/>
        <v>0</v>
      </c>
      <c r="K157" s="153"/>
      <c r="L157" s="28"/>
      <c r="M157" s="154" t="s">
        <v>1</v>
      </c>
      <c r="N157" s="117" t="s">
        <v>41</v>
      </c>
      <c r="P157" s="155">
        <f t="shared" si="6"/>
        <v>0</v>
      </c>
      <c r="Q157" s="155">
        <v>0</v>
      </c>
      <c r="R157" s="155">
        <f t="shared" si="7"/>
        <v>0</v>
      </c>
      <c r="S157" s="155">
        <v>0</v>
      </c>
      <c r="T157" s="156">
        <f t="shared" si="8"/>
        <v>0</v>
      </c>
      <c r="AR157" s="157" t="s">
        <v>234</v>
      </c>
      <c r="AT157" s="157" t="s">
        <v>200</v>
      </c>
      <c r="AU157" s="157" t="s">
        <v>115</v>
      </c>
      <c r="AY157" s="13" t="s">
        <v>199</v>
      </c>
      <c r="BE157" s="158">
        <f t="shared" si="9"/>
        <v>0</v>
      </c>
      <c r="BF157" s="158">
        <f t="shared" si="10"/>
        <v>0</v>
      </c>
      <c r="BG157" s="158">
        <f t="shared" si="11"/>
        <v>0</v>
      </c>
      <c r="BH157" s="158">
        <f t="shared" si="12"/>
        <v>0</v>
      </c>
      <c r="BI157" s="158">
        <f t="shared" si="13"/>
        <v>0</v>
      </c>
      <c r="BJ157" s="13" t="s">
        <v>115</v>
      </c>
      <c r="BK157" s="158">
        <f t="shared" si="14"/>
        <v>0</v>
      </c>
      <c r="BL157" s="13" t="s">
        <v>234</v>
      </c>
      <c r="BM157" s="157" t="s">
        <v>600</v>
      </c>
    </row>
    <row r="158" spans="2:65" s="10" customFormat="1" ht="22.7" customHeight="1">
      <c r="B158" s="136"/>
      <c r="D158" s="137" t="s">
        <v>74</v>
      </c>
      <c r="E158" s="168" t="s">
        <v>115</v>
      </c>
      <c r="F158" s="168" t="s">
        <v>396</v>
      </c>
      <c r="I158" s="139"/>
      <c r="J158" s="169">
        <f>BK158</f>
        <v>0</v>
      </c>
      <c r="L158" s="136"/>
      <c r="M158" s="141"/>
      <c r="P158" s="142">
        <f>P159</f>
        <v>0</v>
      </c>
      <c r="R158" s="142">
        <f>R159</f>
        <v>0</v>
      </c>
      <c r="T158" s="143">
        <f>T159</f>
        <v>0</v>
      </c>
      <c r="AR158" s="137" t="s">
        <v>83</v>
      </c>
      <c r="AT158" s="144" t="s">
        <v>74</v>
      </c>
      <c r="AU158" s="144" t="s">
        <v>83</v>
      </c>
      <c r="AY158" s="137" t="s">
        <v>199</v>
      </c>
      <c r="BK158" s="145">
        <f>BK159</f>
        <v>0</v>
      </c>
    </row>
    <row r="159" spans="2:65" s="1" customFormat="1" ht="33" customHeight="1">
      <c r="B159" s="118"/>
      <c r="C159" s="146" t="s">
        <v>308</v>
      </c>
      <c r="D159" s="146" t="s">
        <v>200</v>
      </c>
      <c r="E159" s="147" t="s">
        <v>601</v>
      </c>
      <c r="F159" s="148" t="s">
        <v>602</v>
      </c>
      <c r="G159" s="149" t="s">
        <v>262</v>
      </c>
      <c r="H159" s="150">
        <v>209</v>
      </c>
      <c r="I159" s="151"/>
      <c r="J159" s="152">
        <f>ROUND(I159*H159,2)</f>
        <v>0</v>
      </c>
      <c r="K159" s="153"/>
      <c r="L159" s="28"/>
      <c r="M159" s="154" t="s">
        <v>1</v>
      </c>
      <c r="N159" s="117" t="s">
        <v>41</v>
      </c>
      <c r="P159" s="155">
        <f>O159*H159</f>
        <v>0</v>
      </c>
      <c r="Q159" s="155">
        <v>0</v>
      </c>
      <c r="R159" s="155">
        <f>Q159*H159</f>
        <v>0</v>
      </c>
      <c r="S159" s="155">
        <v>0</v>
      </c>
      <c r="T159" s="156">
        <f>S159*H159</f>
        <v>0</v>
      </c>
      <c r="AR159" s="157" t="s">
        <v>234</v>
      </c>
      <c r="AT159" s="157" t="s">
        <v>200</v>
      </c>
      <c r="AU159" s="157" t="s">
        <v>115</v>
      </c>
      <c r="AY159" s="13" t="s">
        <v>199</v>
      </c>
      <c r="BE159" s="158">
        <f>IF(N159="základná",J159,0)</f>
        <v>0</v>
      </c>
      <c r="BF159" s="158">
        <f>IF(N159="znížená",J159,0)</f>
        <v>0</v>
      </c>
      <c r="BG159" s="158">
        <f>IF(N159="zákl. prenesená",J159,0)</f>
        <v>0</v>
      </c>
      <c r="BH159" s="158">
        <f>IF(N159="zníž. prenesená",J159,0)</f>
        <v>0</v>
      </c>
      <c r="BI159" s="158">
        <f>IF(N159="nulová",J159,0)</f>
        <v>0</v>
      </c>
      <c r="BJ159" s="13" t="s">
        <v>115</v>
      </c>
      <c r="BK159" s="158">
        <f>ROUND(I159*H159,2)</f>
        <v>0</v>
      </c>
      <c r="BL159" s="13" t="s">
        <v>234</v>
      </c>
      <c r="BM159" s="157" t="s">
        <v>603</v>
      </c>
    </row>
    <row r="160" spans="2:65" s="10" customFormat="1" ht="22.7" customHeight="1">
      <c r="B160" s="136"/>
      <c r="D160" s="137" t="s">
        <v>74</v>
      </c>
      <c r="E160" s="168" t="s">
        <v>234</v>
      </c>
      <c r="F160" s="168" t="s">
        <v>607</v>
      </c>
      <c r="I160" s="139"/>
      <c r="J160" s="169">
        <f>BK160</f>
        <v>0</v>
      </c>
      <c r="L160" s="136"/>
      <c r="M160" s="141"/>
      <c r="P160" s="142">
        <f>SUM(P161:P163)</f>
        <v>0</v>
      </c>
      <c r="R160" s="142">
        <f>SUM(R161:R163)</f>
        <v>1.5017800000000001</v>
      </c>
      <c r="T160" s="143">
        <f>SUM(T161:T163)</f>
        <v>0</v>
      </c>
      <c r="AR160" s="137" t="s">
        <v>83</v>
      </c>
      <c r="AT160" s="144" t="s">
        <v>74</v>
      </c>
      <c r="AU160" s="144" t="s">
        <v>83</v>
      </c>
      <c r="AY160" s="137" t="s">
        <v>199</v>
      </c>
      <c r="BK160" s="145">
        <f>SUM(BK161:BK163)</f>
        <v>0</v>
      </c>
    </row>
    <row r="161" spans="2:65" s="1" customFormat="1" ht="33" customHeight="1">
      <c r="B161" s="118"/>
      <c r="C161" s="146" t="s">
        <v>312</v>
      </c>
      <c r="D161" s="146" t="s">
        <v>200</v>
      </c>
      <c r="E161" s="147" t="s">
        <v>608</v>
      </c>
      <c r="F161" s="148" t="s">
        <v>609</v>
      </c>
      <c r="G161" s="149" t="s">
        <v>262</v>
      </c>
      <c r="H161" s="150">
        <v>7</v>
      </c>
      <c r="I161" s="151"/>
      <c r="J161" s="152">
        <f>ROUND(I161*H161,2)</f>
        <v>0</v>
      </c>
      <c r="K161" s="153"/>
      <c r="L161" s="28"/>
      <c r="M161" s="154" t="s">
        <v>1</v>
      </c>
      <c r="N161" s="117" t="s">
        <v>41</v>
      </c>
      <c r="P161" s="155">
        <f>O161*H161</f>
        <v>0</v>
      </c>
      <c r="Q161" s="155">
        <v>9.4539999999999999E-2</v>
      </c>
      <c r="R161" s="155">
        <f>Q161*H161</f>
        <v>0.66178000000000003</v>
      </c>
      <c r="S161" s="155">
        <v>0</v>
      </c>
      <c r="T161" s="156">
        <f>S161*H161</f>
        <v>0</v>
      </c>
      <c r="AR161" s="157" t="s">
        <v>234</v>
      </c>
      <c r="AT161" s="157" t="s">
        <v>200</v>
      </c>
      <c r="AU161" s="157" t="s">
        <v>115</v>
      </c>
      <c r="AY161" s="13" t="s">
        <v>199</v>
      </c>
      <c r="BE161" s="158">
        <f>IF(N161="základná",J161,0)</f>
        <v>0</v>
      </c>
      <c r="BF161" s="158">
        <f>IF(N161="znížená",J161,0)</f>
        <v>0</v>
      </c>
      <c r="BG161" s="158">
        <f>IF(N161="zákl. prenesená",J161,0)</f>
        <v>0</v>
      </c>
      <c r="BH161" s="158">
        <f>IF(N161="zníž. prenesená",J161,0)</f>
        <v>0</v>
      </c>
      <c r="BI161" s="158">
        <f>IF(N161="nulová",J161,0)</f>
        <v>0</v>
      </c>
      <c r="BJ161" s="13" t="s">
        <v>115</v>
      </c>
      <c r="BK161" s="158">
        <f>ROUND(I161*H161,2)</f>
        <v>0</v>
      </c>
      <c r="BL161" s="13" t="s">
        <v>234</v>
      </c>
      <c r="BM161" s="157" t="s">
        <v>896</v>
      </c>
    </row>
    <row r="162" spans="2:65" s="1" customFormat="1" ht="24.2" customHeight="1">
      <c r="B162" s="118"/>
      <c r="C162" s="170" t="s">
        <v>225</v>
      </c>
      <c r="D162" s="170" t="s">
        <v>229</v>
      </c>
      <c r="E162" s="171" t="s">
        <v>712</v>
      </c>
      <c r="F162" s="172" t="s">
        <v>713</v>
      </c>
      <c r="G162" s="173" t="s">
        <v>262</v>
      </c>
      <c r="H162" s="174">
        <v>7</v>
      </c>
      <c r="I162" s="175"/>
      <c r="J162" s="176">
        <f>ROUND(I162*H162,2)</f>
        <v>0</v>
      </c>
      <c r="K162" s="177"/>
      <c r="L162" s="178"/>
      <c r="M162" s="179" t="s">
        <v>1</v>
      </c>
      <c r="N162" s="180" t="s">
        <v>41</v>
      </c>
      <c r="P162" s="155">
        <f>O162*H162</f>
        <v>0</v>
      </c>
      <c r="Q162" s="155">
        <v>0.12</v>
      </c>
      <c r="R162" s="155">
        <f>Q162*H162</f>
        <v>0.84</v>
      </c>
      <c r="S162" s="155">
        <v>0</v>
      </c>
      <c r="T162" s="156">
        <f>S162*H162</f>
        <v>0</v>
      </c>
      <c r="AR162" s="157" t="s">
        <v>233</v>
      </c>
      <c r="AT162" s="157" t="s">
        <v>229</v>
      </c>
      <c r="AU162" s="157" t="s">
        <v>115</v>
      </c>
      <c r="AY162" s="13" t="s">
        <v>199</v>
      </c>
      <c r="BE162" s="158">
        <f>IF(N162="základná",J162,0)</f>
        <v>0</v>
      </c>
      <c r="BF162" s="158">
        <f>IF(N162="znížená",J162,0)</f>
        <v>0</v>
      </c>
      <c r="BG162" s="158">
        <f>IF(N162="zákl. prenesená",J162,0)</f>
        <v>0</v>
      </c>
      <c r="BH162" s="158">
        <f>IF(N162="zníž. prenesená",J162,0)</f>
        <v>0</v>
      </c>
      <c r="BI162" s="158">
        <f>IF(N162="nulová",J162,0)</f>
        <v>0</v>
      </c>
      <c r="BJ162" s="13" t="s">
        <v>115</v>
      </c>
      <c r="BK162" s="158">
        <f>ROUND(I162*H162,2)</f>
        <v>0</v>
      </c>
      <c r="BL162" s="13" t="s">
        <v>234</v>
      </c>
      <c r="BM162" s="157" t="s">
        <v>897</v>
      </c>
    </row>
    <row r="163" spans="2:65" s="1" customFormat="1" ht="18">
      <c r="B163" s="28"/>
      <c r="D163" s="183" t="s">
        <v>715</v>
      </c>
      <c r="F163" s="184" t="s">
        <v>716</v>
      </c>
      <c r="I163" s="119"/>
      <c r="L163" s="28"/>
      <c r="M163" s="185"/>
      <c r="T163" s="55"/>
      <c r="AT163" s="13" t="s">
        <v>715</v>
      </c>
      <c r="AU163" s="13" t="s">
        <v>115</v>
      </c>
    </row>
    <row r="164" spans="2:65" s="10" customFormat="1" ht="22.7" customHeight="1">
      <c r="B164" s="136"/>
      <c r="D164" s="137" t="s">
        <v>74</v>
      </c>
      <c r="E164" s="168" t="s">
        <v>246</v>
      </c>
      <c r="F164" s="168" t="s">
        <v>417</v>
      </c>
      <c r="I164" s="139"/>
      <c r="J164" s="169">
        <f>BK164</f>
        <v>0</v>
      </c>
      <c r="L164" s="136"/>
      <c r="M164" s="141"/>
      <c r="P164" s="142">
        <f>SUM(P165:P173)</f>
        <v>0</v>
      </c>
      <c r="R164" s="142">
        <f>SUM(R165:R173)</f>
        <v>319.67135999999999</v>
      </c>
      <c r="T164" s="143">
        <f>SUM(T165:T173)</f>
        <v>0</v>
      </c>
      <c r="AR164" s="137" t="s">
        <v>83</v>
      </c>
      <c r="AT164" s="144" t="s">
        <v>74</v>
      </c>
      <c r="AU164" s="144" t="s">
        <v>83</v>
      </c>
      <c r="AY164" s="137" t="s">
        <v>199</v>
      </c>
      <c r="BK164" s="145">
        <f>SUM(BK165:BK173)</f>
        <v>0</v>
      </c>
    </row>
    <row r="165" spans="2:65" s="1" customFormat="1" ht="33" customHeight="1">
      <c r="B165" s="118"/>
      <c r="C165" s="146" t="s">
        <v>7</v>
      </c>
      <c r="D165" s="146" t="s">
        <v>200</v>
      </c>
      <c r="E165" s="147" t="s">
        <v>620</v>
      </c>
      <c r="F165" s="148" t="s">
        <v>621</v>
      </c>
      <c r="G165" s="149" t="s">
        <v>262</v>
      </c>
      <c r="H165" s="150">
        <v>202</v>
      </c>
      <c r="I165" s="151"/>
      <c r="J165" s="152">
        <f t="shared" ref="J165:J173" si="15">ROUND(I165*H165,2)</f>
        <v>0</v>
      </c>
      <c r="K165" s="153"/>
      <c r="L165" s="28"/>
      <c r="M165" s="154" t="s">
        <v>1</v>
      </c>
      <c r="N165" s="117" t="s">
        <v>41</v>
      </c>
      <c r="P165" s="155">
        <f t="shared" ref="P165:P173" si="16">O165*H165</f>
        <v>0</v>
      </c>
      <c r="Q165" s="155">
        <v>0.53186</v>
      </c>
      <c r="R165" s="155">
        <f t="shared" ref="R165:R173" si="17">Q165*H165</f>
        <v>107.43572</v>
      </c>
      <c r="S165" s="155">
        <v>0</v>
      </c>
      <c r="T165" s="156">
        <f t="shared" ref="T165:T173" si="18">S165*H165</f>
        <v>0</v>
      </c>
      <c r="AR165" s="157" t="s">
        <v>234</v>
      </c>
      <c r="AT165" s="157" t="s">
        <v>200</v>
      </c>
      <c r="AU165" s="157" t="s">
        <v>115</v>
      </c>
      <c r="AY165" s="13" t="s">
        <v>199</v>
      </c>
      <c r="BE165" s="158">
        <f t="shared" ref="BE165:BE173" si="19">IF(N165="základná",J165,0)</f>
        <v>0</v>
      </c>
      <c r="BF165" s="158">
        <f t="shared" ref="BF165:BF173" si="20">IF(N165="znížená",J165,0)</f>
        <v>0</v>
      </c>
      <c r="BG165" s="158">
        <f t="shared" ref="BG165:BG173" si="21">IF(N165="zákl. prenesená",J165,0)</f>
        <v>0</v>
      </c>
      <c r="BH165" s="158">
        <f t="shared" ref="BH165:BH173" si="22">IF(N165="zníž. prenesená",J165,0)</f>
        <v>0</v>
      </c>
      <c r="BI165" s="158">
        <f t="shared" ref="BI165:BI173" si="23">IF(N165="nulová",J165,0)</f>
        <v>0</v>
      </c>
      <c r="BJ165" s="13" t="s">
        <v>115</v>
      </c>
      <c r="BK165" s="158">
        <f t="shared" ref="BK165:BK173" si="24">ROUND(I165*H165,2)</f>
        <v>0</v>
      </c>
      <c r="BL165" s="13" t="s">
        <v>234</v>
      </c>
      <c r="BM165" s="157" t="s">
        <v>622</v>
      </c>
    </row>
    <row r="166" spans="2:65" s="1" customFormat="1" ht="33" customHeight="1">
      <c r="B166" s="118"/>
      <c r="C166" s="146" t="s">
        <v>397</v>
      </c>
      <c r="D166" s="146" t="s">
        <v>200</v>
      </c>
      <c r="E166" s="147" t="s">
        <v>717</v>
      </c>
      <c r="F166" s="148" t="s">
        <v>718</v>
      </c>
      <c r="G166" s="149" t="s">
        <v>262</v>
      </c>
      <c r="H166" s="150">
        <v>7</v>
      </c>
      <c r="I166" s="151"/>
      <c r="J166" s="152">
        <f t="shared" si="15"/>
        <v>0</v>
      </c>
      <c r="K166" s="153"/>
      <c r="L166" s="28"/>
      <c r="M166" s="154" t="s">
        <v>1</v>
      </c>
      <c r="N166" s="117" t="s">
        <v>41</v>
      </c>
      <c r="P166" s="155">
        <f t="shared" si="16"/>
        <v>0</v>
      </c>
      <c r="Q166" s="155">
        <v>0.23</v>
      </c>
      <c r="R166" s="155">
        <f t="shared" si="17"/>
        <v>1.61</v>
      </c>
      <c r="S166" s="155">
        <v>0</v>
      </c>
      <c r="T166" s="156">
        <f t="shared" si="18"/>
        <v>0</v>
      </c>
      <c r="AR166" s="157" t="s">
        <v>234</v>
      </c>
      <c r="AT166" s="157" t="s">
        <v>200</v>
      </c>
      <c r="AU166" s="157" t="s">
        <v>115</v>
      </c>
      <c r="AY166" s="13" t="s">
        <v>199</v>
      </c>
      <c r="BE166" s="158">
        <f t="shared" si="19"/>
        <v>0</v>
      </c>
      <c r="BF166" s="158">
        <f t="shared" si="20"/>
        <v>0</v>
      </c>
      <c r="BG166" s="158">
        <f t="shared" si="21"/>
        <v>0</v>
      </c>
      <c r="BH166" s="158">
        <f t="shared" si="22"/>
        <v>0</v>
      </c>
      <c r="BI166" s="158">
        <f t="shared" si="23"/>
        <v>0</v>
      </c>
      <c r="BJ166" s="13" t="s">
        <v>115</v>
      </c>
      <c r="BK166" s="158">
        <f t="shared" si="24"/>
        <v>0</v>
      </c>
      <c r="BL166" s="13" t="s">
        <v>234</v>
      </c>
      <c r="BM166" s="157" t="s">
        <v>898</v>
      </c>
    </row>
    <row r="167" spans="2:65" s="1" customFormat="1" ht="33" customHeight="1">
      <c r="B167" s="118"/>
      <c r="C167" s="146" t="s">
        <v>401</v>
      </c>
      <c r="D167" s="146" t="s">
        <v>200</v>
      </c>
      <c r="E167" s="147" t="s">
        <v>623</v>
      </c>
      <c r="F167" s="148" t="s">
        <v>624</v>
      </c>
      <c r="G167" s="149" t="s">
        <v>262</v>
      </c>
      <c r="H167" s="150">
        <v>7</v>
      </c>
      <c r="I167" s="151"/>
      <c r="J167" s="152">
        <f t="shared" si="15"/>
        <v>0</v>
      </c>
      <c r="K167" s="153"/>
      <c r="L167" s="28"/>
      <c r="M167" s="154" t="s">
        <v>1</v>
      </c>
      <c r="N167" s="117" t="s">
        <v>41</v>
      </c>
      <c r="P167" s="155">
        <f t="shared" si="16"/>
        <v>0</v>
      </c>
      <c r="Q167" s="155">
        <v>0.46</v>
      </c>
      <c r="R167" s="155">
        <f t="shared" si="17"/>
        <v>3.22</v>
      </c>
      <c r="S167" s="155">
        <v>0</v>
      </c>
      <c r="T167" s="156">
        <f t="shared" si="18"/>
        <v>0</v>
      </c>
      <c r="AR167" s="157" t="s">
        <v>234</v>
      </c>
      <c r="AT167" s="157" t="s">
        <v>200</v>
      </c>
      <c r="AU167" s="157" t="s">
        <v>115</v>
      </c>
      <c r="AY167" s="13" t="s">
        <v>199</v>
      </c>
      <c r="BE167" s="158">
        <f t="shared" si="19"/>
        <v>0</v>
      </c>
      <c r="BF167" s="158">
        <f t="shared" si="20"/>
        <v>0</v>
      </c>
      <c r="BG167" s="158">
        <f t="shared" si="21"/>
        <v>0</v>
      </c>
      <c r="BH167" s="158">
        <f t="shared" si="22"/>
        <v>0</v>
      </c>
      <c r="BI167" s="158">
        <f t="shared" si="23"/>
        <v>0</v>
      </c>
      <c r="BJ167" s="13" t="s">
        <v>115</v>
      </c>
      <c r="BK167" s="158">
        <f t="shared" si="24"/>
        <v>0</v>
      </c>
      <c r="BL167" s="13" t="s">
        <v>234</v>
      </c>
      <c r="BM167" s="157" t="s">
        <v>899</v>
      </c>
    </row>
    <row r="168" spans="2:65" s="1" customFormat="1" ht="37.700000000000003" customHeight="1">
      <c r="B168" s="118"/>
      <c r="C168" s="146" t="s">
        <v>405</v>
      </c>
      <c r="D168" s="146" t="s">
        <v>200</v>
      </c>
      <c r="E168" s="147" t="s">
        <v>427</v>
      </c>
      <c r="F168" s="148" t="s">
        <v>428</v>
      </c>
      <c r="G168" s="149" t="s">
        <v>262</v>
      </c>
      <c r="H168" s="150">
        <v>202</v>
      </c>
      <c r="I168" s="151"/>
      <c r="J168" s="152">
        <f t="shared" si="15"/>
        <v>0</v>
      </c>
      <c r="K168" s="153"/>
      <c r="L168" s="28"/>
      <c r="M168" s="154" t="s">
        <v>1</v>
      </c>
      <c r="N168" s="117" t="s">
        <v>41</v>
      </c>
      <c r="P168" s="155">
        <f t="shared" si="16"/>
        <v>0</v>
      </c>
      <c r="Q168" s="155">
        <v>0.35914000000000001</v>
      </c>
      <c r="R168" s="155">
        <f t="shared" si="17"/>
        <v>72.546279999999996</v>
      </c>
      <c r="S168" s="155">
        <v>0</v>
      </c>
      <c r="T168" s="156">
        <f t="shared" si="18"/>
        <v>0</v>
      </c>
      <c r="AR168" s="157" t="s">
        <v>234</v>
      </c>
      <c r="AT168" s="157" t="s">
        <v>200</v>
      </c>
      <c r="AU168" s="157" t="s">
        <v>115</v>
      </c>
      <c r="AY168" s="13" t="s">
        <v>199</v>
      </c>
      <c r="BE168" s="158">
        <f t="shared" si="19"/>
        <v>0</v>
      </c>
      <c r="BF168" s="158">
        <f t="shared" si="20"/>
        <v>0</v>
      </c>
      <c r="BG168" s="158">
        <f t="shared" si="21"/>
        <v>0</v>
      </c>
      <c r="BH168" s="158">
        <f t="shared" si="22"/>
        <v>0</v>
      </c>
      <c r="BI168" s="158">
        <f t="shared" si="23"/>
        <v>0</v>
      </c>
      <c r="BJ168" s="13" t="s">
        <v>115</v>
      </c>
      <c r="BK168" s="158">
        <f t="shared" si="24"/>
        <v>0</v>
      </c>
      <c r="BL168" s="13" t="s">
        <v>234</v>
      </c>
      <c r="BM168" s="157" t="s">
        <v>626</v>
      </c>
    </row>
    <row r="169" spans="2:65" s="1" customFormat="1" ht="33" customHeight="1">
      <c r="B169" s="118"/>
      <c r="C169" s="146" t="s">
        <v>409</v>
      </c>
      <c r="D169" s="146" t="s">
        <v>200</v>
      </c>
      <c r="E169" s="147" t="s">
        <v>431</v>
      </c>
      <c r="F169" s="148" t="s">
        <v>732</v>
      </c>
      <c r="G169" s="149" t="s">
        <v>262</v>
      </c>
      <c r="H169" s="150">
        <v>202</v>
      </c>
      <c r="I169" s="151"/>
      <c r="J169" s="152">
        <f t="shared" si="15"/>
        <v>0</v>
      </c>
      <c r="K169" s="153"/>
      <c r="L169" s="28"/>
      <c r="M169" s="154" t="s">
        <v>1</v>
      </c>
      <c r="N169" s="117" t="s">
        <v>41</v>
      </c>
      <c r="P169" s="155">
        <f t="shared" si="16"/>
        <v>0</v>
      </c>
      <c r="Q169" s="155">
        <v>8.0000000000000004E-4</v>
      </c>
      <c r="R169" s="155">
        <f t="shared" si="17"/>
        <v>0.16160000000000002</v>
      </c>
      <c r="S169" s="155">
        <v>0</v>
      </c>
      <c r="T169" s="156">
        <f t="shared" si="18"/>
        <v>0</v>
      </c>
      <c r="AR169" s="157" t="s">
        <v>234</v>
      </c>
      <c r="AT169" s="157" t="s">
        <v>200</v>
      </c>
      <c r="AU169" s="157" t="s">
        <v>115</v>
      </c>
      <c r="AY169" s="13" t="s">
        <v>199</v>
      </c>
      <c r="BE169" s="158">
        <f t="shared" si="19"/>
        <v>0</v>
      </c>
      <c r="BF169" s="158">
        <f t="shared" si="20"/>
        <v>0</v>
      </c>
      <c r="BG169" s="158">
        <f t="shared" si="21"/>
        <v>0</v>
      </c>
      <c r="BH169" s="158">
        <f t="shared" si="22"/>
        <v>0</v>
      </c>
      <c r="BI169" s="158">
        <f t="shared" si="23"/>
        <v>0</v>
      </c>
      <c r="BJ169" s="13" t="s">
        <v>115</v>
      </c>
      <c r="BK169" s="158">
        <f t="shared" si="24"/>
        <v>0</v>
      </c>
      <c r="BL169" s="13" t="s">
        <v>234</v>
      </c>
      <c r="BM169" s="157" t="s">
        <v>900</v>
      </c>
    </row>
    <row r="170" spans="2:65" s="1" customFormat="1" ht="33" customHeight="1">
      <c r="B170" s="118"/>
      <c r="C170" s="146" t="s">
        <v>413</v>
      </c>
      <c r="D170" s="146" t="s">
        <v>200</v>
      </c>
      <c r="E170" s="147" t="s">
        <v>627</v>
      </c>
      <c r="F170" s="148" t="s">
        <v>628</v>
      </c>
      <c r="G170" s="149" t="s">
        <v>262</v>
      </c>
      <c r="H170" s="150">
        <v>752</v>
      </c>
      <c r="I170" s="151"/>
      <c r="J170" s="152">
        <f t="shared" si="15"/>
        <v>0</v>
      </c>
      <c r="K170" s="153"/>
      <c r="L170" s="28"/>
      <c r="M170" s="154" t="s">
        <v>1</v>
      </c>
      <c r="N170" s="117" t="s">
        <v>41</v>
      </c>
      <c r="P170" s="155">
        <f t="shared" si="16"/>
        <v>0</v>
      </c>
      <c r="Q170" s="155">
        <v>6.9999999999999999E-4</v>
      </c>
      <c r="R170" s="155">
        <f t="shared" si="17"/>
        <v>0.52639999999999998</v>
      </c>
      <c r="S170" s="155">
        <v>0</v>
      </c>
      <c r="T170" s="156">
        <f t="shared" si="18"/>
        <v>0</v>
      </c>
      <c r="AR170" s="157" t="s">
        <v>234</v>
      </c>
      <c r="AT170" s="157" t="s">
        <v>200</v>
      </c>
      <c r="AU170" s="157" t="s">
        <v>115</v>
      </c>
      <c r="AY170" s="13" t="s">
        <v>199</v>
      </c>
      <c r="BE170" s="158">
        <f t="shared" si="19"/>
        <v>0</v>
      </c>
      <c r="BF170" s="158">
        <f t="shared" si="20"/>
        <v>0</v>
      </c>
      <c r="BG170" s="158">
        <f t="shared" si="21"/>
        <v>0</v>
      </c>
      <c r="BH170" s="158">
        <f t="shared" si="22"/>
        <v>0</v>
      </c>
      <c r="BI170" s="158">
        <f t="shared" si="23"/>
        <v>0</v>
      </c>
      <c r="BJ170" s="13" t="s">
        <v>115</v>
      </c>
      <c r="BK170" s="158">
        <f t="shared" si="24"/>
        <v>0</v>
      </c>
      <c r="BL170" s="13" t="s">
        <v>234</v>
      </c>
      <c r="BM170" s="157" t="s">
        <v>629</v>
      </c>
    </row>
    <row r="171" spans="2:65" s="1" customFormat="1" ht="33" customHeight="1">
      <c r="B171" s="118"/>
      <c r="C171" s="146" t="s">
        <v>418</v>
      </c>
      <c r="D171" s="146" t="s">
        <v>200</v>
      </c>
      <c r="E171" s="147" t="s">
        <v>439</v>
      </c>
      <c r="F171" s="148" t="s">
        <v>630</v>
      </c>
      <c r="G171" s="149" t="s">
        <v>262</v>
      </c>
      <c r="H171" s="150">
        <v>376</v>
      </c>
      <c r="I171" s="151"/>
      <c r="J171" s="152">
        <f t="shared" si="15"/>
        <v>0</v>
      </c>
      <c r="K171" s="153"/>
      <c r="L171" s="28"/>
      <c r="M171" s="154" t="s">
        <v>1</v>
      </c>
      <c r="N171" s="117" t="s">
        <v>41</v>
      </c>
      <c r="P171" s="155">
        <f t="shared" si="16"/>
        <v>0</v>
      </c>
      <c r="Q171" s="155">
        <v>0.10373</v>
      </c>
      <c r="R171" s="155">
        <f t="shared" si="17"/>
        <v>39.002479999999998</v>
      </c>
      <c r="S171" s="155">
        <v>0</v>
      </c>
      <c r="T171" s="156">
        <f t="shared" si="18"/>
        <v>0</v>
      </c>
      <c r="AR171" s="157" t="s">
        <v>234</v>
      </c>
      <c r="AT171" s="157" t="s">
        <v>200</v>
      </c>
      <c r="AU171" s="157" t="s">
        <v>115</v>
      </c>
      <c r="AY171" s="13" t="s">
        <v>199</v>
      </c>
      <c r="BE171" s="158">
        <f t="shared" si="19"/>
        <v>0</v>
      </c>
      <c r="BF171" s="158">
        <f t="shared" si="20"/>
        <v>0</v>
      </c>
      <c r="BG171" s="158">
        <f t="shared" si="21"/>
        <v>0</v>
      </c>
      <c r="BH171" s="158">
        <f t="shared" si="22"/>
        <v>0</v>
      </c>
      <c r="BI171" s="158">
        <f t="shared" si="23"/>
        <v>0</v>
      </c>
      <c r="BJ171" s="13" t="s">
        <v>115</v>
      </c>
      <c r="BK171" s="158">
        <f t="shared" si="24"/>
        <v>0</v>
      </c>
      <c r="BL171" s="13" t="s">
        <v>234</v>
      </c>
      <c r="BM171" s="157" t="s">
        <v>631</v>
      </c>
    </row>
    <row r="172" spans="2:65" s="1" customFormat="1" ht="37.700000000000003" customHeight="1">
      <c r="B172" s="118"/>
      <c r="C172" s="146" t="s">
        <v>422</v>
      </c>
      <c r="D172" s="146" t="s">
        <v>200</v>
      </c>
      <c r="E172" s="147" t="s">
        <v>443</v>
      </c>
      <c r="F172" s="148" t="s">
        <v>444</v>
      </c>
      <c r="G172" s="149" t="s">
        <v>262</v>
      </c>
      <c r="H172" s="150">
        <v>376</v>
      </c>
      <c r="I172" s="151"/>
      <c r="J172" s="152">
        <f t="shared" si="15"/>
        <v>0</v>
      </c>
      <c r="K172" s="153"/>
      <c r="L172" s="28"/>
      <c r="M172" s="154" t="s">
        <v>1</v>
      </c>
      <c r="N172" s="117" t="s">
        <v>41</v>
      </c>
      <c r="P172" s="155">
        <f t="shared" si="16"/>
        <v>0</v>
      </c>
      <c r="Q172" s="155">
        <v>0.15559000000000001</v>
      </c>
      <c r="R172" s="155">
        <f t="shared" si="17"/>
        <v>58.501840000000001</v>
      </c>
      <c r="S172" s="155">
        <v>0</v>
      </c>
      <c r="T172" s="156">
        <f t="shared" si="18"/>
        <v>0</v>
      </c>
      <c r="AR172" s="157" t="s">
        <v>234</v>
      </c>
      <c r="AT172" s="157" t="s">
        <v>200</v>
      </c>
      <c r="AU172" s="157" t="s">
        <v>115</v>
      </c>
      <c r="AY172" s="13" t="s">
        <v>199</v>
      </c>
      <c r="BE172" s="158">
        <f t="shared" si="19"/>
        <v>0</v>
      </c>
      <c r="BF172" s="158">
        <f t="shared" si="20"/>
        <v>0</v>
      </c>
      <c r="BG172" s="158">
        <f t="shared" si="21"/>
        <v>0</v>
      </c>
      <c r="BH172" s="158">
        <f t="shared" si="22"/>
        <v>0</v>
      </c>
      <c r="BI172" s="158">
        <f t="shared" si="23"/>
        <v>0</v>
      </c>
      <c r="BJ172" s="13" t="s">
        <v>115</v>
      </c>
      <c r="BK172" s="158">
        <f t="shared" si="24"/>
        <v>0</v>
      </c>
      <c r="BL172" s="13" t="s">
        <v>234</v>
      </c>
      <c r="BM172" s="157" t="s">
        <v>632</v>
      </c>
    </row>
    <row r="173" spans="2:65" s="1" customFormat="1" ht="33" customHeight="1">
      <c r="B173" s="118"/>
      <c r="C173" s="146" t="s">
        <v>426</v>
      </c>
      <c r="D173" s="146" t="s">
        <v>200</v>
      </c>
      <c r="E173" s="147" t="s">
        <v>447</v>
      </c>
      <c r="F173" s="148" t="s">
        <v>633</v>
      </c>
      <c r="G173" s="149" t="s">
        <v>262</v>
      </c>
      <c r="H173" s="150">
        <v>202</v>
      </c>
      <c r="I173" s="151"/>
      <c r="J173" s="152">
        <f t="shared" si="15"/>
        <v>0</v>
      </c>
      <c r="K173" s="153"/>
      <c r="L173" s="28"/>
      <c r="M173" s="154" t="s">
        <v>1</v>
      </c>
      <c r="N173" s="117" t="s">
        <v>41</v>
      </c>
      <c r="P173" s="155">
        <f t="shared" si="16"/>
        <v>0</v>
      </c>
      <c r="Q173" s="155">
        <v>0.18151999999999999</v>
      </c>
      <c r="R173" s="155">
        <f t="shared" si="17"/>
        <v>36.66704</v>
      </c>
      <c r="S173" s="155">
        <v>0</v>
      </c>
      <c r="T173" s="156">
        <f t="shared" si="18"/>
        <v>0</v>
      </c>
      <c r="AR173" s="157" t="s">
        <v>234</v>
      </c>
      <c r="AT173" s="157" t="s">
        <v>200</v>
      </c>
      <c r="AU173" s="157" t="s">
        <v>115</v>
      </c>
      <c r="AY173" s="13" t="s">
        <v>199</v>
      </c>
      <c r="BE173" s="158">
        <f t="shared" si="19"/>
        <v>0</v>
      </c>
      <c r="BF173" s="158">
        <f t="shared" si="20"/>
        <v>0</v>
      </c>
      <c r="BG173" s="158">
        <f t="shared" si="21"/>
        <v>0</v>
      </c>
      <c r="BH173" s="158">
        <f t="shared" si="22"/>
        <v>0</v>
      </c>
      <c r="BI173" s="158">
        <f t="shared" si="23"/>
        <v>0</v>
      </c>
      <c r="BJ173" s="13" t="s">
        <v>115</v>
      </c>
      <c r="BK173" s="158">
        <f t="shared" si="24"/>
        <v>0</v>
      </c>
      <c r="BL173" s="13" t="s">
        <v>234</v>
      </c>
      <c r="BM173" s="157" t="s">
        <v>634</v>
      </c>
    </row>
    <row r="174" spans="2:65" s="10" customFormat="1" ht="22.7" customHeight="1">
      <c r="B174" s="136"/>
      <c r="D174" s="137" t="s">
        <v>74</v>
      </c>
      <c r="E174" s="168" t="s">
        <v>233</v>
      </c>
      <c r="F174" s="168" t="s">
        <v>450</v>
      </c>
      <c r="I174" s="139"/>
      <c r="J174" s="169">
        <f>BK174</f>
        <v>0</v>
      </c>
      <c r="L174" s="136"/>
      <c r="M174" s="141"/>
      <c r="P174" s="142">
        <f>SUM(P175:P176)</f>
        <v>0</v>
      </c>
      <c r="R174" s="142">
        <f>SUM(R175:R176)</f>
        <v>2.4714</v>
      </c>
      <c r="T174" s="143">
        <f>SUM(T175:T176)</f>
        <v>0</v>
      </c>
      <c r="AR174" s="137" t="s">
        <v>83</v>
      </c>
      <c r="AT174" s="144" t="s">
        <v>74</v>
      </c>
      <c r="AU174" s="144" t="s">
        <v>83</v>
      </c>
      <c r="AY174" s="137" t="s">
        <v>199</v>
      </c>
      <c r="BK174" s="145">
        <f>SUM(BK175:BK176)</f>
        <v>0</v>
      </c>
    </row>
    <row r="175" spans="2:65" s="1" customFormat="1" ht="24.2" customHeight="1">
      <c r="B175" s="118"/>
      <c r="C175" s="146" t="s">
        <v>430</v>
      </c>
      <c r="D175" s="146" t="s">
        <v>200</v>
      </c>
      <c r="E175" s="147" t="s">
        <v>638</v>
      </c>
      <c r="F175" s="148" t="s">
        <v>639</v>
      </c>
      <c r="G175" s="149" t="s">
        <v>232</v>
      </c>
      <c r="H175" s="150">
        <v>3</v>
      </c>
      <c r="I175" s="151"/>
      <c r="J175" s="152">
        <f>ROUND(I175*H175,2)</f>
        <v>0</v>
      </c>
      <c r="K175" s="153"/>
      <c r="L175" s="28"/>
      <c r="M175" s="154" t="s">
        <v>1</v>
      </c>
      <c r="N175" s="117" t="s">
        <v>41</v>
      </c>
      <c r="P175" s="155">
        <f>O175*H175</f>
        <v>0</v>
      </c>
      <c r="Q175" s="155">
        <v>0.41325000000000001</v>
      </c>
      <c r="R175" s="155">
        <f>Q175*H175</f>
        <v>1.2397499999999999</v>
      </c>
      <c r="S175" s="155">
        <v>0</v>
      </c>
      <c r="T175" s="156">
        <f>S175*H175</f>
        <v>0</v>
      </c>
      <c r="AR175" s="157" t="s">
        <v>234</v>
      </c>
      <c r="AT175" s="157" t="s">
        <v>200</v>
      </c>
      <c r="AU175" s="157" t="s">
        <v>115</v>
      </c>
      <c r="AY175" s="13" t="s">
        <v>199</v>
      </c>
      <c r="BE175" s="158">
        <f>IF(N175="základná",J175,0)</f>
        <v>0</v>
      </c>
      <c r="BF175" s="158">
        <f>IF(N175="znížená",J175,0)</f>
        <v>0</v>
      </c>
      <c r="BG175" s="158">
        <f>IF(N175="zákl. prenesená",J175,0)</f>
        <v>0</v>
      </c>
      <c r="BH175" s="158">
        <f>IF(N175="zníž. prenesená",J175,0)</f>
        <v>0</v>
      </c>
      <c r="BI175" s="158">
        <f>IF(N175="nulová",J175,0)</f>
        <v>0</v>
      </c>
      <c r="BJ175" s="13" t="s">
        <v>115</v>
      </c>
      <c r="BK175" s="158">
        <f>ROUND(I175*H175,2)</f>
        <v>0</v>
      </c>
      <c r="BL175" s="13" t="s">
        <v>234</v>
      </c>
      <c r="BM175" s="157" t="s">
        <v>640</v>
      </c>
    </row>
    <row r="176" spans="2:65" s="1" customFormat="1" ht="24.2" customHeight="1">
      <c r="B176" s="118"/>
      <c r="C176" s="146" t="s">
        <v>434</v>
      </c>
      <c r="D176" s="146" t="s">
        <v>200</v>
      </c>
      <c r="E176" s="147" t="s">
        <v>641</v>
      </c>
      <c r="F176" s="148" t="s">
        <v>642</v>
      </c>
      <c r="G176" s="149" t="s">
        <v>232</v>
      </c>
      <c r="H176" s="150">
        <v>3</v>
      </c>
      <c r="I176" s="151"/>
      <c r="J176" s="152">
        <f>ROUND(I176*H176,2)</f>
        <v>0</v>
      </c>
      <c r="K176" s="153"/>
      <c r="L176" s="28"/>
      <c r="M176" s="154" t="s">
        <v>1</v>
      </c>
      <c r="N176" s="117" t="s">
        <v>41</v>
      </c>
      <c r="P176" s="155">
        <f>O176*H176</f>
        <v>0</v>
      </c>
      <c r="Q176" s="155">
        <v>0.41055000000000003</v>
      </c>
      <c r="R176" s="155">
        <f>Q176*H176</f>
        <v>1.2316500000000001</v>
      </c>
      <c r="S176" s="155">
        <v>0</v>
      </c>
      <c r="T176" s="156">
        <f>S176*H176</f>
        <v>0</v>
      </c>
      <c r="AR176" s="157" t="s">
        <v>234</v>
      </c>
      <c r="AT176" s="157" t="s">
        <v>200</v>
      </c>
      <c r="AU176" s="157" t="s">
        <v>115</v>
      </c>
      <c r="AY176" s="13" t="s">
        <v>199</v>
      </c>
      <c r="BE176" s="158">
        <f>IF(N176="základná",J176,0)</f>
        <v>0</v>
      </c>
      <c r="BF176" s="158">
        <f>IF(N176="znížená",J176,0)</f>
        <v>0</v>
      </c>
      <c r="BG176" s="158">
        <f>IF(N176="zákl. prenesená",J176,0)</f>
        <v>0</v>
      </c>
      <c r="BH176" s="158">
        <f>IF(N176="zníž. prenesená",J176,0)</f>
        <v>0</v>
      </c>
      <c r="BI176" s="158">
        <f>IF(N176="nulová",J176,0)</f>
        <v>0</v>
      </c>
      <c r="BJ176" s="13" t="s">
        <v>115</v>
      </c>
      <c r="BK176" s="158">
        <f>ROUND(I176*H176,2)</f>
        <v>0</v>
      </c>
      <c r="BL176" s="13" t="s">
        <v>234</v>
      </c>
      <c r="BM176" s="157" t="s">
        <v>643</v>
      </c>
    </row>
    <row r="177" spans="2:65" s="10" customFormat="1" ht="22.7" customHeight="1">
      <c r="B177" s="136"/>
      <c r="D177" s="137" t="s">
        <v>74</v>
      </c>
      <c r="E177" s="168" t="s">
        <v>254</v>
      </c>
      <c r="F177" s="168" t="s">
        <v>255</v>
      </c>
      <c r="I177" s="139"/>
      <c r="J177" s="169">
        <f>BK177</f>
        <v>0</v>
      </c>
      <c r="L177" s="136"/>
      <c r="M177" s="141"/>
      <c r="P177" s="142">
        <f>SUM(P178:P191)</f>
        <v>0</v>
      </c>
      <c r="R177" s="142">
        <f>SUM(R178:R191)</f>
        <v>27.175412999999999</v>
      </c>
      <c r="T177" s="143">
        <f>SUM(T178:T191)</f>
        <v>4.7080000000000002</v>
      </c>
      <c r="AR177" s="137" t="s">
        <v>83</v>
      </c>
      <c r="AT177" s="144" t="s">
        <v>74</v>
      </c>
      <c r="AU177" s="144" t="s">
        <v>83</v>
      </c>
      <c r="AY177" s="137" t="s">
        <v>199</v>
      </c>
      <c r="BK177" s="145">
        <f>SUM(BK178:BK191)</f>
        <v>0</v>
      </c>
    </row>
    <row r="178" spans="2:65" s="1" customFormat="1" ht="24.2" customHeight="1">
      <c r="B178" s="118"/>
      <c r="C178" s="146" t="s">
        <v>438</v>
      </c>
      <c r="D178" s="146" t="s">
        <v>200</v>
      </c>
      <c r="E178" s="147" t="s">
        <v>644</v>
      </c>
      <c r="F178" s="148" t="s">
        <v>645</v>
      </c>
      <c r="G178" s="149" t="s">
        <v>266</v>
      </c>
      <c r="H178" s="150">
        <v>72</v>
      </c>
      <c r="I178" s="151"/>
      <c r="J178" s="152">
        <f t="shared" ref="J178:J191" si="25">ROUND(I178*H178,2)</f>
        <v>0</v>
      </c>
      <c r="K178" s="153"/>
      <c r="L178" s="28"/>
      <c r="M178" s="154" t="s">
        <v>1</v>
      </c>
      <c r="N178" s="117" t="s">
        <v>41</v>
      </c>
      <c r="P178" s="155">
        <f t="shared" ref="P178:P191" si="26">O178*H178</f>
        <v>0</v>
      </c>
      <c r="Q178" s="155">
        <v>0</v>
      </c>
      <c r="R178" s="155">
        <f t="shared" ref="R178:R191" si="27">Q178*H178</f>
        <v>0</v>
      </c>
      <c r="S178" s="155">
        <v>0</v>
      </c>
      <c r="T178" s="156">
        <f t="shared" ref="T178:T191" si="28">S178*H178</f>
        <v>0</v>
      </c>
      <c r="AR178" s="157" t="s">
        <v>234</v>
      </c>
      <c r="AT178" s="157" t="s">
        <v>200</v>
      </c>
      <c r="AU178" s="157" t="s">
        <v>115</v>
      </c>
      <c r="AY178" s="13" t="s">
        <v>199</v>
      </c>
      <c r="BE178" s="158">
        <f t="shared" ref="BE178:BE191" si="29">IF(N178="základná",J178,0)</f>
        <v>0</v>
      </c>
      <c r="BF178" s="158">
        <f t="shared" ref="BF178:BF191" si="30">IF(N178="znížená",J178,0)</f>
        <v>0</v>
      </c>
      <c r="BG178" s="158">
        <f t="shared" ref="BG178:BG191" si="31">IF(N178="zákl. prenesená",J178,0)</f>
        <v>0</v>
      </c>
      <c r="BH178" s="158">
        <f t="shared" ref="BH178:BH191" si="32">IF(N178="zníž. prenesená",J178,0)</f>
        <v>0</v>
      </c>
      <c r="BI178" s="158">
        <f t="shared" ref="BI178:BI191" si="33">IF(N178="nulová",J178,0)</f>
        <v>0</v>
      </c>
      <c r="BJ178" s="13" t="s">
        <v>115</v>
      </c>
      <c r="BK178" s="158">
        <f t="shared" ref="BK178:BK191" si="34">ROUND(I178*H178,2)</f>
        <v>0</v>
      </c>
      <c r="BL178" s="13" t="s">
        <v>234</v>
      </c>
      <c r="BM178" s="157" t="s">
        <v>646</v>
      </c>
    </row>
    <row r="179" spans="2:65" s="1" customFormat="1" ht="16.5" customHeight="1">
      <c r="B179" s="118"/>
      <c r="C179" s="170" t="s">
        <v>442</v>
      </c>
      <c r="D179" s="170" t="s">
        <v>229</v>
      </c>
      <c r="E179" s="171" t="s">
        <v>647</v>
      </c>
      <c r="F179" s="172" t="s">
        <v>648</v>
      </c>
      <c r="G179" s="173" t="s">
        <v>232</v>
      </c>
      <c r="H179" s="174">
        <v>72.72</v>
      </c>
      <c r="I179" s="175"/>
      <c r="J179" s="176">
        <f t="shared" si="25"/>
        <v>0</v>
      </c>
      <c r="K179" s="177"/>
      <c r="L179" s="178"/>
      <c r="M179" s="179" t="s">
        <v>1</v>
      </c>
      <c r="N179" s="180" t="s">
        <v>41</v>
      </c>
      <c r="P179" s="155">
        <f t="shared" si="26"/>
        <v>0</v>
      </c>
      <c r="Q179" s="155">
        <v>9.7000000000000003E-2</v>
      </c>
      <c r="R179" s="155">
        <f t="shared" si="27"/>
        <v>7.0538400000000001</v>
      </c>
      <c r="S179" s="155">
        <v>0</v>
      </c>
      <c r="T179" s="156">
        <f t="shared" si="28"/>
        <v>0</v>
      </c>
      <c r="AR179" s="157" t="s">
        <v>233</v>
      </c>
      <c r="AT179" s="157" t="s">
        <v>229</v>
      </c>
      <c r="AU179" s="157" t="s">
        <v>115</v>
      </c>
      <c r="AY179" s="13" t="s">
        <v>199</v>
      </c>
      <c r="BE179" s="158">
        <f t="shared" si="29"/>
        <v>0</v>
      </c>
      <c r="BF179" s="158">
        <f t="shared" si="30"/>
        <v>0</v>
      </c>
      <c r="BG179" s="158">
        <f t="shared" si="31"/>
        <v>0</v>
      </c>
      <c r="BH179" s="158">
        <f t="shared" si="32"/>
        <v>0</v>
      </c>
      <c r="BI179" s="158">
        <f t="shared" si="33"/>
        <v>0</v>
      </c>
      <c r="BJ179" s="13" t="s">
        <v>115</v>
      </c>
      <c r="BK179" s="158">
        <f t="shared" si="34"/>
        <v>0</v>
      </c>
      <c r="BL179" s="13" t="s">
        <v>234</v>
      </c>
      <c r="BM179" s="157" t="s">
        <v>649</v>
      </c>
    </row>
    <row r="180" spans="2:65" s="1" customFormat="1" ht="37.700000000000003" customHeight="1">
      <c r="B180" s="118"/>
      <c r="C180" s="146" t="s">
        <v>446</v>
      </c>
      <c r="D180" s="146" t="s">
        <v>200</v>
      </c>
      <c r="E180" s="147" t="s">
        <v>484</v>
      </c>
      <c r="F180" s="148" t="s">
        <v>485</v>
      </c>
      <c r="G180" s="149" t="s">
        <v>266</v>
      </c>
      <c r="H180" s="150">
        <v>15</v>
      </c>
      <c r="I180" s="151"/>
      <c r="J180" s="152">
        <f t="shared" si="25"/>
        <v>0</v>
      </c>
      <c r="K180" s="153"/>
      <c r="L180" s="28"/>
      <c r="M180" s="154" t="s">
        <v>1</v>
      </c>
      <c r="N180" s="117" t="s">
        <v>41</v>
      </c>
      <c r="P180" s="155">
        <f t="shared" si="26"/>
        <v>0</v>
      </c>
      <c r="Q180" s="155">
        <v>9.9250000000000005E-2</v>
      </c>
      <c r="R180" s="155">
        <f t="shared" si="27"/>
        <v>1.48875</v>
      </c>
      <c r="S180" s="155">
        <v>0</v>
      </c>
      <c r="T180" s="156">
        <f t="shared" si="28"/>
        <v>0</v>
      </c>
      <c r="AR180" s="157" t="s">
        <v>234</v>
      </c>
      <c r="AT180" s="157" t="s">
        <v>200</v>
      </c>
      <c r="AU180" s="157" t="s">
        <v>115</v>
      </c>
      <c r="AY180" s="13" t="s">
        <v>199</v>
      </c>
      <c r="BE180" s="158">
        <f t="shared" si="29"/>
        <v>0</v>
      </c>
      <c r="BF180" s="158">
        <f t="shared" si="30"/>
        <v>0</v>
      </c>
      <c r="BG180" s="158">
        <f t="shared" si="31"/>
        <v>0</v>
      </c>
      <c r="BH180" s="158">
        <f t="shared" si="32"/>
        <v>0</v>
      </c>
      <c r="BI180" s="158">
        <f t="shared" si="33"/>
        <v>0</v>
      </c>
      <c r="BJ180" s="13" t="s">
        <v>115</v>
      </c>
      <c r="BK180" s="158">
        <f t="shared" si="34"/>
        <v>0</v>
      </c>
      <c r="BL180" s="13" t="s">
        <v>234</v>
      </c>
      <c r="BM180" s="157" t="s">
        <v>901</v>
      </c>
    </row>
    <row r="181" spans="2:65" s="1" customFormat="1" ht="24.2" customHeight="1">
      <c r="B181" s="118"/>
      <c r="C181" s="146" t="s">
        <v>451</v>
      </c>
      <c r="D181" s="146" t="s">
        <v>200</v>
      </c>
      <c r="E181" s="147" t="s">
        <v>656</v>
      </c>
      <c r="F181" s="148" t="s">
        <v>657</v>
      </c>
      <c r="G181" s="149" t="s">
        <v>356</v>
      </c>
      <c r="H181" s="150">
        <v>6.93</v>
      </c>
      <c r="I181" s="151"/>
      <c r="J181" s="152">
        <f t="shared" si="25"/>
        <v>0</v>
      </c>
      <c r="K181" s="153"/>
      <c r="L181" s="28"/>
      <c r="M181" s="154" t="s">
        <v>1</v>
      </c>
      <c r="N181" s="117" t="s">
        <v>41</v>
      </c>
      <c r="P181" s="155">
        <f t="shared" si="26"/>
        <v>0</v>
      </c>
      <c r="Q181" s="155">
        <v>2.2321</v>
      </c>
      <c r="R181" s="155">
        <f t="shared" si="27"/>
        <v>15.468452999999998</v>
      </c>
      <c r="S181" s="155">
        <v>0</v>
      </c>
      <c r="T181" s="156">
        <f t="shared" si="28"/>
        <v>0</v>
      </c>
      <c r="AR181" s="157" t="s">
        <v>234</v>
      </c>
      <c r="AT181" s="157" t="s">
        <v>200</v>
      </c>
      <c r="AU181" s="157" t="s">
        <v>115</v>
      </c>
      <c r="AY181" s="13" t="s">
        <v>199</v>
      </c>
      <c r="BE181" s="158">
        <f t="shared" si="29"/>
        <v>0</v>
      </c>
      <c r="BF181" s="158">
        <f t="shared" si="30"/>
        <v>0</v>
      </c>
      <c r="BG181" s="158">
        <f t="shared" si="31"/>
        <v>0</v>
      </c>
      <c r="BH181" s="158">
        <f t="shared" si="32"/>
        <v>0</v>
      </c>
      <c r="BI181" s="158">
        <f t="shared" si="33"/>
        <v>0</v>
      </c>
      <c r="BJ181" s="13" t="s">
        <v>115</v>
      </c>
      <c r="BK181" s="158">
        <f t="shared" si="34"/>
        <v>0</v>
      </c>
      <c r="BL181" s="13" t="s">
        <v>234</v>
      </c>
      <c r="BM181" s="157" t="s">
        <v>658</v>
      </c>
    </row>
    <row r="182" spans="2:65" s="1" customFormat="1" ht="24.2" customHeight="1">
      <c r="B182" s="118"/>
      <c r="C182" s="146" t="s">
        <v>455</v>
      </c>
      <c r="D182" s="146" t="s">
        <v>200</v>
      </c>
      <c r="E182" s="147" t="s">
        <v>659</v>
      </c>
      <c r="F182" s="148" t="s">
        <v>660</v>
      </c>
      <c r="G182" s="149" t="s">
        <v>266</v>
      </c>
      <c r="H182" s="150">
        <v>91</v>
      </c>
      <c r="I182" s="151"/>
      <c r="J182" s="152">
        <f t="shared" si="25"/>
        <v>0</v>
      </c>
      <c r="K182" s="153"/>
      <c r="L182" s="28"/>
      <c r="M182" s="154" t="s">
        <v>1</v>
      </c>
      <c r="N182" s="117" t="s">
        <v>41</v>
      </c>
      <c r="P182" s="155">
        <f t="shared" si="26"/>
        <v>0</v>
      </c>
      <c r="Q182" s="155">
        <v>6.9999999999999994E-5</v>
      </c>
      <c r="R182" s="155">
        <f t="shared" si="27"/>
        <v>6.3699999999999998E-3</v>
      </c>
      <c r="S182" s="155">
        <v>0</v>
      </c>
      <c r="T182" s="156">
        <f t="shared" si="28"/>
        <v>0</v>
      </c>
      <c r="AR182" s="157" t="s">
        <v>234</v>
      </c>
      <c r="AT182" s="157" t="s">
        <v>200</v>
      </c>
      <c r="AU182" s="157" t="s">
        <v>115</v>
      </c>
      <c r="AY182" s="13" t="s">
        <v>199</v>
      </c>
      <c r="BE182" s="158">
        <f t="shared" si="29"/>
        <v>0</v>
      </c>
      <c r="BF182" s="158">
        <f t="shared" si="30"/>
        <v>0</v>
      </c>
      <c r="BG182" s="158">
        <f t="shared" si="31"/>
        <v>0</v>
      </c>
      <c r="BH182" s="158">
        <f t="shared" si="32"/>
        <v>0</v>
      </c>
      <c r="BI182" s="158">
        <f t="shared" si="33"/>
        <v>0</v>
      </c>
      <c r="BJ182" s="13" t="s">
        <v>115</v>
      </c>
      <c r="BK182" s="158">
        <f t="shared" si="34"/>
        <v>0</v>
      </c>
      <c r="BL182" s="13" t="s">
        <v>234</v>
      </c>
      <c r="BM182" s="157" t="s">
        <v>661</v>
      </c>
    </row>
    <row r="183" spans="2:65" s="1" customFormat="1" ht="16.5" customHeight="1">
      <c r="B183" s="118"/>
      <c r="C183" s="170" t="s">
        <v>459</v>
      </c>
      <c r="D183" s="170" t="s">
        <v>229</v>
      </c>
      <c r="E183" s="171" t="s">
        <v>662</v>
      </c>
      <c r="F183" s="172" t="s">
        <v>663</v>
      </c>
      <c r="G183" s="173" t="s">
        <v>378</v>
      </c>
      <c r="H183" s="174">
        <v>0.68799999999999994</v>
      </c>
      <c r="I183" s="175"/>
      <c r="J183" s="176">
        <f t="shared" si="25"/>
        <v>0</v>
      </c>
      <c r="K183" s="177"/>
      <c r="L183" s="178"/>
      <c r="M183" s="179" t="s">
        <v>1</v>
      </c>
      <c r="N183" s="180" t="s">
        <v>41</v>
      </c>
      <c r="P183" s="155">
        <f t="shared" si="26"/>
        <v>0</v>
      </c>
      <c r="Q183" s="155">
        <v>1</v>
      </c>
      <c r="R183" s="155">
        <f t="shared" si="27"/>
        <v>0.68799999999999994</v>
      </c>
      <c r="S183" s="155">
        <v>0</v>
      </c>
      <c r="T183" s="156">
        <f t="shared" si="28"/>
        <v>0</v>
      </c>
      <c r="AR183" s="157" t="s">
        <v>233</v>
      </c>
      <c r="AT183" s="157" t="s">
        <v>229</v>
      </c>
      <c r="AU183" s="157" t="s">
        <v>115</v>
      </c>
      <c r="AY183" s="13" t="s">
        <v>199</v>
      </c>
      <c r="BE183" s="158">
        <f t="shared" si="29"/>
        <v>0</v>
      </c>
      <c r="BF183" s="158">
        <f t="shared" si="30"/>
        <v>0</v>
      </c>
      <c r="BG183" s="158">
        <f t="shared" si="31"/>
        <v>0</v>
      </c>
      <c r="BH183" s="158">
        <f t="shared" si="32"/>
        <v>0</v>
      </c>
      <c r="BI183" s="158">
        <f t="shared" si="33"/>
        <v>0</v>
      </c>
      <c r="BJ183" s="13" t="s">
        <v>115</v>
      </c>
      <c r="BK183" s="158">
        <f t="shared" si="34"/>
        <v>0</v>
      </c>
      <c r="BL183" s="13" t="s">
        <v>234</v>
      </c>
      <c r="BM183" s="157" t="s">
        <v>664</v>
      </c>
    </row>
    <row r="184" spans="2:65" s="1" customFormat="1" ht="37.700000000000003" customHeight="1">
      <c r="B184" s="118"/>
      <c r="C184" s="146" t="s">
        <v>463</v>
      </c>
      <c r="D184" s="146" t="s">
        <v>200</v>
      </c>
      <c r="E184" s="147" t="s">
        <v>504</v>
      </c>
      <c r="F184" s="148" t="s">
        <v>665</v>
      </c>
      <c r="G184" s="149" t="s">
        <v>232</v>
      </c>
      <c r="H184" s="150">
        <v>1</v>
      </c>
      <c r="I184" s="151"/>
      <c r="J184" s="152">
        <f t="shared" si="25"/>
        <v>0</v>
      </c>
      <c r="K184" s="153"/>
      <c r="L184" s="28"/>
      <c r="M184" s="154" t="s">
        <v>1</v>
      </c>
      <c r="N184" s="117" t="s">
        <v>41</v>
      </c>
      <c r="P184" s="155">
        <f t="shared" si="26"/>
        <v>0</v>
      </c>
      <c r="Q184" s="155">
        <v>1</v>
      </c>
      <c r="R184" s="155">
        <f t="shared" si="27"/>
        <v>1</v>
      </c>
      <c r="S184" s="155">
        <v>2.4470000000000001</v>
      </c>
      <c r="T184" s="156">
        <f t="shared" si="28"/>
        <v>2.4470000000000001</v>
      </c>
      <c r="AR184" s="157" t="s">
        <v>234</v>
      </c>
      <c r="AT184" s="157" t="s">
        <v>200</v>
      </c>
      <c r="AU184" s="157" t="s">
        <v>115</v>
      </c>
      <c r="AY184" s="13" t="s">
        <v>199</v>
      </c>
      <c r="BE184" s="158">
        <f t="shared" si="29"/>
        <v>0</v>
      </c>
      <c r="BF184" s="158">
        <f t="shared" si="30"/>
        <v>0</v>
      </c>
      <c r="BG184" s="158">
        <f t="shared" si="31"/>
        <v>0</v>
      </c>
      <c r="BH184" s="158">
        <f t="shared" si="32"/>
        <v>0</v>
      </c>
      <c r="BI184" s="158">
        <f t="shared" si="33"/>
        <v>0</v>
      </c>
      <c r="BJ184" s="13" t="s">
        <v>115</v>
      </c>
      <c r="BK184" s="158">
        <f t="shared" si="34"/>
        <v>0</v>
      </c>
      <c r="BL184" s="13" t="s">
        <v>234</v>
      </c>
      <c r="BM184" s="157" t="s">
        <v>666</v>
      </c>
    </row>
    <row r="185" spans="2:65" s="1" customFormat="1" ht="33" customHeight="1">
      <c r="B185" s="118"/>
      <c r="C185" s="146" t="s">
        <v>467</v>
      </c>
      <c r="D185" s="146" t="s">
        <v>200</v>
      </c>
      <c r="E185" s="147" t="s">
        <v>760</v>
      </c>
      <c r="F185" s="148" t="s">
        <v>761</v>
      </c>
      <c r="G185" s="149" t="s">
        <v>232</v>
      </c>
      <c r="H185" s="150">
        <v>1</v>
      </c>
      <c r="I185" s="151"/>
      <c r="J185" s="152">
        <f t="shared" si="25"/>
        <v>0</v>
      </c>
      <c r="K185" s="153"/>
      <c r="L185" s="28"/>
      <c r="M185" s="154" t="s">
        <v>1</v>
      </c>
      <c r="N185" s="117" t="s">
        <v>41</v>
      </c>
      <c r="P185" s="155">
        <f t="shared" si="26"/>
        <v>0</v>
      </c>
      <c r="Q185" s="155">
        <v>0</v>
      </c>
      <c r="R185" s="155">
        <f t="shared" si="27"/>
        <v>0</v>
      </c>
      <c r="S185" s="155">
        <v>0.441</v>
      </c>
      <c r="T185" s="156">
        <f t="shared" si="28"/>
        <v>0.441</v>
      </c>
      <c r="AR185" s="157" t="s">
        <v>234</v>
      </c>
      <c r="AT185" s="157" t="s">
        <v>200</v>
      </c>
      <c r="AU185" s="157" t="s">
        <v>115</v>
      </c>
      <c r="AY185" s="13" t="s">
        <v>199</v>
      </c>
      <c r="BE185" s="158">
        <f t="shared" si="29"/>
        <v>0</v>
      </c>
      <c r="BF185" s="158">
        <f t="shared" si="30"/>
        <v>0</v>
      </c>
      <c r="BG185" s="158">
        <f t="shared" si="31"/>
        <v>0</v>
      </c>
      <c r="BH185" s="158">
        <f t="shared" si="32"/>
        <v>0</v>
      </c>
      <c r="BI185" s="158">
        <f t="shared" si="33"/>
        <v>0</v>
      </c>
      <c r="BJ185" s="13" t="s">
        <v>115</v>
      </c>
      <c r="BK185" s="158">
        <f t="shared" si="34"/>
        <v>0</v>
      </c>
      <c r="BL185" s="13" t="s">
        <v>234</v>
      </c>
      <c r="BM185" s="157" t="s">
        <v>902</v>
      </c>
    </row>
    <row r="186" spans="2:65" s="1" customFormat="1" ht="24.2" customHeight="1">
      <c r="B186" s="118"/>
      <c r="C186" s="146" t="s">
        <v>471</v>
      </c>
      <c r="D186" s="146" t="s">
        <v>200</v>
      </c>
      <c r="E186" s="147" t="s">
        <v>763</v>
      </c>
      <c r="F186" s="148" t="s">
        <v>903</v>
      </c>
      <c r="G186" s="149" t="s">
        <v>266</v>
      </c>
      <c r="H186" s="150">
        <v>52</v>
      </c>
      <c r="I186" s="151"/>
      <c r="J186" s="152">
        <f t="shared" si="25"/>
        <v>0</v>
      </c>
      <c r="K186" s="153"/>
      <c r="L186" s="28"/>
      <c r="M186" s="154" t="s">
        <v>1</v>
      </c>
      <c r="N186" s="117" t="s">
        <v>41</v>
      </c>
      <c r="P186" s="155">
        <f t="shared" si="26"/>
        <v>0</v>
      </c>
      <c r="Q186" s="155">
        <v>0</v>
      </c>
      <c r="R186" s="155">
        <f t="shared" si="27"/>
        <v>0</v>
      </c>
      <c r="S186" s="155">
        <v>3.5000000000000003E-2</v>
      </c>
      <c r="T186" s="156">
        <f t="shared" si="28"/>
        <v>1.8200000000000003</v>
      </c>
      <c r="AR186" s="157" t="s">
        <v>234</v>
      </c>
      <c r="AT186" s="157" t="s">
        <v>200</v>
      </c>
      <c r="AU186" s="157" t="s">
        <v>115</v>
      </c>
      <c r="AY186" s="13" t="s">
        <v>199</v>
      </c>
      <c r="BE186" s="158">
        <f t="shared" si="29"/>
        <v>0</v>
      </c>
      <c r="BF186" s="158">
        <f t="shared" si="30"/>
        <v>0</v>
      </c>
      <c r="BG186" s="158">
        <f t="shared" si="31"/>
        <v>0</v>
      </c>
      <c r="BH186" s="158">
        <f t="shared" si="32"/>
        <v>0</v>
      </c>
      <c r="BI186" s="158">
        <f t="shared" si="33"/>
        <v>0</v>
      </c>
      <c r="BJ186" s="13" t="s">
        <v>115</v>
      </c>
      <c r="BK186" s="158">
        <f t="shared" si="34"/>
        <v>0</v>
      </c>
      <c r="BL186" s="13" t="s">
        <v>234</v>
      </c>
      <c r="BM186" s="157" t="s">
        <v>904</v>
      </c>
    </row>
    <row r="187" spans="2:65" s="1" customFormat="1" ht="33" customHeight="1">
      <c r="B187" s="118"/>
      <c r="C187" s="146" t="s">
        <v>475</v>
      </c>
      <c r="D187" s="146" t="s">
        <v>200</v>
      </c>
      <c r="E187" s="147" t="s">
        <v>667</v>
      </c>
      <c r="F187" s="148" t="s">
        <v>668</v>
      </c>
      <c r="G187" s="149" t="s">
        <v>378</v>
      </c>
      <c r="H187" s="150">
        <v>431.75299999999999</v>
      </c>
      <c r="I187" s="151"/>
      <c r="J187" s="152">
        <f t="shared" si="25"/>
        <v>0</v>
      </c>
      <c r="K187" s="153"/>
      <c r="L187" s="28"/>
      <c r="M187" s="154" t="s">
        <v>1</v>
      </c>
      <c r="N187" s="117" t="s">
        <v>41</v>
      </c>
      <c r="P187" s="155">
        <f t="shared" si="26"/>
        <v>0</v>
      </c>
      <c r="Q187" s="155">
        <v>0</v>
      </c>
      <c r="R187" s="155">
        <f t="shared" si="27"/>
        <v>0</v>
      </c>
      <c r="S187" s="155">
        <v>0</v>
      </c>
      <c r="T187" s="156">
        <f t="shared" si="28"/>
        <v>0</v>
      </c>
      <c r="AR187" s="157" t="s">
        <v>234</v>
      </c>
      <c r="AT187" s="157" t="s">
        <v>200</v>
      </c>
      <c r="AU187" s="157" t="s">
        <v>115</v>
      </c>
      <c r="AY187" s="13" t="s">
        <v>199</v>
      </c>
      <c r="BE187" s="158">
        <f t="shared" si="29"/>
        <v>0</v>
      </c>
      <c r="BF187" s="158">
        <f t="shared" si="30"/>
        <v>0</v>
      </c>
      <c r="BG187" s="158">
        <f t="shared" si="31"/>
        <v>0</v>
      </c>
      <c r="BH187" s="158">
        <f t="shared" si="32"/>
        <v>0</v>
      </c>
      <c r="BI187" s="158">
        <f t="shared" si="33"/>
        <v>0</v>
      </c>
      <c r="BJ187" s="13" t="s">
        <v>115</v>
      </c>
      <c r="BK187" s="158">
        <f t="shared" si="34"/>
        <v>0</v>
      </c>
      <c r="BL187" s="13" t="s">
        <v>234</v>
      </c>
      <c r="BM187" s="157" t="s">
        <v>669</v>
      </c>
    </row>
    <row r="188" spans="2:65" s="1" customFormat="1" ht="24.2" customHeight="1">
      <c r="B188" s="118"/>
      <c r="C188" s="146" t="s">
        <v>479</v>
      </c>
      <c r="D188" s="146" t="s">
        <v>200</v>
      </c>
      <c r="E188" s="147" t="s">
        <v>670</v>
      </c>
      <c r="F188" s="148" t="s">
        <v>671</v>
      </c>
      <c r="G188" s="149" t="s">
        <v>378</v>
      </c>
      <c r="H188" s="150">
        <v>2158.7649999999999</v>
      </c>
      <c r="I188" s="151"/>
      <c r="J188" s="152">
        <f t="shared" si="25"/>
        <v>0</v>
      </c>
      <c r="K188" s="153"/>
      <c r="L188" s="28"/>
      <c r="M188" s="154" t="s">
        <v>1</v>
      </c>
      <c r="N188" s="117" t="s">
        <v>41</v>
      </c>
      <c r="P188" s="155">
        <f t="shared" si="26"/>
        <v>0</v>
      </c>
      <c r="Q188" s="155">
        <v>0</v>
      </c>
      <c r="R188" s="155">
        <f t="shared" si="27"/>
        <v>0</v>
      </c>
      <c r="S188" s="155">
        <v>0</v>
      </c>
      <c r="T188" s="156">
        <f t="shared" si="28"/>
        <v>0</v>
      </c>
      <c r="AR188" s="157" t="s">
        <v>234</v>
      </c>
      <c r="AT188" s="157" t="s">
        <v>200</v>
      </c>
      <c r="AU188" s="157" t="s">
        <v>115</v>
      </c>
      <c r="AY188" s="13" t="s">
        <v>199</v>
      </c>
      <c r="BE188" s="158">
        <f t="shared" si="29"/>
        <v>0</v>
      </c>
      <c r="BF188" s="158">
        <f t="shared" si="30"/>
        <v>0</v>
      </c>
      <c r="BG188" s="158">
        <f t="shared" si="31"/>
        <v>0</v>
      </c>
      <c r="BH188" s="158">
        <f t="shared" si="32"/>
        <v>0</v>
      </c>
      <c r="BI188" s="158">
        <f t="shared" si="33"/>
        <v>0</v>
      </c>
      <c r="BJ188" s="13" t="s">
        <v>115</v>
      </c>
      <c r="BK188" s="158">
        <f t="shared" si="34"/>
        <v>0</v>
      </c>
      <c r="BL188" s="13" t="s">
        <v>234</v>
      </c>
      <c r="BM188" s="157" t="s">
        <v>672</v>
      </c>
    </row>
    <row r="189" spans="2:65" s="1" customFormat="1" ht="24.2" customHeight="1">
      <c r="B189" s="118"/>
      <c r="C189" s="146" t="s">
        <v>483</v>
      </c>
      <c r="D189" s="146" t="s">
        <v>200</v>
      </c>
      <c r="E189" s="147" t="s">
        <v>673</v>
      </c>
      <c r="F189" s="148" t="s">
        <v>674</v>
      </c>
      <c r="G189" s="149" t="s">
        <v>378</v>
      </c>
      <c r="H189" s="150">
        <v>431.75299999999999</v>
      </c>
      <c r="I189" s="151"/>
      <c r="J189" s="152">
        <f t="shared" si="25"/>
        <v>0</v>
      </c>
      <c r="K189" s="153"/>
      <c r="L189" s="28"/>
      <c r="M189" s="154" t="s">
        <v>1</v>
      </c>
      <c r="N189" s="117" t="s">
        <v>41</v>
      </c>
      <c r="P189" s="155">
        <f t="shared" si="26"/>
        <v>0</v>
      </c>
      <c r="Q189" s="155">
        <v>0</v>
      </c>
      <c r="R189" s="155">
        <f t="shared" si="27"/>
        <v>0</v>
      </c>
      <c r="S189" s="155">
        <v>0</v>
      </c>
      <c r="T189" s="156">
        <f t="shared" si="28"/>
        <v>0</v>
      </c>
      <c r="AR189" s="157" t="s">
        <v>234</v>
      </c>
      <c r="AT189" s="157" t="s">
        <v>200</v>
      </c>
      <c r="AU189" s="157" t="s">
        <v>115</v>
      </c>
      <c r="AY189" s="13" t="s">
        <v>199</v>
      </c>
      <c r="BE189" s="158">
        <f t="shared" si="29"/>
        <v>0</v>
      </c>
      <c r="BF189" s="158">
        <f t="shared" si="30"/>
        <v>0</v>
      </c>
      <c r="BG189" s="158">
        <f t="shared" si="31"/>
        <v>0</v>
      </c>
      <c r="BH189" s="158">
        <f t="shared" si="32"/>
        <v>0</v>
      </c>
      <c r="BI189" s="158">
        <f t="shared" si="33"/>
        <v>0</v>
      </c>
      <c r="BJ189" s="13" t="s">
        <v>115</v>
      </c>
      <c r="BK189" s="158">
        <f t="shared" si="34"/>
        <v>0</v>
      </c>
      <c r="BL189" s="13" t="s">
        <v>234</v>
      </c>
      <c r="BM189" s="157" t="s">
        <v>675</v>
      </c>
    </row>
    <row r="190" spans="2:65" s="1" customFormat="1" ht="44.25" customHeight="1">
      <c r="B190" s="118"/>
      <c r="C190" s="146" t="s">
        <v>487</v>
      </c>
      <c r="D190" s="146" t="s">
        <v>200</v>
      </c>
      <c r="E190" s="147" t="s">
        <v>546</v>
      </c>
      <c r="F190" s="148" t="s">
        <v>547</v>
      </c>
      <c r="G190" s="149" t="s">
        <v>378</v>
      </c>
      <c r="H190" s="150">
        <v>350.90100000000001</v>
      </c>
      <c r="I190" s="151"/>
      <c r="J190" s="152">
        <f t="shared" si="25"/>
        <v>0</v>
      </c>
      <c r="K190" s="153"/>
      <c r="L190" s="28"/>
      <c r="M190" s="154" t="s">
        <v>1</v>
      </c>
      <c r="N190" s="117" t="s">
        <v>41</v>
      </c>
      <c r="P190" s="155">
        <f t="shared" si="26"/>
        <v>0</v>
      </c>
      <c r="Q190" s="155">
        <v>0</v>
      </c>
      <c r="R190" s="155">
        <f t="shared" si="27"/>
        <v>0</v>
      </c>
      <c r="S190" s="155">
        <v>0</v>
      </c>
      <c r="T190" s="156">
        <f t="shared" si="28"/>
        <v>0</v>
      </c>
      <c r="AR190" s="157" t="s">
        <v>234</v>
      </c>
      <c r="AT190" s="157" t="s">
        <v>200</v>
      </c>
      <c r="AU190" s="157" t="s">
        <v>115</v>
      </c>
      <c r="AY190" s="13" t="s">
        <v>199</v>
      </c>
      <c r="BE190" s="158">
        <f t="shared" si="29"/>
        <v>0</v>
      </c>
      <c r="BF190" s="158">
        <f t="shared" si="30"/>
        <v>0</v>
      </c>
      <c r="BG190" s="158">
        <f t="shared" si="31"/>
        <v>0</v>
      </c>
      <c r="BH190" s="158">
        <f t="shared" si="32"/>
        <v>0</v>
      </c>
      <c r="BI190" s="158">
        <f t="shared" si="33"/>
        <v>0</v>
      </c>
      <c r="BJ190" s="13" t="s">
        <v>115</v>
      </c>
      <c r="BK190" s="158">
        <f t="shared" si="34"/>
        <v>0</v>
      </c>
      <c r="BL190" s="13" t="s">
        <v>234</v>
      </c>
      <c r="BM190" s="157" t="s">
        <v>676</v>
      </c>
    </row>
    <row r="191" spans="2:65" s="1" customFormat="1" ht="16.5" customHeight="1">
      <c r="B191" s="118"/>
      <c r="C191" s="170" t="s">
        <v>491</v>
      </c>
      <c r="D191" s="170" t="s">
        <v>229</v>
      </c>
      <c r="E191" s="171" t="s">
        <v>650</v>
      </c>
      <c r="F191" s="172" t="s">
        <v>651</v>
      </c>
      <c r="G191" s="173" t="s">
        <v>232</v>
      </c>
      <c r="H191" s="174">
        <v>30</v>
      </c>
      <c r="I191" s="175"/>
      <c r="J191" s="176">
        <f t="shared" si="25"/>
        <v>0</v>
      </c>
      <c r="K191" s="177"/>
      <c r="L191" s="178"/>
      <c r="M191" s="179" t="s">
        <v>1</v>
      </c>
      <c r="N191" s="180" t="s">
        <v>41</v>
      </c>
      <c r="P191" s="155">
        <f t="shared" si="26"/>
        <v>0</v>
      </c>
      <c r="Q191" s="155">
        <v>4.9000000000000002E-2</v>
      </c>
      <c r="R191" s="155">
        <f t="shared" si="27"/>
        <v>1.47</v>
      </c>
      <c r="S191" s="155">
        <v>0</v>
      </c>
      <c r="T191" s="156">
        <f t="shared" si="28"/>
        <v>0</v>
      </c>
      <c r="AR191" s="157" t="s">
        <v>233</v>
      </c>
      <c r="AT191" s="157" t="s">
        <v>229</v>
      </c>
      <c r="AU191" s="157" t="s">
        <v>115</v>
      </c>
      <c r="AY191" s="13" t="s">
        <v>199</v>
      </c>
      <c r="BE191" s="158">
        <f t="shared" si="29"/>
        <v>0</v>
      </c>
      <c r="BF191" s="158">
        <f t="shared" si="30"/>
        <v>0</v>
      </c>
      <c r="BG191" s="158">
        <f t="shared" si="31"/>
        <v>0</v>
      </c>
      <c r="BH191" s="158">
        <f t="shared" si="32"/>
        <v>0</v>
      </c>
      <c r="BI191" s="158">
        <f t="shared" si="33"/>
        <v>0</v>
      </c>
      <c r="BJ191" s="13" t="s">
        <v>115</v>
      </c>
      <c r="BK191" s="158">
        <f t="shared" si="34"/>
        <v>0</v>
      </c>
      <c r="BL191" s="13" t="s">
        <v>234</v>
      </c>
      <c r="BM191" s="157" t="s">
        <v>905</v>
      </c>
    </row>
    <row r="192" spans="2:65" s="10" customFormat="1" ht="22.7" customHeight="1">
      <c r="B192" s="136"/>
      <c r="D192" s="137" t="s">
        <v>74</v>
      </c>
      <c r="E192" s="168" t="s">
        <v>539</v>
      </c>
      <c r="F192" s="168" t="s">
        <v>540</v>
      </c>
      <c r="I192" s="139"/>
      <c r="J192" s="169">
        <f>BK192</f>
        <v>0</v>
      </c>
      <c r="L192" s="136"/>
      <c r="M192" s="141"/>
      <c r="P192" s="142">
        <f>P193</f>
        <v>0</v>
      </c>
      <c r="R192" s="142">
        <f>R193</f>
        <v>0</v>
      </c>
      <c r="T192" s="143">
        <f>T193</f>
        <v>0</v>
      </c>
      <c r="AR192" s="137" t="s">
        <v>83</v>
      </c>
      <c r="AT192" s="144" t="s">
        <v>74</v>
      </c>
      <c r="AU192" s="144" t="s">
        <v>83</v>
      </c>
      <c r="AY192" s="137" t="s">
        <v>199</v>
      </c>
      <c r="BK192" s="145">
        <f>BK193</f>
        <v>0</v>
      </c>
    </row>
    <row r="193" spans="2:65" s="1" customFormat="1" ht="24.2" customHeight="1">
      <c r="B193" s="118"/>
      <c r="C193" s="146" t="s">
        <v>495</v>
      </c>
      <c r="D193" s="146" t="s">
        <v>200</v>
      </c>
      <c r="E193" s="147" t="s">
        <v>677</v>
      </c>
      <c r="F193" s="148" t="s">
        <v>678</v>
      </c>
      <c r="G193" s="149" t="s">
        <v>378</v>
      </c>
      <c r="H193" s="150">
        <v>350.90100000000001</v>
      </c>
      <c r="I193" s="151"/>
      <c r="J193" s="152">
        <f>ROUND(I193*H193,2)</f>
        <v>0</v>
      </c>
      <c r="K193" s="153"/>
      <c r="L193" s="28"/>
      <c r="M193" s="154" t="s">
        <v>1</v>
      </c>
      <c r="N193" s="117" t="s">
        <v>41</v>
      </c>
      <c r="P193" s="155">
        <f>O193*H193</f>
        <v>0</v>
      </c>
      <c r="Q193" s="155">
        <v>0</v>
      </c>
      <c r="R193" s="155">
        <f>Q193*H193</f>
        <v>0</v>
      </c>
      <c r="S193" s="155">
        <v>0</v>
      </c>
      <c r="T193" s="156">
        <f>S193*H193</f>
        <v>0</v>
      </c>
      <c r="AR193" s="157" t="s">
        <v>234</v>
      </c>
      <c r="AT193" s="157" t="s">
        <v>200</v>
      </c>
      <c r="AU193" s="157" t="s">
        <v>115</v>
      </c>
      <c r="AY193" s="13" t="s">
        <v>199</v>
      </c>
      <c r="BE193" s="158">
        <f>IF(N193="základná",J193,0)</f>
        <v>0</v>
      </c>
      <c r="BF193" s="158">
        <f>IF(N193="znížená",J193,0)</f>
        <v>0</v>
      </c>
      <c r="BG193" s="158">
        <f>IF(N193="zákl. prenesená",J193,0)</f>
        <v>0</v>
      </c>
      <c r="BH193" s="158">
        <f>IF(N193="zníž. prenesená",J193,0)</f>
        <v>0</v>
      </c>
      <c r="BI193" s="158">
        <f>IF(N193="nulová",J193,0)</f>
        <v>0</v>
      </c>
      <c r="BJ193" s="13" t="s">
        <v>115</v>
      </c>
      <c r="BK193" s="158">
        <f>ROUND(I193*H193,2)</f>
        <v>0</v>
      </c>
      <c r="BL193" s="13" t="s">
        <v>234</v>
      </c>
      <c r="BM193" s="157" t="s">
        <v>679</v>
      </c>
    </row>
    <row r="194" spans="2:65" s="10" customFormat="1" ht="25.9" customHeight="1">
      <c r="B194" s="136"/>
      <c r="D194" s="137" t="s">
        <v>74</v>
      </c>
      <c r="E194" s="138" t="s">
        <v>224</v>
      </c>
      <c r="F194" s="138" t="s">
        <v>224</v>
      </c>
      <c r="I194" s="139"/>
      <c r="J194" s="140">
        <f>BK194</f>
        <v>0</v>
      </c>
      <c r="L194" s="136"/>
      <c r="M194" s="141"/>
      <c r="P194" s="142">
        <f>P195</f>
        <v>0</v>
      </c>
      <c r="R194" s="142">
        <f>R195</f>
        <v>0</v>
      </c>
      <c r="T194" s="143">
        <f>T195</f>
        <v>0</v>
      </c>
      <c r="AR194" s="137" t="s">
        <v>234</v>
      </c>
      <c r="AT194" s="144" t="s">
        <v>74</v>
      </c>
      <c r="AU194" s="144" t="s">
        <v>75</v>
      </c>
      <c r="AY194" s="137" t="s">
        <v>199</v>
      </c>
      <c r="BK194" s="145">
        <f>BK195</f>
        <v>0</v>
      </c>
    </row>
    <row r="195" spans="2:65" s="10" customFormat="1" ht="22.7" customHeight="1">
      <c r="B195" s="136"/>
      <c r="D195" s="137" t="s">
        <v>74</v>
      </c>
      <c r="E195" s="168" t="s">
        <v>177</v>
      </c>
      <c r="F195" s="168" t="s">
        <v>680</v>
      </c>
      <c r="I195" s="139"/>
      <c r="J195" s="169">
        <f>BK195</f>
        <v>0</v>
      </c>
      <c r="L195" s="136"/>
      <c r="M195" s="141"/>
      <c r="P195" s="142">
        <f>SUM(P196:P197)</f>
        <v>0</v>
      </c>
      <c r="R195" s="142">
        <f>SUM(R196:R197)</f>
        <v>0</v>
      </c>
      <c r="T195" s="143">
        <f>SUM(T196:T197)</f>
        <v>0</v>
      </c>
      <c r="AR195" s="137" t="s">
        <v>234</v>
      </c>
      <c r="AT195" s="144" t="s">
        <v>74</v>
      </c>
      <c r="AU195" s="144" t="s">
        <v>83</v>
      </c>
      <c r="AY195" s="137" t="s">
        <v>199</v>
      </c>
      <c r="BK195" s="145">
        <f>SUM(BK196:BK197)</f>
        <v>0</v>
      </c>
    </row>
    <row r="196" spans="2:65" s="1" customFormat="1" ht="16.5" customHeight="1">
      <c r="B196" s="118"/>
      <c r="C196" s="146" t="s">
        <v>499</v>
      </c>
      <c r="D196" s="146" t="s">
        <v>200</v>
      </c>
      <c r="E196" s="147" t="s">
        <v>681</v>
      </c>
      <c r="F196" s="148" t="s">
        <v>682</v>
      </c>
      <c r="G196" s="149" t="s">
        <v>378</v>
      </c>
      <c r="H196" s="150">
        <v>431.75299999999999</v>
      </c>
      <c r="I196" s="151"/>
      <c r="J196" s="152">
        <f>ROUND(I196*H196,2)</f>
        <v>0</v>
      </c>
      <c r="K196" s="153"/>
      <c r="L196" s="28"/>
      <c r="M196" s="154" t="s">
        <v>1</v>
      </c>
      <c r="N196" s="117" t="s">
        <v>41</v>
      </c>
      <c r="P196" s="155">
        <f>O196*H196</f>
        <v>0</v>
      </c>
      <c r="Q196" s="155">
        <v>0</v>
      </c>
      <c r="R196" s="155">
        <f>Q196*H196</f>
        <v>0</v>
      </c>
      <c r="S196" s="155">
        <v>0</v>
      </c>
      <c r="T196" s="156">
        <f>S196*H196</f>
        <v>0</v>
      </c>
      <c r="AR196" s="157" t="s">
        <v>213</v>
      </c>
      <c r="AT196" s="157" t="s">
        <v>200</v>
      </c>
      <c r="AU196" s="157" t="s">
        <v>115</v>
      </c>
      <c r="AY196" s="13" t="s">
        <v>199</v>
      </c>
      <c r="BE196" s="158">
        <f>IF(N196="základná",J196,0)</f>
        <v>0</v>
      </c>
      <c r="BF196" s="158">
        <f>IF(N196="znížená",J196,0)</f>
        <v>0</v>
      </c>
      <c r="BG196" s="158">
        <f>IF(N196="zákl. prenesená",J196,0)</f>
        <v>0</v>
      </c>
      <c r="BH196" s="158">
        <f>IF(N196="zníž. prenesená",J196,0)</f>
        <v>0</v>
      </c>
      <c r="BI196" s="158">
        <f>IF(N196="nulová",J196,0)</f>
        <v>0</v>
      </c>
      <c r="BJ196" s="13" t="s">
        <v>115</v>
      </c>
      <c r="BK196" s="158">
        <f>ROUND(I196*H196,2)</f>
        <v>0</v>
      </c>
      <c r="BL196" s="13" t="s">
        <v>213</v>
      </c>
      <c r="BM196" s="157" t="s">
        <v>683</v>
      </c>
    </row>
    <row r="197" spans="2:65" s="1" customFormat="1" ht="16.5" customHeight="1">
      <c r="B197" s="118"/>
      <c r="C197" s="146" t="s">
        <v>503</v>
      </c>
      <c r="D197" s="146" t="s">
        <v>200</v>
      </c>
      <c r="E197" s="147" t="s">
        <v>684</v>
      </c>
      <c r="F197" s="148" t="s">
        <v>685</v>
      </c>
      <c r="G197" s="149" t="s">
        <v>203</v>
      </c>
      <c r="H197" s="150">
        <v>1</v>
      </c>
      <c r="I197" s="151"/>
      <c r="J197" s="152">
        <f>ROUND(I197*H197,2)</f>
        <v>0</v>
      </c>
      <c r="K197" s="153"/>
      <c r="L197" s="28"/>
      <c r="M197" s="159" t="s">
        <v>1</v>
      </c>
      <c r="N197" s="160" t="s">
        <v>41</v>
      </c>
      <c r="O197" s="161"/>
      <c r="P197" s="162">
        <f>O197*H197</f>
        <v>0</v>
      </c>
      <c r="Q197" s="162">
        <v>0</v>
      </c>
      <c r="R197" s="162">
        <f>Q197*H197</f>
        <v>0</v>
      </c>
      <c r="S197" s="162">
        <v>0</v>
      </c>
      <c r="T197" s="163">
        <f>S197*H197</f>
        <v>0</v>
      </c>
      <c r="AR197" s="157" t="s">
        <v>213</v>
      </c>
      <c r="AT197" s="157" t="s">
        <v>200</v>
      </c>
      <c r="AU197" s="157" t="s">
        <v>115</v>
      </c>
      <c r="AY197" s="13" t="s">
        <v>199</v>
      </c>
      <c r="BE197" s="158">
        <f>IF(N197="základná",J197,0)</f>
        <v>0</v>
      </c>
      <c r="BF197" s="158">
        <f>IF(N197="znížená",J197,0)</f>
        <v>0</v>
      </c>
      <c r="BG197" s="158">
        <f>IF(N197="zákl. prenesená",J197,0)</f>
        <v>0</v>
      </c>
      <c r="BH197" s="158">
        <f>IF(N197="zníž. prenesená",J197,0)</f>
        <v>0</v>
      </c>
      <c r="BI197" s="158">
        <f>IF(N197="nulová",J197,0)</f>
        <v>0</v>
      </c>
      <c r="BJ197" s="13" t="s">
        <v>115</v>
      </c>
      <c r="BK197" s="158">
        <f>ROUND(I197*H197,2)</f>
        <v>0</v>
      </c>
      <c r="BL197" s="13" t="s">
        <v>213</v>
      </c>
      <c r="BM197" s="157" t="s">
        <v>686</v>
      </c>
    </row>
    <row r="198" spans="2:65" s="1" customFormat="1" ht="6.95" customHeight="1">
      <c r="B198" s="43"/>
      <c r="C198" s="44"/>
      <c r="D198" s="44"/>
      <c r="E198" s="44"/>
      <c r="F198" s="44"/>
      <c r="G198" s="44"/>
      <c r="H198" s="44"/>
      <c r="I198" s="44"/>
      <c r="J198" s="44"/>
      <c r="K198" s="44"/>
      <c r="L198" s="28"/>
    </row>
  </sheetData>
  <autoFilter ref="C135:K197" xr:uid="{00000000-0009-0000-0000-000008000000}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2026-06-08T14:30:16Z</dcterms:created>
  <dcterms:modified xsi:type="dcterms:W3CDTF">2026-06-25T11:17:13Z</dcterms:modified>
  <cp:category/>
  <cp:contentStatus/>
</cp:coreProperties>
</file>