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michal_urban_bcs_bratislava_sk/Documents/Dokumenty/elektrina - plyn/VO plyn/SP/"/>
    </mc:Choice>
  </mc:AlternateContent>
  <xr:revisionPtr revIDLastSave="6" documentId="8_{81794A87-342D-453A-98D0-C92EF5CEE2BB}" xr6:coauthVersionLast="47" xr6:coauthVersionMax="47" xr10:uidLastSave="{7E8A8A0E-068B-42BF-B7BC-8AD84EF9747B}"/>
  <bookViews>
    <workbookView xWindow="-120" yWindow="-120" windowWidth="29040" windowHeight="15720" firstSheet="1" activeTab="1" xr2:uid="{DE0AD7D1-8458-4B36-BE30-E4069124FC20}"/>
  </bookViews>
  <sheets>
    <sheet name="Zákl. nastavenie" sheetId="61" state="hidden" r:id="rId1"/>
    <sheet name="Ponuka" sheetId="12" r:id="rId2"/>
    <sheet name="Osobné postavenie" sheetId="20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Ponuka!$B$2:$J$41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61" l="1"/>
  <c r="I49" i="61" s="1"/>
  <c r="L46" i="61"/>
  <c r="N46" i="61" s="1"/>
  <c r="D47" i="61"/>
  <c r="D50" i="61"/>
  <c r="D51" i="61"/>
  <c r="D52" i="61"/>
  <c r="D53" i="61"/>
  <c r="D54" i="61"/>
  <c r="D55" i="61"/>
  <c r="D56" i="61"/>
  <c r="D57" i="61"/>
  <c r="D58" i="61"/>
  <c r="D49" i="61"/>
  <c r="K4" i="61"/>
  <c r="G49" i="61" l="1"/>
  <c r="M46" i="61"/>
  <c r="I73" i="61" l="1"/>
  <c r="G73" i="61"/>
  <c r="E73" i="61"/>
  <c r="I72" i="61"/>
  <c r="G72" i="61"/>
  <c r="E72" i="61"/>
  <c r="I71" i="61"/>
  <c r="G71" i="61"/>
  <c r="E71" i="61"/>
  <c r="I70" i="61"/>
  <c r="G70" i="61"/>
  <c r="E70" i="61"/>
  <c r="I69" i="61"/>
  <c r="G69" i="61"/>
  <c r="E69" i="61"/>
  <c r="I68" i="61"/>
  <c r="G68" i="61"/>
  <c r="E68" i="61"/>
  <c r="I67" i="61"/>
  <c r="G67" i="61"/>
  <c r="E67" i="61"/>
  <c r="I66" i="61"/>
  <c r="G66" i="61"/>
  <c r="E66" i="61"/>
  <c r="I65" i="61"/>
  <c r="G65" i="61"/>
  <c r="E65" i="61"/>
  <c r="I64" i="61"/>
  <c r="G64" i="61"/>
  <c r="E64" i="61"/>
  <c r="I58" i="61"/>
  <c r="G58" i="61"/>
  <c r="E58" i="61"/>
  <c r="I57" i="61"/>
  <c r="G57" i="61"/>
  <c r="E57" i="61"/>
  <c r="I56" i="61"/>
  <c r="G56" i="61"/>
  <c r="E56" i="61"/>
  <c r="I55" i="61"/>
  <c r="G55" i="61"/>
  <c r="E55" i="61"/>
  <c r="I54" i="61"/>
  <c r="G54" i="61"/>
  <c r="E54" i="61"/>
  <c r="J49" i="61"/>
  <c r="H49" i="61"/>
  <c r="F49" i="61"/>
  <c r="I43" i="61"/>
  <c r="G43" i="61"/>
  <c r="E43" i="61"/>
  <c r="I42" i="61"/>
  <c r="G42" i="61"/>
  <c r="E42" i="61"/>
  <c r="I41" i="61"/>
  <c r="G41" i="61"/>
  <c r="E41" i="61"/>
  <c r="I40" i="61"/>
  <c r="G40" i="61"/>
  <c r="E40" i="61"/>
  <c r="I39" i="61"/>
  <c r="G39" i="61"/>
  <c r="E39" i="61"/>
  <c r="I38" i="61"/>
  <c r="G38" i="61"/>
  <c r="E38" i="61"/>
  <c r="I37" i="61"/>
  <c r="G37" i="61"/>
  <c r="E37" i="61"/>
  <c r="I36" i="61"/>
  <c r="G36" i="61"/>
  <c r="E36" i="61"/>
  <c r="I35" i="61"/>
  <c r="G35" i="61"/>
  <c r="E35" i="61"/>
  <c r="I34" i="61"/>
  <c r="J34" i="61" s="1"/>
  <c r="G34" i="61"/>
  <c r="H34" i="61" s="1"/>
  <c r="E34" i="61"/>
  <c r="F34" i="61" s="1"/>
  <c r="C19" i="61" a="1"/>
  <c r="C19" i="61" s="1"/>
  <c r="C34" i="61" s="1" a="1"/>
  <c r="C34" i="61" s="1"/>
  <c r="C49" i="61" s="1" a="1"/>
  <c r="C49" i="61" s="1"/>
  <c r="C64" i="61" s="1" a="1"/>
  <c r="C64" i="61" s="1"/>
  <c r="B19" i="61" a="1"/>
  <c r="B19" i="61" s="1"/>
  <c r="B34" i="61" s="1" a="1"/>
  <c r="B34" i="61" s="1"/>
  <c r="B49" i="61" s="1" a="1"/>
  <c r="B49" i="61" s="1"/>
  <c r="B64" i="61" s="1" a="1"/>
  <c r="B64" i="61" s="1"/>
  <c r="H14" i="61"/>
  <c r="K13" i="61"/>
  <c r="K12" i="61"/>
  <c r="K11" i="61"/>
  <c r="K10" i="61"/>
  <c r="K9" i="61"/>
  <c r="K8" i="61"/>
  <c r="K7" i="61"/>
  <c r="K6" i="61"/>
  <c r="K5" i="61"/>
  <c r="I13" i="61" l="1"/>
  <c r="F73" i="61" s="1"/>
  <c r="I4" i="61"/>
  <c r="J4" i="61" s="1"/>
  <c r="I6" i="61"/>
  <c r="H66" i="61" s="1"/>
  <c r="I10" i="61"/>
  <c r="I7" i="61"/>
  <c r="I11" i="61"/>
  <c r="I8" i="61"/>
  <c r="I12" i="61"/>
  <c r="I5" i="61"/>
  <c r="I9" i="61"/>
  <c r="J13" i="61" l="1"/>
  <c r="F28" i="61"/>
  <c r="D73" i="61"/>
  <c r="H73" i="61"/>
  <c r="H28" i="61"/>
  <c r="J28" i="61"/>
  <c r="F43" i="61"/>
  <c r="H43" i="61"/>
  <c r="J43" i="61"/>
  <c r="J73" i="61"/>
  <c r="F58" i="61"/>
  <c r="H58" i="61"/>
  <c r="J58" i="61"/>
  <c r="J66" i="61"/>
  <c r="F66" i="61"/>
  <c r="J36" i="61"/>
  <c r="D66" i="61"/>
  <c r="J21" i="61"/>
  <c r="H21" i="61"/>
  <c r="F36" i="61"/>
  <c r="J51" i="61"/>
  <c r="F21" i="61"/>
  <c r="H36" i="61"/>
  <c r="H51" i="61"/>
  <c r="J6" i="61"/>
  <c r="F51" i="61"/>
  <c r="F38" i="61"/>
  <c r="J68" i="61"/>
  <c r="H23" i="61"/>
  <c r="H53" i="61"/>
  <c r="F23" i="61"/>
  <c r="H68" i="61"/>
  <c r="J8" i="61"/>
  <c r="F53" i="61"/>
  <c r="H38" i="61"/>
  <c r="J23" i="61"/>
  <c r="J53" i="61"/>
  <c r="F68" i="61"/>
  <c r="D68" i="61"/>
  <c r="J38" i="61"/>
  <c r="D64" i="61"/>
  <c r="J19" i="61"/>
  <c r="H19" i="61"/>
  <c r="F19" i="61"/>
  <c r="D19" i="61" a="1"/>
  <c r="I14" i="61"/>
  <c r="J64" i="61"/>
  <c r="H64" i="61"/>
  <c r="F64" i="61"/>
  <c r="F54" i="61"/>
  <c r="D69" i="61"/>
  <c r="F24" i="61"/>
  <c r="J39" i="61"/>
  <c r="H39" i="61"/>
  <c r="F39" i="61"/>
  <c r="F69" i="61"/>
  <c r="J24" i="61"/>
  <c r="H24" i="61"/>
  <c r="J9" i="61"/>
  <c r="J69" i="61"/>
  <c r="J54" i="61"/>
  <c r="H69" i="61"/>
  <c r="H54" i="61"/>
  <c r="F50" i="61"/>
  <c r="H65" i="61"/>
  <c r="F20" i="61"/>
  <c r="F65" i="61"/>
  <c r="J35" i="61"/>
  <c r="H35" i="61"/>
  <c r="F35" i="61"/>
  <c r="J65" i="61"/>
  <c r="J20" i="61"/>
  <c r="H20" i="61"/>
  <c r="D65" i="61"/>
  <c r="J50" i="61"/>
  <c r="H50" i="61"/>
  <c r="J5" i="61"/>
  <c r="J70" i="61"/>
  <c r="F40" i="61"/>
  <c r="H70" i="61"/>
  <c r="H55" i="61"/>
  <c r="F55" i="61"/>
  <c r="F70" i="61"/>
  <c r="J25" i="61"/>
  <c r="H25" i="61"/>
  <c r="F25" i="61"/>
  <c r="H40" i="61"/>
  <c r="J10" i="61"/>
  <c r="D70" i="61"/>
  <c r="J40" i="61"/>
  <c r="J55" i="61"/>
  <c r="F56" i="61"/>
  <c r="J41" i="61"/>
  <c r="F41" i="61"/>
  <c r="H41" i="61"/>
  <c r="J26" i="61"/>
  <c r="H26" i="61"/>
  <c r="F26" i="61"/>
  <c r="J11" i="61"/>
  <c r="D71" i="61"/>
  <c r="J71" i="61"/>
  <c r="H71" i="61"/>
  <c r="J56" i="61"/>
  <c r="F71" i="61"/>
  <c r="H56" i="61"/>
  <c r="F52" i="61"/>
  <c r="F67" i="61"/>
  <c r="D67" i="61"/>
  <c r="J37" i="61"/>
  <c r="J22" i="61"/>
  <c r="F37" i="61"/>
  <c r="H37" i="61"/>
  <c r="H22" i="61"/>
  <c r="F22" i="61"/>
  <c r="J7" i="61"/>
  <c r="H67" i="61"/>
  <c r="J52" i="61"/>
  <c r="J67" i="61"/>
  <c r="H52" i="61"/>
  <c r="H72" i="61"/>
  <c r="F42" i="61"/>
  <c r="F72" i="61"/>
  <c r="J57" i="61"/>
  <c r="H27" i="61"/>
  <c r="H57" i="61"/>
  <c r="J12" i="61"/>
  <c r="D72" i="61"/>
  <c r="F27" i="61"/>
  <c r="F57" i="61"/>
  <c r="H42" i="61"/>
  <c r="J42" i="61"/>
  <c r="J27" i="61"/>
  <c r="J72" i="61"/>
  <c r="J59" i="61" l="1"/>
  <c r="F74" i="61"/>
  <c r="J74" i="61"/>
  <c r="H74" i="61"/>
  <c r="D19" i="61"/>
  <c r="D29" i="61" s="1"/>
  <c r="F44" i="61"/>
  <c r="H44" i="61"/>
  <c r="J44" i="61"/>
  <c r="F29" i="61"/>
  <c r="H29" i="61"/>
  <c r="H59" i="61"/>
  <c r="F59" i="61"/>
  <c r="J29" i="61"/>
  <c r="D74" i="61"/>
  <c r="H77" i="6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jakubhorvath</author>
  </authors>
  <commentList>
    <comment ref="H4" authorId="0" shapeId="0" xr:uid="{7D3E80F0-E4EA-43DB-8EC5-CC6D697F6156}">
      <text>
        <r>
          <rPr>
            <b/>
            <sz val="9"/>
            <color indexed="81"/>
            <rFont val="Segoe UI"/>
            <charset val="1"/>
          </rPr>
          <t>jakubhorvath:</t>
        </r>
        <r>
          <rPr>
            <sz val="9"/>
            <color indexed="81"/>
            <rFont val="Segoe UI"/>
            <charset val="1"/>
          </rPr>
          <t xml:space="preserve">
hodnota s DPH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<sst xmlns="http://schemas.openxmlformats.org/spreadsheetml/2006/main" count="176" uniqueCount="114">
  <si>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</si>
  <si>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</si>
  <si>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</si>
  <si>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</si>
  <si>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</si>
  <si>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</si>
  <si>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</si>
  <si>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</si>
  <si>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</si>
  <si>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</si>
  <si>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</si>
  <si>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</si>
  <si>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</si>
  <si>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</si>
  <si>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Lehota výstavby</t>
  </si>
  <si>
    <t>mesiace</t>
  </si>
  <si>
    <t>Záruka navyše technológie</t>
  </si>
  <si>
    <t>čím viac, tým lepšie</t>
  </si>
  <si>
    <t>Skúsenosti stavbyvedúci (NKP)</t>
  </si>
  <si>
    <t>počet zákaziek</t>
  </si>
  <si>
    <t>...</t>
  </si>
  <si>
    <t>....</t>
  </si>
  <si>
    <t>žiadna</t>
  </si>
  <si>
    <t>spolu</t>
  </si>
  <si>
    <t>K4 a K5</t>
  </si>
  <si>
    <t>K3</t>
  </si>
  <si>
    <t>K2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</si>
  <si>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</si>
  <si>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</si>
  <si>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</si>
  <si>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</si>
  <si>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</si>
  <si>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</si>
  <si>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</si>
  <si>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</si>
  <si>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</si>
  <si>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</si>
  <si>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</si>
  <si>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</si>
  <si>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</si>
  <si>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Spôsob hodnotenia - bodový (Kliver, Kodym)</t>
  </si>
  <si>
    <t>Príloha č. 3 - Ponuka v zákazke "Dodávka zemného plynu pre Hlavné mesto SR Bratislava, organizácie v jeho pôsobnosti a mestské spoločnosti"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</si>
  <si>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</si>
  <si>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</si>
  <si>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</si>
  <si>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</si>
  <si>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</si>
  <si>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</si>
  <si>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</si>
  <si>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</si>
  <si>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</si>
  <si>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0"/>
        <rFont val="Montserrat"/>
        <charset val="238"/>
      </rPr>
      <t>Osobné postavenie</t>
    </r>
    <r>
      <rPr>
        <sz val="10"/>
        <rFont val="Montserrat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</si>
  <si>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ontserrat"/>
        <charset val="238"/>
      </rPr>
      <t>Koneční užívatelia výhod</t>
    </r>
    <r>
      <rPr>
        <sz val="10"/>
        <rFont val="Montserrat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</si>
  <si>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ontserrat"/>
        <charset val="238"/>
      </rPr>
      <t>Medzinárodné sankcie</t>
    </r>
    <r>
      <rPr>
        <sz val="10"/>
        <rFont val="Montserrat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</si>
  <si>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ontserrat"/>
        <charset val="238"/>
      </rPr>
      <t xml:space="preserve">zákaz účasti </t>
    </r>
    <r>
      <rPr>
        <sz val="10"/>
        <rFont val="Montserrat"/>
        <charset val="238"/>
      </rPr>
      <t>vo verejnom obstarávaní potvrdený konečným rozhodnutím v Slovenskej republike a v štáte sídla, miesta podnikania alebo obvyklého pobytu.</t>
    </r>
  </si>
  <si>
    <r>
      <rPr>
        <sz val="10"/>
        <rFont val="Montserrat"/>
        <charset val="238"/>
      </rPr>
      <t xml:space="preserve">Predložením tejto ponuky čestne vyhlasujem, že postupujem v súlade s etickým kódexom uchádzača vydaným Úradom pre verejné obstarávanie: </t>
    </r>
    <r>
      <rPr>
        <u/>
        <sz val="10"/>
        <color theme="10"/>
        <rFont val="Montserrat"/>
        <charset val="238"/>
      </rPr>
      <t>https://www.uvo.gov.sk/zaujemca-uchadzac/eticky-kodex-zaujemcu-uchadzaca</t>
    </r>
  </si>
  <si>
    <t xml:space="preserve">Vyhlásenie k participácii na vypracovaní ponuky inou osobou </t>
  </si>
  <si>
    <t>Vypracoval uchádzač ponuku sám?</t>
  </si>
  <si>
    <t>áno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</si>
  <si>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 (ďalej len "ZVO").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</si>
  <si>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</si>
  <si>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</si>
  <si>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</si>
  <si>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</si>
  <si>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</si>
  <si>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Podmienky účasti technickej alebo odbornej spôsobilosti</t>
  </si>
  <si>
    <t>Zoznam poskytnutých služieb: Podmienka účasti podľa § 34 ods. 1 písm. a) ZVO</t>
  </si>
  <si>
    <t>Uchádzač vyplní zoznam poskytnutých služieb, ktorým preukáže, že za predchádzajúce tri roky od vyhlásenia verejného obstarávania zrealizoval dodávku zemného plynu v celkovom objeme minimálne 85 000 MWh.</t>
  </si>
  <si>
    <t>P.č.</t>
  </si>
  <si>
    <t>Dodávateľ</t>
  </si>
  <si>
    <t>Odberateľ</t>
  </si>
  <si>
    <t>Množstvo dodaného plynu (v MWh)</t>
  </si>
  <si>
    <t>Termín poskytnutia služby (od MM/RRRR-do MM/RRRR)</t>
  </si>
  <si>
    <t xml:space="preserve">Kontaktné údaje odberateľa (meno, priezvisko, email., tel. č.) </t>
  </si>
  <si>
    <t xml:space="preserve">Kritérium na vyhodnotenie ponúk: najnižšia výška aditívu v eurách/MWh, t. j. absolútny príplatok k referenčnej cene v eurách/MWh bez spotrebnej dane a bez DPH </t>
  </si>
  <si>
    <t>Ponúknutá výška aditívu v eurách bez spotrebnej dane a bez DPH/MWh dodaného zemného plynu:</t>
  </si>
  <si>
    <t>V ...</t>
  </si>
  <si>
    <t xml:space="preserve">Dátum: </t>
  </si>
  <si>
    <t>Podpis</t>
  </si>
  <si>
    <t>Čestné vyhlásenie podľa § 32 ods. 7 ZVO</t>
  </si>
  <si>
    <t>Ako uchádzač v tomto verejnom obstarávaní na predmet zákazky "Dodávka zemného plynu pre Hlavné mesto SR Bratislava, organizácie v jeho pôsobnosti a mestské spoločnosti"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</si>
  <si>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</si>
  <si>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</si>
  <si>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</si>
  <si>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</si>
  <si>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</si>
  <si>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</si>
  <si>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</si>
  <si>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</si>
  <si>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</si>
  <si>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</si>
  <si>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a)    prezident Slovenskej republiky,</t>
  </si>
  <si>
    <t>b)    člen vlády,</t>
  </si>
  <si>
    <t>c)    vedúci ústredného orgánu štátnej správy, ktorý nie je členom vlády,</t>
  </si>
  <si>
    <t>d)    vedúci orgánu štátnej správy s celoslovenskou pôsobnosťou,</t>
  </si>
  <si>
    <t>e)    sudca Ústavného súdu Slovenskej republiky alebo sudca,</t>
  </si>
  <si>
    <t>f)     generálny prokurátor Slovenskej republiky, špeciálny prokurátor alebo prokurátor,</t>
  </si>
  <si>
    <t>g)    verejný ochranca práv,</t>
  </si>
  <si>
    <t>h)    predseda Najvyššieho kontrolného úradu Slovenskej republiky a podpredseda Najvyššieho kontrolného úradu Slovenskej republiky,</t>
  </si>
  <si>
    <t>i)     štátny tajomník,</t>
  </si>
  <si>
    <t>j)     generálny tajomník služobného úradu,</t>
  </si>
  <si>
    <t>k)    prednosta okresného úradu,</t>
  </si>
  <si>
    <t>l)     primátor hlavného mesta Slovenskej republiky Bratislavy, primátor krajského mesta alebo primátor okresného mesta, alebo</t>
  </si>
  <si>
    <t>m)  predseda vyššieho územného celku.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</si>
  <si>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</si>
  <si>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</si>
  <si>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</si>
  <si>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</si>
  <si>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</si>
  <si>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a)       uchádzač ani členovia jeho orgánov nie sú ruským štátnym príslušníkom ani fyzickou alebo právnickou osobou, subjektom alebo orgánom so sídlom/usadeným v Rusku;</t>
  </si>
  <si>
    <t xml:space="preserve">b)      uchádzač ani členovia jeho orgánov nie sú právnickou osobou, subjektom alebo orgánom, ktorých vlastnícke práva priamo alebo nepriamo vlastní z viac ako 50% subjekt uvedený v písmene a) tohto Čestného vyhlásenia; </t>
  </si>
  <si>
    <t>c)       uchádzač ani členovia jeho orgánov nie sú fyzická alebo právnická osoba, subjekt alebo orgán, ktorý koná v mene alebo na základe pokynov subjektu uvedeného v písmene a) alebo b) tohto Čestného vyhlásenia;</t>
  </si>
  <si>
    <t>d)      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</si>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</sst>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#,##0.00\ &quot;€&quot;"/>
    <numFmt numFmtId="166" formatCode="0.0000000"/>
    <numFmt numFmtId="167" formatCode="#,##0.00\ &quot;€&quot;;[Red]#,##0.00\ &quot;€&quot;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0"/>
      <name val="Calibri Light"/>
      <family val="2"/>
      <charset val="238"/>
      <scheme val="major"/>
    </font>
    <font>
      <sz val="8"/>
      <name val="Arial CE"/>
      <family val="2"/>
    </font>
    <font>
      <sz val="8"/>
      <name val="MS Sans Serif"/>
      <charset val="1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scheme val="minor"/>
    </font>
    <font>
      <sz val="11"/>
      <color rgb="FF9C0006"/>
      <name val="Open sans"/>
      <charset val="238"/>
    </font>
    <font>
      <sz val="11"/>
      <color theme="1"/>
      <name val="Open sans"/>
      <charset val="238"/>
    </font>
    <font>
      <sz val="16"/>
      <name val="Calibri Light"/>
      <family val="2"/>
      <charset val="238"/>
      <scheme val="maj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color rgb="FF000000"/>
      <name val="Calibri"/>
      <scheme val="minor"/>
    </font>
    <font>
      <sz val="11"/>
      <color theme="1"/>
      <name val="Montserrat"/>
      <charset val="238"/>
    </font>
    <font>
      <sz val="10"/>
      <color theme="1"/>
      <name val="Montserrat"/>
      <charset val="238"/>
    </font>
    <font>
      <b/>
      <sz val="10"/>
      <color theme="1"/>
      <name val="Montserrat"/>
      <charset val="238"/>
    </font>
    <font>
      <sz val="10"/>
      <color theme="1"/>
      <name val="Open Sans"/>
      <family val="2"/>
    </font>
    <font>
      <u/>
      <sz val="10"/>
      <color theme="10"/>
      <name val="Montserrat"/>
      <charset val="238"/>
    </font>
    <font>
      <sz val="16"/>
      <color rgb="FF323287"/>
      <name val="Montserrat"/>
      <charset val="238"/>
    </font>
    <font>
      <b/>
      <sz val="18"/>
      <color rgb="FF323287"/>
      <name val="Montserrat"/>
      <charset val="238"/>
    </font>
    <font>
      <sz val="11"/>
      <color rgb="FF006100"/>
      <name val="Montserrat"/>
      <charset val="238"/>
    </font>
    <font>
      <sz val="11"/>
      <name val="Montserrat"/>
      <charset val="238"/>
    </font>
    <font>
      <b/>
      <sz val="16"/>
      <color rgb="FF323287"/>
      <name val="Montserrat"/>
      <charset val="238"/>
    </font>
    <font>
      <b/>
      <sz val="11"/>
      <color rgb="FF323287"/>
      <name val="Montserrat"/>
      <charset val="238"/>
    </font>
    <font>
      <b/>
      <sz val="14"/>
      <color rgb="FF323287"/>
      <name val="Montserrat"/>
      <charset val="238"/>
    </font>
    <font>
      <b/>
      <sz val="14"/>
      <name val="Montserrat"/>
      <charset val="238"/>
    </font>
    <font>
      <sz val="10"/>
      <name val="Montserrat"/>
      <charset val="238"/>
    </font>
    <font>
      <sz val="10"/>
      <color rgb="FF006100"/>
      <name val="Montserrat"/>
      <charset val="238"/>
    </font>
    <font>
      <b/>
      <sz val="10"/>
      <name val="Montserrat"/>
      <charset val="238"/>
    </font>
    <font>
      <b/>
      <sz val="12"/>
      <name val="Montserrat"/>
      <charset val="238"/>
    </font>
    <font>
      <b/>
      <sz val="16"/>
      <color theme="1"/>
      <name val="Calibri"/>
      <family val="2"/>
      <charset val="238"/>
      <scheme val="minor"/>
    </font>
    <font>
      <sz val="12"/>
      <name val="Montserrat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 style="thin">
        <color theme="6" tint="0.39994506668294322"/>
      </left>
      <right style="medium">
        <color indexed="64"/>
      </right>
      <top/>
      <bottom style="thin">
        <color theme="6" tint="0.39994506668294322"/>
      </bottom>
      <diagonal/>
    </border>
    <border>
      <left style="medium">
        <color indexed="64"/>
      </left>
      <right/>
      <top style="thin">
        <color theme="2" tint="-9.9948118533890809E-2"/>
      </top>
      <bottom style="thin">
        <color theme="0" tint="-0.14996795556505021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/>
      <right/>
      <top style="thin">
        <color theme="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/>
      </top>
      <bottom/>
      <diagonal/>
    </border>
    <border>
      <left/>
      <right style="medium">
        <color indexed="64"/>
      </right>
      <top style="thin">
        <color theme="2"/>
      </top>
      <bottom/>
      <diagonal/>
    </border>
    <border>
      <left style="thin">
        <color theme="2" tint="-9.9948118533890809E-2"/>
      </left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 style="medium">
        <color indexed="64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/>
      <top style="thin">
        <color theme="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2" tint="-9.9948118533890809E-2"/>
      </bottom>
      <diagonal/>
    </border>
    <border>
      <left/>
      <right/>
      <top style="thin">
        <color theme="6" tint="0.39994506668294322"/>
      </top>
      <bottom style="thin">
        <color theme="2" tint="-9.9948118533890809E-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48118533890809E-2"/>
      </bottom>
      <diagonal/>
    </border>
    <border>
      <left style="medium">
        <color indexed="64"/>
      </left>
      <right/>
      <top style="thin">
        <color theme="2" tint="-9.9948118533890809E-2"/>
      </top>
      <bottom style="medium">
        <color indexed="64"/>
      </bottom>
      <diagonal/>
    </border>
  </borders>
  <cellStyleXfs count="11">
    <xf numFmtId="0" fontId="0" fillId="0" borderId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8" fillId="0" borderId="0" applyAlignment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/>
  </cellStyleXfs>
  <cellXfs count="30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9" xfId="0" applyFill="1" applyBorder="1" applyAlignment="1" applyProtection="1">
      <alignment horizontal="center"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0" fontId="1" fillId="0" borderId="38" xfId="2" applyFont="1" applyFill="1" applyBorder="1" applyProtection="1">
      <protection locked="0" hidden="1"/>
    </xf>
    <xf numFmtId="2" fontId="0" fillId="5" borderId="54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2" fontId="0" fillId="5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0" fontId="0" fillId="5" borderId="45" xfId="0" applyFill="1" applyBorder="1" applyProtection="1"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wrapText="1"/>
      <protection hidden="1"/>
    </xf>
    <xf numFmtId="2" fontId="0" fillId="5" borderId="55" xfId="0" applyNumberFormat="1" applyFill="1" applyBorder="1" applyAlignment="1" applyProtection="1">
      <alignment wrapText="1"/>
      <protection hidden="1"/>
    </xf>
    <xf numFmtId="2" fontId="0" fillId="5" borderId="55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5" borderId="62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6" borderId="29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Alignment="1" applyProtection="1">
      <alignment wrapText="1"/>
      <protection hidden="1"/>
    </xf>
    <xf numFmtId="0" fontId="0" fillId="6" borderId="51" xfId="0" applyFill="1" applyBorder="1" applyAlignment="1" applyProtection="1">
      <alignment horizontal="center"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2" fontId="2" fillId="6" borderId="51" xfId="0" applyNumberFormat="1" applyFont="1" applyFill="1" applyBorder="1" applyAlignment="1" applyProtection="1">
      <alignment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7" borderId="28" xfId="0" applyNumberFormat="1" applyFill="1" applyBorder="1" applyProtection="1"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5" xfId="0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8" borderId="53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0" borderId="4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41" xfId="0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11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1" borderId="31" xfId="0" applyFill="1" applyBorder="1" applyProtection="1">
      <protection hidden="1"/>
    </xf>
    <xf numFmtId="0" fontId="0" fillId="10" borderId="50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0" fontId="12" fillId="0" borderId="0" xfId="0" applyFont="1"/>
    <xf numFmtId="0" fontId="12" fillId="0" borderId="0" xfId="0" applyFont="1" applyProtection="1">
      <protection hidden="1"/>
    </xf>
    <xf numFmtId="2" fontId="12" fillId="0" borderId="0" xfId="0" applyNumberFormat="1" applyFont="1" applyAlignment="1" applyProtection="1">
      <alignment wrapText="1"/>
      <protection hidden="1"/>
    </xf>
    <xf numFmtId="0" fontId="12" fillId="0" borderId="45" xfId="0" applyFont="1" applyBorder="1" applyAlignment="1">
      <alignment vertical="center"/>
    </xf>
    <xf numFmtId="0" fontId="0" fillId="13" borderId="28" xfId="0" applyFill="1" applyBorder="1" applyProtection="1">
      <protection hidden="1"/>
    </xf>
    <xf numFmtId="0" fontId="0" fillId="13" borderId="29" xfId="0" applyFill="1" applyBorder="1" applyProtection="1">
      <protection hidden="1"/>
    </xf>
    <xf numFmtId="0" fontId="0" fillId="14" borderId="28" xfId="0" applyFill="1" applyBorder="1" applyProtection="1">
      <protection hidden="1"/>
    </xf>
    <xf numFmtId="0" fontId="0" fillId="14" borderId="29" xfId="0" applyFill="1" applyBorder="1" applyProtection="1">
      <protection hidden="1"/>
    </xf>
    <xf numFmtId="0" fontId="0" fillId="13" borderId="40" xfId="0" applyFill="1" applyBorder="1" applyProtection="1">
      <protection hidden="1"/>
    </xf>
    <xf numFmtId="0" fontId="0" fillId="13" borderId="30" xfId="0" applyFill="1" applyBorder="1" applyProtection="1">
      <protection hidden="1"/>
    </xf>
    <xf numFmtId="0" fontId="0" fillId="14" borderId="27" xfId="0" applyFill="1" applyBorder="1" applyProtection="1">
      <protection hidden="1"/>
    </xf>
    <xf numFmtId="0" fontId="0" fillId="14" borderId="31" xfId="0" applyFill="1" applyBorder="1" applyProtection="1">
      <protection hidden="1"/>
    </xf>
    <xf numFmtId="2" fontId="0" fillId="14" borderId="41" xfId="0" applyNumberFormat="1" applyFill="1" applyBorder="1" applyAlignment="1" applyProtection="1">
      <alignment horizontal="center"/>
      <protection hidden="1"/>
    </xf>
    <xf numFmtId="2" fontId="0" fillId="13" borderId="29" xfId="0" applyNumberFormat="1" applyFill="1" applyBorder="1" applyProtection="1">
      <protection hidden="1"/>
    </xf>
    <xf numFmtId="2" fontId="0" fillId="14" borderId="29" xfId="0" applyNumberFormat="1" applyFill="1" applyBorder="1" applyProtection="1">
      <protection hidden="1"/>
    </xf>
    <xf numFmtId="0" fontId="0" fillId="13" borderId="50" xfId="0" applyFill="1" applyBorder="1" applyProtection="1">
      <protection hidden="1"/>
    </xf>
    <xf numFmtId="0" fontId="0" fillId="13" borderId="51" xfId="0" applyFill="1" applyBorder="1" applyAlignment="1" applyProtection="1">
      <alignment wrapText="1"/>
      <protection hidden="1"/>
    </xf>
    <xf numFmtId="2" fontId="0" fillId="13" borderId="51" xfId="0" applyNumberFormat="1" applyFill="1" applyBorder="1" applyAlignment="1" applyProtection="1">
      <alignment horizontal="center" wrapText="1"/>
      <protection hidden="1"/>
    </xf>
    <xf numFmtId="166" fontId="2" fillId="13" borderId="51" xfId="0" applyNumberFormat="1" applyFont="1" applyFill="1" applyBorder="1" applyAlignment="1" applyProtection="1">
      <alignment wrapText="1"/>
      <protection hidden="1"/>
    </xf>
    <xf numFmtId="2" fontId="2" fillId="13" borderId="51" xfId="0" applyNumberFormat="1" applyFont="1" applyFill="1" applyBorder="1" applyAlignment="1" applyProtection="1">
      <alignment wrapText="1"/>
      <protection hidden="1"/>
    </xf>
    <xf numFmtId="166" fontId="2" fillId="13" borderId="52" xfId="0" applyNumberFormat="1" applyFont="1" applyFill="1" applyBorder="1" applyAlignment="1" applyProtection="1">
      <alignment wrapText="1"/>
      <protection hidden="1"/>
    </xf>
    <xf numFmtId="2" fontId="0" fillId="0" borderId="0" xfId="0" applyNumberFormat="1" applyProtection="1">
      <protection hidden="1"/>
    </xf>
    <xf numFmtId="0" fontId="17" fillId="0" borderId="44" xfId="0" applyFont="1" applyBorder="1" applyAlignment="1">
      <alignment horizontal="justify" vertical="center"/>
    </xf>
    <xf numFmtId="0" fontId="17" fillId="0" borderId="45" xfId="0" applyFont="1" applyBorder="1" applyAlignment="1">
      <alignment vertical="center"/>
    </xf>
    <xf numFmtId="0" fontId="18" fillId="0" borderId="44" xfId="0" applyFont="1" applyBorder="1" applyAlignment="1">
      <alignment horizontal="justify" vertical="center"/>
    </xf>
    <xf numFmtId="0" fontId="18" fillId="0" borderId="44" xfId="0" applyFont="1" applyBorder="1" applyAlignment="1">
      <alignment horizontal="left" vertical="center" wrapText="1" indent="1"/>
    </xf>
    <xf numFmtId="0" fontId="19" fillId="0" borderId="4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left" wrapText="1" indent="1"/>
    </xf>
    <xf numFmtId="0" fontId="19" fillId="0" borderId="44" xfId="0" applyFont="1" applyBorder="1" applyAlignment="1">
      <alignment horizontal="center" vertical="center"/>
    </xf>
    <xf numFmtId="0" fontId="20" fillId="0" borderId="45" xfId="0" applyFont="1" applyBorder="1"/>
    <xf numFmtId="0" fontId="21" fillId="0" borderId="44" xfId="8" applyFont="1" applyBorder="1" applyAlignment="1">
      <alignment horizontal="left" vertical="center" wrapText="1" indent="1"/>
    </xf>
    <xf numFmtId="0" fontId="18" fillId="0" borderId="44" xfId="0" applyFont="1" applyBorder="1" applyAlignment="1" applyProtection="1">
      <alignment horizontal="left" vertical="center" wrapText="1" indent="1"/>
      <protection locked="0"/>
    </xf>
    <xf numFmtId="0" fontId="22" fillId="0" borderId="63" xfId="0" applyFont="1" applyBorder="1" applyAlignment="1">
      <alignment horizontal="center" vertical="center"/>
    </xf>
    <xf numFmtId="0" fontId="24" fillId="5" borderId="11" xfId="2" applyFont="1" applyFill="1" applyBorder="1" applyAlignment="1" applyProtection="1">
      <alignment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5" borderId="14" xfId="2" applyFont="1" applyFill="1" applyBorder="1" applyAlignment="1" applyProtection="1">
      <alignment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Protection="1">
      <protection hidden="1"/>
    </xf>
    <xf numFmtId="0" fontId="24" fillId="0" borderId="24" xfId="2" applyFont="1" applyFill="1" applyBorder="1" applyAlignment="1" applyProtection="1">
      <alignment horizontal="center"/>
      <protection hidden="1"/>
    </xf>
    <xf numFmtId="0" fontId="24" fillId="0" borderId="4" xfId="2" applyFont="1" applyFill="1" applyBorder="1" applyAlignment="1" applyProtection="1">
      <alignment horizontal="center"/>
      <protection hidden="1"/>
    </xf>
    <xf numFmtId="0" fontId="24" fillId="0" borderId="22" xfId="2" applyFont="1" applyFill="1" applyBorder="1" applyAlignment="1" applyProtection="1">
      <alignment horizontal="center"/>
      <protection hidden="1"/>
    </xf>
    <xf numFmtId="0" fontId="30" fillId="0" borderId="7" xfId="2" applyFont="1" applyFill="1" applyBorder="1" applyAlignment="1" applyProtection="1">
      <alignment vertical="center" wrapText="1"/>
      <protection hidden="1"/>
    </xf>
    <xf numFmtId="0" fontId="30" fillId="0" borderId="10" xfId="2" applyFont="1" applyFill="1" applyBorder="1" applyAlignment="1" applyProtection="1">
      <alignment vertical="center" wrapText="1"/>
      <protection hidden="1"/>
    </xf>
    <xf numFmtId="0" fontId="30" fillId="0" borderId="12" xfId="2" applyFont="1" applyFill="1" applyBorder="1" applyAlignment="1" applyProtection="1">
      <alignment vertical="center" wrapText="1"/>
      <protection hidden="1"/>
    </xf>
    <xf numFmtId="0" fontId="18" fillId="5" borderId="11" xfId="3" applyFont="1" applyFill="1" applyBorder="1" applyAlignment="1" applyProtection="1">
      <alignment horizontal="center" vertical="center" wrapText="1"/>
      <protection locked="0"/>
    </xf>
    <xf numFmtId="0" fontId="32" fillId="0" borderId="85" xfId="2" applyFont="1" applyFill="1" applyBorder="1" applyAlignment="1" applyProtection="1">
      <alignment horizontal="center" vertical="center" wrapText="1"/>
      <protection hidden="1"/>
    </xf>
    <xf numFmtId="0" fontId="32" fillId="0" borderId="87" xfId="2" applyFont="1" applyFill="1" applyBorder="1" applyAlignment="1" applyProtection="1">
      <alignment horizontal="center" vertical="center" wrapText="1"/>
      <protection hidden="1"/>
    </xf>
    <xf numFmtId="0" fontId="32" fillId="0" borderId="79" xfId="2" applyFont="1" applyFill="1" applyBorder="1" applyAlignment="1" applyProtection="1">
      <alignment horizontal="center" vertical="center"/>
      <protection hidden="1"/>
    </xf>
    <xf numFmtId="0" fontId="19" fillId="0" borderId="79" xfId="0" applyFont="1" applyBorder="1" applyAlignment="1" applyProtection="1">
      <alignment horizontal="center" vertical="center"/>
      <protection hidden="1"/>
    </xf>
    <xf numFmtId="0" fontId="30" fillId="5" borderId="86" xfId="0" applyFont="1" applyFill="1" applyBorder="1" applyAlignment="1" applyProtection="1">
      <alignment vertical="center" wrapText="1"/>
      <protection locked="0"/>
    </xf>
    <xf numFmtId="0" fontId="32" fillId="5" borderId="83" xfId="2" applyFont="1" applyFill="1" applyBorder="1" applyAlignment="1" applyProtection="1">
      <alignment vertical="center" wrapText="1"/>
      <protection locked="0"/>
    </xf>
    <xf numFmtId="0" fontId="30" fillId="5" borderId="98" xfId="0" applyFont="1" applyFill="1" applyBorder="1" applyAlignment="1" applyProtection="1">
      <alignment vertical="center" wrapText="1"/>
      <protection locked="0"/>
    </xf>
    <xf numFmtId="0" fontId="30" fillId="5" borderId="99" xfId="0" applyFont="1" applyFill="1" applyBorder="1" applyAlignment="1" applyProtection="1">
      <alignment vertical="center" wrapText="1"/>
      <protection locked="0"/>
    </xf>
    <xf numFmtId="0" fontId="30" fillId="5" borderId="82" xfId="0" applyFont="1" applyFill="1" applyBorder="1" applyAlignment="1" applyProtection="1">
      <alignment vertical="center" wrapText="1"/>
      <protection locked="0"/>
    </xf>
    <xf numFmtId="0" fontId="30" fillId="5" borderId="101" xfId="0" applyFont="1" applyFill="1" applyBorder="1" applyAlignment="1" applyProtection="1">
      <alignment vertical="center" wrapText="1"/>
      <protection locked="0"/>
    </xf>
    <xf numFmtId="0" fontId="30" fillId="5" borderId="102" xfId="0" applyFont="1" applyFill="1" applyBorder="1" applyAlignment="1" applyProtection="1">
      <alignment vertical="center" wrapText="1"/>
      <protection locked="0"/>
    </xf>
    <xf numFmtId="0" fontId="32" fillId="0" borderId="103" xfId="2" applyFont="1" applyFill="1" applyBorder="1" applyAlignment="1" applyProtection="1">
      <alignment horizontal="center" vertical="center" wrapText="1"/>
      <protection hidden="1"/>
    </xf>
    <xf numFmtId="0" fontId="33" fillId="0" borderId="23" xfId="2" applyFont="1" applyFill="1" applyBorder="1" applyAlignment="1" applyProtection="1">
      <alignment horizontal="center" vertical="center" wrapText="1"/>
      <protection hidden="1"/>
    </xf>
    <xf numFmtId="0" fontId="33" fillId="0" borderId="24" xfId="2" applyFont="1" applyFill="1" applyBorder="1" applyAlignment="1" applyProtection="1">
      <alignment horizontal="center" vertical="center" wrapText="1"/>
      <protection hidden="1"/>
    </xf>
    <xf numFmtId="165" fontId="30" fillId="0" borderId="23" xfId="2" applyNumberFormat="1" applyFont="1" applyFill="1" applyBorder="1" applyAlignment="1" applyProtection="1">
      <alignment horizontal="center" vertical="center"/>
      <protection hidden="1"/>
    </xf>
    <xf numFmtId="165" fontId="29" fillId="0" borderId="23" xfId="2" applyNumberFormat="1" applyFont="1" applyFill="1" applyBorder="1" applyAlignment="1" applyProtection="1">
      <alignment horizontal="right" vertical="center"/>
      <protection hidden="1"/>
    </xf>
    <xf numFmtId="165" fontId="29" fillId="12" borderId="22" xfId="5" applyNumberFormat="1" applyFont="1" applyFill="1" applyBorder="1" applyAlignment="1" applyProtection="1">
      <alignment horizontal="center" vertical="center"/>
      <protection locked="0"/>
    </xf>
    <xf numFmtId="165" fontId="29" fillId="12" borderId="24" xfId="5" applyNumberFormat="1" applyFont="1" applyFill="1" applyBorder="1" applyAlignment="1" applyProtection="1">
      <alignment horizontal="center" vertical="center"/>
      <protection locked="0"/>
    </xf>
    <xf numFmtId="0" fontId="18" fillId="5" borderId="90" xfId="0" applyFont="1" applyFill="1" applyBorder="1" applyAlignment="1" applyProtection="1">
      <alignment horizontal="center" vertical="center"/>
      <protection locked="0"/>
    </xf>
    <xf numFmtId="0" fontId="18" fillId="5" borderId="9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/>
      <protection hidden="1"/>
    </xf>
    <xf numFmtId="0" fontId="25" fillId="5" borderId="7" xfId="2" applyFont="1" applyFill="1" applyBorder="1" applyAlignment="1" applyProtection="1">
      <alignment horizontal="left"/>
      <protection locked="0"/>
    </xf>
    <xf numFmtId="0" fontId="25" fillId="5" borderId="12" xfId="2" applyFont="1" applyFill="1" applyBorder="1" applyAlignment="1" applyProtection="1">
      <alignment horizontal="left"/>
      <protection locked="0"/>
    </xf>
    <xf numFmtId="0" fontId="25" fillId="5" borderId="8" xfId="2" applyFont="1" applyFill="1" applyBorder="1" applyAlignment="1" applyProtection="1">
      <alignment horizontal="left"/>
      <protection locked="0"/>
    </xf>
    <xf numFmtId="0" fontId="25" fillId="5" borderId="13" xfId="2" applyFont="1" applyFill="1" applyBorder="1" applyAlignment="1" applyProtection="1">
      <alignment horizontal="left"/>
      <protection locked="0"/>
    </xf>
    <xf numFmtId="0" fontId="25" fillId="5" borderId="80" xfId="2" applyFont="1" applyFill="1" applyBorder="1" applyAlignment="1" applyProtection="1">
      <alignment horizontal="left"/>
      <protection locked="0"/>
    </xf>
    <xf numFmtId="0" fontId="25" fillId="5" borderId="1" xfId="2" applyFont="1" applyFill="1" applyBorder="1" applyAlignment="1" applyProtection="1">
      <alignment horizontal="left"/>
      <protection locked="0"/>
    </xf>
    <xf numFmtId="0" fontId="25" fillId="5" borderId="42" xfId="2" applyFont="1" applyFill="1" applyBorder="1" applyAlignment="1" applyProtection="1">
      <alignment horizontal="left"/>
      <protection locked="0"/>
    </xf>
    <xf numFmtId="0" fontId="25" fillId="5" borderId="81" xfId="2" applyFont="1" applyFill="1" applyBorder="1" applyAlignment="1" applyProtection="1">
      <alignment horizontal="left"/>
      <protection locked="0"/>
    </xf>
    <xf numFmtId="0" fontId="25" fillId="5" borderId="66" xfId="2" applyFont="1" applyFill="1" applyBorder="1" applyAlignment="1" applyProtection="1">
      <alignment horizontal="left"/>
      <protection locked="0"/>
    </xf>
    <xf numFmtId="0" fontId="25" fillId="5" borderId="72" xfId="2" applyFont="1" applyFill="1" applyBorder="1" applyAlignment="1" applyProtection="1">
      <alignment horizontal="left"/>
      <protection locked="0"/>
    </xf>
    <xf numFmtId="0" fontId="28" fillId="0" borderId="19" xfId="2" applyFont="1" applyFill="1" applyBorder="1" applyAlignment="1" applyProtection="1">
      <alignment horizontal="center" vertical="center" wrapText="1"/>
      <protection hidden="1"/>
    </xf>
    <xf numFmtId="0" fontId="28" fillId="0" borderId="20" xfId="2" applyFont="1" applyFill="1" applyBorder="1" applyAlignment="1" applyProtection="1">
      <alignment horizontal="center" vertical="center" wrapText="1"/>
      <protection hidden="1"/>
    </xf>
    <xf numFmtId="0" fontId="28" fillId="0" borderId="1" xfId="2" applyFont="1" applyFill="1" applyBorder="1" applyAlignment="1" applyProtection="1">
      <alignment horizontal="center" vertical="center" wrapText="1"/>
      <protection hidden="1"/>
    </xf>
    <xf numFmtId="0" fontId="28" fillId="0" borderId="42" xfId="2" applyFont="1" applyFill="1" applyBorder="1" applyAlignment="1" applyProtection="1">
      <alignment horizontal="center" vertical="center" wrapText="1"/>
      <protection hidden="1"/>
    </xf>
    <xf numFmtId="0" fontId="35" fillId="0" borderId="104" xfId="2" applyFont="1" applyFill="1" applyBorder="1" applyAlignment="1" applyProtection="1">
      <alignment horizontal="center" vertical="center" wrapText="1"/>
      <protection hidden="1"/>
    </xf>
    <xf numFmtId="0" fontId="35" fillId="0" borderId="96" xfId="2" applyFont="1" applyFill="1" applyBorder="1" applyAlignment="1" applyProtection="1">
      <alignment horizontal="center" vertical="center" wrapText="1"/>
      <protection hidden="1"/>
    </xf>
    <xf numFmtId="167" fontId="34" fillId="5" borderId="47" xfId="0" applyNumberFormat="1" applyFont="1" applyFill="1" applyBorder="1" applyAlignment="1">
      <alignment horizontal="center" vertical="center"/>
    </xf>
    <xf numFmtId="167" fontId="34" fillId="5" borderId="23" xfId="0" applyNumberFormat="1" applyFont="1" applyFill="1" applyBorder="1" applyAlignment="1">
      <alignment horizontal="center" vertical="center"/>
    </xf>
    <xf numFmtId="167" fontId="34" fillId="5" borderId="48" xfId="0" applyNumberFormat="1" applyFont="1" applyFill="1" applyBorder="1" applyAlignment="1">
      <alignment horizontal="center" vertical="center"/>
    </xf>
    <xf numFmtId="0" fontId="32" fillId="0" borderId="0" xfId="2" applyFont="1" applyFill="1" applyBorder="1" applyAlignment="1" applyProtection="1">
      <alignment horizontal="center" vertical="center" wrapText="1"/>
      <protection hidden="1"/>
    </xf>
    <xf numFmtId="0" fontId="32" fillId="0" borderId="75" xfId="2" applyFont="1" applyFill="1" applyBorder="1" applyAlignment="1" applyProtection="1">
      <alignment horizontal="center" vertical="center" wrapText="1"/>
      <protection hidden="1"/>
    </xf>
    <xf numFmtId="0" fontId="32" fillId="0" borderId="66" xfId="2" applyFont="1" applyFill="1" applyBorder="1" applyAlignment="1" applyProtection="1">
      <alignment horizontal="center" vertical="center" wrapText="1"/>
      <protection hidden="1"/>
    </xf>
    <xf numFmtId="0" fontId="32" fillId="0" borderId="72" xfId="2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/>
      <protection hidden="1"/>
    </xf>
    <xf numFmtId="0" fontId="26" fillId="0" borderId="3" xfId="2" applyFont="1" applyFill="1" applyBorder="1" applyAlignment="1" applyProtection="1">
      <alignment horizontal="center" vertical="center" wrapText="1"/>
      <protection hidden="1"/>
    </xf>
    <xf numFmtId="0" fontId="23" fillId="0" borderId="4" xfId="2" applyFont="1" applyFill="1" applyBorder="1" applyAlignment="1" applyProtection="1">
      <alignment horizontal="center" vertical="center" wrapText="1"/>
      <protection hidden="1"/>
    </xf>
    <xf numFmtId="0" fontId="23" fillId="0" borderId="22" xfId="2" applyFont="1" applyFill="1" applyBorder="1" applyAlignment="1" applyProtection="1">
      <alignment horizontal="center" vertical="center" wrapText="1"/>
      <protection hidden="1"/>
    </xf>
    <xf numFmtId="0" fontId="23" fillId="0" borderId="5" xfId="2" applyFont="1" applyFill="1" applyBorder="1" applyAlignment="1" applyProtection="1">
      <alignment horizontal="center" vertical="center" wrapText="1"/>
      <protection hidden="1"/>
    </xf>
    <xf numFmtId="0" fontId="24" fillId="0" borderId="6" xfId="2" applyFont="1" applyFill="1" applyBorder="1" applyAlignment="1" applyProtection="1">
      <alignment horizontal="center"/>
      <protection hidden="1"/>
    </xf>
    <xf numFmtId="0" fontId="18" fillId="5" borderId="8" xfId="3" applyFont="1" applyFill="1" applyBorder="1" applyAlignment="1" applyProtection="1">
      <alignment horizontal="left" vertical="center" wrapText="1"/>
      <protection locked="0"/>
    </xf>
    <xf numFmtId="0" fontId="18" fillId="5" borderId="71" xfId="3" applyFont="1" applyFill="1" applyBorder="1" applyAlignment="1" applyProtection="1">
      <alignment horizontal="left" vertical="center" wrapText="1"/>
      <protection locked="0"/>
    </xf>
    <xf numFmtId="0" fontId="18" fillId="5" borderId="9" xfId="3" applyFont="1" applyFill="1" applyBorder="1" applyAlignment="1" applyProtection="1">
      <alignment horizontal="left" vertical="center" wrapText="1"/>
      <protection locked="0"/>
    </xf>
    <xf numFmtId="49" fontId="18" fillId="5" borderId="2" xfId="3" applyNumberFormat="1" applyFont="1" applyFill="1" applyBorder="1" applyAlignment="1" applyProtection="1">
      <alignment horizontal="left" vertical="center" wrapText="1"/>
      <protection locked="0"/>
    </xf>
    <xf numFmtId="49" fontId="18" fillId="5" borderId="15" xfId="3" applyNumberFormat="1" applyFont="1" applyFill="1" applyBorder="1" applyAlignment="1" applyProtection="1">
      <alignment horizontal="left" vertical="center" wrapText="1"/>
      <protection locked="0"/>
    </xf>
    <xf numFmtId="49" fontId="18" fillId="5" borderId="11" xfId="3" applyNumberFormat="1" applyFont="1" applyFill="1" applyBorder="1" applyAlignment="1" applyProtection="1">
      <alignment horizontal="left" vertical="center" wrapText="1"/>
      <protection locked="0"/>
    </xf>
    <xf numFmtId="0" fontId="18" fillId="5" borderId="2" xfId="3" applyFont="1" applyFill="1" applyBorder="1" applyAlignment="1" applyProtection="1">
      <alignment horizontal="left" vertical="center" wrapText="1"/>
      <protection locked="0"/>
    </xf>
    <xf numFmtId="0" fontId="18" fillId="5" borderId="15" xfId="3" applyFont="1" applyFill="1" applyBorder="1" applyAlignment="1" applyProtection="1">
      <alignment horizontal="left" vertical="center" wrapText="1"/>
      <protection locked="0"/>
    </xf>
    <xf numFmtId="0" fontId="18" fillId="5" borderId="11" xfId="3" applyFont="1" applyFill="1" applyBorder="1" applyAlignment="1" applyProtection="1">
      <alignment horizontal="left" vertical="center" wrapText="1"/>
      <protection locked="0"/>
    </xf>
    <xf numFmtId="0" fontId="18" fillId="5" borderId="18" xfId="3" applyFont="1" applyFill="1" applyBorder="1" applyAlignment="1" applyProtection="1">
      <alignment horizontal="left" vertical="center" wrapText="1"/>
      <protection locked="0"/>
    </xf>
    <xf numFmtId="0" fontId="18" fillId="5" borderId="73" xfId="3" applyFont="1" applyFill="1" applyBorder="1" applyAlignment="1" applyProtection="1">
      <alignment horizontal="left" vertical="center" wrapText="1"/>
      <protection locked="0"/>
    </xf>
    <xf numFmtId="0" fontId="18" fillId="5" borderId="15" xfId="3" applyFont="1" applyFill="1" applyBorder="1" applyAlignment="1" applyProtection="1">
      <alignment horizontal="left" vertical="top" wrapText="1"/>
      <protection locked="0"/>
    </xf>
    <xf numFmtId="0" fontId="18" fillId="5" borderId="18" xfId="3" applyFont="1" applyFill="1" applyBorder="1" applyAlignment="1" applyProtection="1">
      <alignment horizontal="left" vertical="top" wrapText="1"/>
      <protection locked="0"/>
    </xf>
    <xf numFmtId="0" fontId="18" fillId="5" borderId="73" xfId="3" applyFont="1" applyFill="1" applyBorder="1" applyAlignment="1" applyProtection="1">
      <alignment horizontal="left" vertical="top" wrapText="1"/>
      <protection locked="0"/>
    </xf>
    <xf numFmtId="0" fontId="30" fillId="0" borderId="17" xfId="2" applyFont="1" applyFill="1" applyBorder="1" applyAlignment="1" applyProtection="1">
      <alignment horizontal="left" vertical="center" wrapText="1"/>
      <protection hidden="1"/>
    </xf>
    <xf numFmtId="0" fontId="30" fillId="0" borderId="18" xfId="2" applyFont="1" applyFill="1" applyBorder="1" applyAlignment="1" applyProtection="1">
      <alignment horizontal="left" vertical="center" wrapText="1"/>
      <protection hidden="1"/>
    </xf>
    <xf numFmtId="0" fontId="30" fillId="0" borderId="16" xfId="2" applyFont="1" applyFill="1" applyBorder="1" applyAlignment="1" applyProtection="1">
      <alignment horizontal="left" vertical="center" wrapText="1"/>
      <protection hidden="1"/>
    </xf>
    <xf numFmtId="0" fontId="21" fillId="0" borderId="67" xfId="8" applyFont="1" applyFill="1" applyBorder="1" applyAlignment="1" applyProtection="1">
      <alignment horizontal="left" vertical="center" wrapText="1"/>
      <protection hidden="1"/>
    </xf>
    <xf numFmtId="0" fontId="21" fillId="0" borderId="26" xfId="8" applyFont="1" applyFill="1" applyBorder="1" applyAlignment="1" applyProtection="1">
      <alignment horizontal="left" vertical="center" wrapText="1"/>
      <protection hidden="1"/>
    </xf>
    <xf numFmtId="0" fontId="21" fillId="0" borderId="68" xfId="8" applyFont="1" applyFill="1" applyBorder="1" applyAlignment="1" applyProtection="1">
      <alignment horizontal="left" vertical="center" wrapText="1"/>
      <protection hidden="1"/>
    </xf>
    <xf numFmtId="0" fontId="17" fillId="0" borderId="23" xfId="0" applyFont="1" applyBorder="1" applyAlignment="1" applyProtection="1">
      <alignment horizontal="center"/>
      <protection hidden="1"/>
    </xf>
    <xf numFmtId="0" fontId="26" fillId="0" borderId="19" xfId="2" applyFont="1" applyFill="1" applyBorder="1" applyAlignment="1" applyProtection="1">
      <alignment horizontal="center" vertical="center" wrapText="1"/>
      <protection hidden="1"/>
    </xf>
    <xf numFmtId="0" fontId="27" fillId="0" borderId="20" xfId="2" applyFont="1" applyFill="1" applyBorder="1" applyAlignment="1" applyProtection="1">
      <alignment horizontal="center" vertical="center" wrapText="1"/>
      <protection hidden="1"/>
    </xf>
    <xf numFmtId="0" fontId="27" fillId="0" borderId="21" xfId="2" applyFont="1" applyFill="1" applyBorder="1" applyAlignment="1" applyProtection="1">
      <alignment horizontal="center" vertical="center" wrapText="1"/>
      <protection hidden="1"/>
    </xf>
    <xf numFmtId="0" fontId="32" fillId="0" borderId="92" xfId="2" applyFont="1" applyFill="1" applyBorder="1" applyAlignment="1" applyProtection="1">
      <alignment horizontal="center" vertical="center" wrapText="1"/>
      <protection hidden="1"/>
    </xf>
    <xf numFmtId="0" fontId="30" fillId="5" borderId="93" xfId="0" applyFont="1" applyFill="1" applyBorder="1" applyAlignment="1" applyProtection="1">
      <alignment horizontal="center" vertical="center" wrapText="1"/>
      <protection locked="0"/>
    </xf>
    <xf numFmtId="0" fontId="30" fillId="5" borderId="94" xfId="0" applyFont="1" applyFill="1" applyBorder="1" applyAlignment="1" applyProtection="1">
      <alignment horizontal="center" vertical="center" wrapText="1"/>
      <protection locked="0"/>
    </xf>
    <xf numFmtId="0" fontId="30" fillId="5" borderId="95" xfId="0" applyFont="1" applyFill="1" applyBorder="1" applyAlignment="1" applyProtection="1">
      <alignment horizontal="center" vertical="center" wrapText="1"/>
      <protection locked="0"/>
    </xf>
    <xf numFmtId="0" fontId="30" fillId="5" borderId="97" xfId="0" applyFont="1" applyFill="1" applyBorder="1" applyAlignment="1" applyProtection="1">
      <alignment horizontal="center" vertical="center" wrapText="1"/>
      <protection locked="0"/>
    </xf>
    <xf numFmtId="0" fontId="30" fillId="5" borderId="98" xfId="0" applyFont="1" applyFill="1" applyBorder="1" applyAlignment="1" applyProtection="1">
      <alignment horizontal="center" vertical="center" wrapText="1"/>
      <protection locked="0"/>
    </xf>
    <xf numFmtId="0" fontId="30" fillId="5" borderId="100" xfId="0" applyFont="1" applyFill="1" applyBorder="1" applyAlignment="1" applyProtection="1">
      <alignment horizontal="center" vertical="center" wrapText="1"/>
      <protection locked="0"/>
    </xf>
    <xf numFmtId="0" fontId="30" fillId="5" borderId="101" xfId="0" applyFont="1" applyFill="1" applyBorder="1" applyAlignment="1" applyProtection="1">
      <alignment horizontal="center" vertical="center" wrapText="1"/>
      <protection locked="0"/>
    </xf>
    <xf numFmtId="0" fontId="32" fillId="0" borderId="65" xfId="2" applyFont="1" applyFill="1" applyBorder="1" applyAlignment="1" applyProtection="1">
      <alignment horizontal="center" vertical="center" wrapText="1"/>
      <protection hidden="1"/>
    </xf>
    <xf numFmtId="0" fontId="32" fillId="0" borderId="64" xfId="2" applyFont="1" applyFill="1" applyBorder="1" applyAlignment="1" applyProtection="1">
      <alignment horizontal="center" vertical="center" wrapText="1"/>
      <protection hidden="1"/>
    </xf>
    <xf numFmtId="0" fontId="32" fillId="0" borderId="17" xfId="2" applyFont="1" applyFill="1" applyBorder="1" applyAlignment="1" applyProtection="1">
      <alignment horizontal="center" vertical="center" wrapText="1"/>
      <protection hidden="1"/>
    </xf>
    <xf numFmtId="0" fontId="32" fillId="0" borderId="18" xfId="2" applyFont="1" applyFill="1" applyBorder="1" applyAlignment="1" applyProtection="1">
      <alignment horizontal="center" vertical="center" wrapText="1"/>
      <protection hidden="1"/>
    </xf>
    <xf numFmtId="0" fontId="26" fillId="0" borderId="20" xfId="2" applyFont="1" applyFill="1" applyBorder="1" applyAlignment="1" applyProtection="1">
      <alignment horizontal="center" vertical="center" wrapText="1"/>
      <protection hidden="1"/>
    </xf>
    <xf numFmtId="0" fontId="26" fillId="0" borderId="21" xfId="2" applyFont="1" applyFill="1" applyBorder="1" applyAlignment="1" applyProtection="1">
      <alignment horizontal="center" vertical="center" wrapText="1"/>
      <protection hidden="1"/>
    </xf>
    <xf numFmtId="0" fontId="32" fillId="5" borderId="83" xfId="2" applyFont="1" applyFill="1" applyBorder="1" applyAlignment="1" applyProtection="1">
      <alignment horizontal="center" vertical="center" wrapText="1"/>
      <protection locked="0"/>
    </xf>
    <xf numFmtId="0" fontId="32" fillId="5" borderId="84" xfId="2" applyFont="1" applyFill="1" applyBorder="1" applyAlignment="1" applyProtection="1">
      <alignment horizontal="center" vertical="center" wrapText="1"/>
      <protection locked="0"/>
    </xf>
    <xf numFmtId="0" fontId="32" fillId="0" borderId="67" xfId="2" applyFont="1" applyFill="1" applyBorder="1" applyAlignment="1" applyProtection="1">
      <alignment horizontal="center" vertical="center" wrapText="1"/>
      <protection hidden="1"/>
    </xf>
    <xf numFmtId="0" fontId="32" fillId="0" borderId="26" xfId="2" applyFont="1" applyFill="1" applyBorder="1" applyAlignment="1" applyProtection="1">
      <alignment horizontal="center" vertical="center" wrapText="1"/>
      <protection hidden="1"/>
    </xf>
    <xf numFmtId="11" fontId="30" fillId="12" borderId="79" xfId="2" applyNumberFormat="1" applyFont="1" applyFill="1" applyBorder="1" applyAlignment="1" applyProtection="1">
      <alignment horizontal="center" vertical="center" wrapText="1"/>
      <protection hidden="1"/>
    </xf>
    <xf numFmtId="11" fontId="30" fillId="12" borderId="0" xfId="2" applyNumberFormat="1" applyFont="1" applyFill="1" applyBorder="1" applyAlignment="1" applyProtection="1">
      <alignment horizontal="center" vertical="center" wrapText="1"/>
      <protection hidden="1"/>
    </xf>
    <xf numFmtId="11" fontId="30" fillId="12" borderId="75" xfId="2" applyNumberFormat="1" applyFont="1" applyFill="1" applyBorder="1" applyAlignment="1" applyProtection="1">
      <alignment horizontal="center" vertical="center" wrapText="1"/>
      <protection hidden="1"/>
    </xf>
    <xf numFmtId="0" fontId="32" fillId="0" borderId="88" xfId="2" applyFont="1" applyFill="1" applyBorder="1" applyAlignment="1" applyProtection="1">
      <alignment horizontal="center" vertical="center" wrapText="1"/>
      <protection hidden="1"/>
    </xf>
    <xf numFmtId="0" fontId="32" fillId="0" borderId="89" xfId="2" applyFont="1" applyFill="1" applyBorder="1" applyAlignment="1" applyProtection="1">
      <alignment horizontal="center" vertical="center" wrapText="1"/>
      <protection hidden="1"/>
    </xf>
    <xf numFmtId="0" fontId="28" fillId="0" borderId="76" xfId="2" applyFont="1" applyFill="1" applyBorder="1" applyAlignment="1" applyProtection="1">
      <alignment horizontal="center" vertical="center" wrapText="1"/>
      <protection hidden="1"/>
    </xf>
    <xf numFmtId="0" fontId="28" fillId="0" borderId="77" xfId="2" applyFont="1" applyFill="1" applyBorder="1" applyAlignment="1" applyProtection="1">
      <alignment horizontal="center" vertical="center" wrapText="1"/>
      <protection hidden="1"/>
    </xf>
    <xf numFmtId="0" fontId="28" fillId="0" borderId="78" xfId="2" applyFont="1" applyFill="1" applyBorder="1" applyAlignment="1" applyProtection="1">
      <alignment horizontal="center" vertical="center" wrapText="1"/>
      <protection hidden="1"/>
    </xf>
    <xf numFmtId="0" fontId="32" fillId="0" borderId="16" xfId="2" applyFont="1" applyFill="1" applyBorder="1" applyAlignment="1" applyProtection="1">
      <alignment horizontal="center" vertical="center" wrapText="1"/>
      <protection hidden="1"/>
    </xf>
    <xf numFmtId="0" fontId="30" fillId="0" borderId="69" xfId="2" applyFont="1" applyFill="1" applyBorder="1" applyAlignment="1" applyProtection="1">
      <alignment horizontal="center" vertical="center" wrapText="1"/>
      <protection hidden="1"/>
    </xf>
    <xf numFmtId="0" fontId="30" fillId="0" borderId="70" xfId="2" applyFont="1" applyFill="1" applyBorder="1" applyAlignment="1" applyProtection="1">
      <alignment horizontal="center" vertical="center" wrapText="1"/>
      <protection hidden="1"/>
    </xf>
    <xf numFmtId="0" fontId="30" fillId="0" borderId="74" xfId="2" applyFont="1" applyFill="1" applyBorder="1" applyAlignment="1" applyProtection="1">
      <alignment horizontal="center" vertical="center" wrapText="1"/>
      <protection hidden="1"/>
    </xf>
    <xf numFmtId="0" fontId="18" fillId="5" borderId="13" xfId="3" applyFont="1" applyFill="1" applyBorder="1" applyAlignment="1" applyProtection="1">
      <alignment vertical="center" wrapText="1"/>
      <protection locked="0"/>
    </xf>
    <xf numFmtId="0" fontId="31" fillId="0" borderId="13" xfId="2" applyFont="1" applyFill="1" applyBorder="1" applyAlignment="1" applyProtection="1">
      <alignment horizontal="center" vertical="center" wrapText="1"/>
      <protection hidden="1"/>
    </xf>
    <xf numFmtId="0" fontId="31" fillId="0" borderId="25" xfId="2" applyFont="1" applyFill="1" applyBorder="1" applyAlignment="1" applyProtection="1">
      <alignment horizontal="center" vertical="center" wrapText="1"/>
      <protection hidden="1"/>
    </xf>
    <xf numFmtId="0" fontId="31" fillId="0" borderId="14" xfId="2" applyFont="1" applyFill="1" applyBorder="1" applyAlignment="1" applyProtection="1">
      <alignment horizontal="center" vertical="center" wrapText="1"/>
      <protection hidden="1"/>
    </xf>
    <xf numFmtId="0" fontId="26" fillId="0" borderId="7" xfId="2" applyFont="1" applyFill="1" applyBorder="1" applyAlignment="1" applyProtection="1">
      <alignment horizontal="center" vertical="center" wrapText="1"/>
      <protection hidden="1"/>
    </xf>
    <xf numFmtId="0" fontId="27" fillId="0" borderId="8" xfId="2" applyFont="1" applyFill="1" applyBorder="1" applyAlignment="1" applyProtection="1">
      <alignment horizontal="center" vertical="center" wrapText="1"/>
      <protection hidden="1"/>
    </xf>
    <xf numFmtId="0" fontId="27" fillId="0" borderId="71" xfId="2" applyFont="1" applyFill="1" applyBorder="1" applyAlignment="1" applyProtection="1">
      <alignment horizontal="center" vertical="center" wrapText="1"/>
      <protection hidden="1"/>
    </xf>
    <xf numFmtId="0" fontId="27" fillId="0" borderId="9" xfId="2" applyFont="1" applyFill="1" applyBorder="1" applyAlignment="1" applyProtection="1">
      <alignment horizontal="center" vertical="center" wrapText="1"/>
      <protection hidden="1"/>
    </xf>
    <xf numFmtId="0" fontId="13" fillId="13" borderId="57" xfId="0" applyFont="1" applyFill="1" applyBorder="1" applyAlignment="1" applyProtection="1">
      <alignment horizontal="center" vertical="center"/>
      <protection hidden="1"/>
    </xf>
    <xf numFmtId="0" fontId="6" fillId="13" borderId="58" xfId="0" applyFont="1" applyFill="1" applyBorder="1" applyAlignment="1" applyProtection="1">
      <alignment horizontal="center" vertical="center"/>
      <protection hidden="1"/>
    </xf>
    <xf numFmtId="0" fontId="6" fillId="13" borderId="56" xfId="0" applyFont="1" applyFill="1" applyBorder="1" applyAlignment="1" applyProtection="1">
      <alignment horizontal="center" vertical="center"/>
      <protection hidden="1"/>
    </xf>
    <xf numFmtId="0" fontId="0" fillId="13" borderId="32" xfId="0" applyFill="1" applyBorder="1" applyAlignment="1" applyProtection="1">
      <alignment horizontal="center" wrapText="1"/>
      <protection hidden="1"/>
    </xf>
    <xf numFmtId="0" fontId="0" fillId="13" borderId="28" xfId="0" applyFill="1" applyBorder="1" applyAlignment="1" applyProtection="1">
      <alignment horizontal="center" wrapText="1"/>
      <protection hidden="1"/>
    </xf>
    <xf numFmtId="0" fontId="2" fillId="14" borderId="33" xfId="0" applyFont="1" applyFill="1" applyBorder="1" applyAlignment="1" applyProtection="1">
      <alignment horizontal="left" vertical="center" wrapText="1"/>
      <protection hidden="1"/>
    </xf>
    <xf numFmtId="0" fontId="2" fillId="14" borderId="27" xfId="0" applyFont="1" applyFill="1" applyBorder="1" applyAlignment="1" applyProtection="1">
      <alignment horizontal="left" vertical="center" wrapText="1"/>
      <protection hidden="1"/>
    </xf>
    <xf numFmtId="0" fontId="0" fillId="14" borderId="59" xfId="0" applyFill="1" applyBorder="1" applyAlignment="1" applyProtection="1">
      <alignment horizontal="center" vertical="center"/>
      <protection hidden="1"/>
    </xf>
    <xf numFmtId="0" fontId="0" fillId="14" borderId="41" xfId="0" applyFill="1" applyBorder="1" applyAlignment="1" applyProtection="1">
      <alignment horizontal="center" vertical="center"/>
      <protection hidden="1"/>
    </xf>
    <xf numFmtId="0" fontId="0" fillId="13" borderId="32" xfId="0" applyFill="1" applyBorder="1" applyAlignment="1" applyProtection="1">
      <alignment horizontal="center"/>
      <protection hidden="1"/>
    </xf>
    <xf numFmtId="0" fontId="0" fillId="13" borderId="34" xfId="0" applyFill="1" applyBorder="1" applyAlignment="1" applyProtection="1">
      <alignment horizontal="center"/>
      <protection hidden="1"/>
    </xf>
    <xf numFmtId="0" fontId="0" fillId="14" borderId="32" xfId="0" applyFill="1" applyBorder="1" applyAlignment="1" applyProtection="1">
      <alignment horizontal="center"/>
      <protection hidden="1"/>
    </xf>
    <xf numFmtId="0" fontId="0" fillId="14" borderId="34" xfId="0" applyFill="1" applyBorder="1" applyAlignment="1" applyProtection="1">
      <alignment horizontal="center"/>
      <protection hidden="1"/>
    </xf>
    <xf numFmtId="0" fontId="0" fillId="13" borderId="60" xfId="0" applyFill="1" applyBorder="1" applyAlignment="1" applyProtection="1">
      <alignment horizontal="center"/>
      <protection hidden="1"/>
    </xf>
    <xf numFmtId="0" fontId="6" fillId="10" borderId="43" xfId="0" applyFont="1" applyFill="1" applyBorder="1" applyAlignment="1" applyProtection="1">
      <alignment horizontal="center" vertical="center"/>
      <protection hidden="1"/>
    </xf>
    <xf numFmtId="0" fontId="6" fillId="10" borderId="1" xfId="0" applyFont="1" applyFill="1" applyBorder="1" applyAlignment="1" applyProtection="1">
      <alignment horizontal="center" vertical="center"/>
      <protection hidden="1"/>
    </xf>
    <xf numFmtId="0" fontId="6" fillId="10" borderId="42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1" borderId="34" xfId="0" applyFill="1" applyBorder="1" applyAlignment="1" applyProtection="1">
      <alignment horizontal="center" wrapText="1"/>
      <protection hidden="1"/>
    </xf>
    <xf numFmtId="0" fontId="0" fillId="10" borderId="60" xfId="0" applyFill="1" applyBorder="1" applyAlignment="1" applyProtection="1">
      <alignment horizontal="center"/>
      <protection hidden="1"/>
    </xf>
    <xf numFmtId="0" fontId="0" fillId="10" borderId="34" xfId="0" applyFill="1" applyBorder="1" applyAlignment="1" applyProtection="1">
      <alignment horizontal="center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38" xfId="0" applyFont="1" applyFill="1" applyBorder="1" applyAlignment="1" applyProtection="1">
      <alignment horizontal="left" vertical="center" wrapText="1"/>
      <protection hidden="1"/>
    </xf>
    <xf numFmtId="0" fontId="2" fillId="11" borderId="56" xfId="0" applyFont="1" applyFill="1" applyBorder="1" applyAlignment="1" applyProtection="1">
      <alignment horizontal="left" vertical="center" wrapText="1"/>
      <protection hidden="1"/>
    </xf>
    <xf numFmtId="0" fontId="2" fillId="11" borderId="39" xfId="0" applyFont="1" applyFill="1" applyBorder="1" applyAlignment="1" applyProtection="1">
      <alignment horizontal="left" vertical="center" wrapText="1"/>
      <protection hidden="1"/>
    </xf>
    <xf numFmtId="0" fontId="6" fillId="9" borderId="50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/>
      <protection hidden="1"/>
    </xf>
    <xf numFmtId="0" fontId="6" fillId="9" borderId="52" xfId="0" applyFont="1" applyFill="1" applyBorder="1" applyAlignment="1" applyProtection="1">
      <alignment horizontal="center" vertical="center"/>
      <protection hidden="1"/>
    </xf>
    <xf numFmtId="0" fontId="0" fillId="9" borderId="37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2" fillId="8" borderId="54" xfId="0" applyFont="1" applyFill="1" applyBorder="1" applyAlignment="1" applyProtection="1">
      <alignment horizontal="left" vertic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6" fillId="6" borderId="47" xfId="0" applyFont="1" applyFill="1" applyBorder="1" applyAlignment="1" applyProtection="1">
      <alignment horizontal="center" vertical="center"/>
      <protection hidden="1"/>
    </xf>
    <xf numFmtId="0" fontId="6" fillId="6" borderId="23" xfId="0" applyFont="1" applyFill="1" applyBorder="1" applyAlignment="1" applyProtection="1">
      <alignment horizontal="center" vertical="center"/>
      <protection hidden="1"/>
    </xf>
    <xf numFmtId="0" fontId="6" fillId="6" borderId="48" xfId="0" applyFont="1" applyFill="1" applyBorder="1" applyAlignment="1" applyProtection="1">
      <alignment horizontal="center" vertical="center"/>
      <protection hidden="1"/>
    </xf>
    <xf numFmtId="0" fontId="6" fillId="6" borderId="57" xfId="0" applyFont="1" applyFill="1" applyBorder="1" applyAlignment="1" applyProtection="1">
      <alignment horizontal="center" vertical="center"/>
      <protection hidden="1"/>
    </xf>
    <xf numFmtId="0" fontId="6" fillId="6" borderId="58" xfId="0" applyFont="1" applyFill="1" applyBorder="1" applyAlignment="1" applyProtection="1">
      <alignment horizontal="center" vertical="center"/>
      <protection hidden="1"/>
    </xf>
    <xf numFmtId="0" fontId="6" fillId="6" borderId="56" xfId="0" applyFont="1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0" fillId="5" borderId="59" xfId="0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6" borderId="60" xfId="0" applyFill="1" applyBorder="1" applyAlignment="1" applyProtection="1">
      <alignment horizontal="center"/>
      <protection hidden="1"/>
    </xf>
  </cellXfs>
  <cellStyles count="11">
    <cellStyle name="20 % - zvýraznenie3" xfId="3" builtinId="38"/>
    <cellStyle name="Čiarka" xfId="4" builtinId="3"/>
    <cellStyle name="Hypertextové prepojenie" xfId="8" builtinId="8"/>
    <cellStyle name="Hypertextové prepojenie 2" xfId="9" xr:uid="{603F1187-251A-4FEE-8778-BFB48963F26C}"/>
    <cellStyle name="Mena" xfId="5" builtinId="4"/>
    <cellStyle name="Normálna" xfId="0" builtinId="0"/>
    <cellStyle name="Normálna 2" xfId="6" xr:uid="{378CCFB6-3897-4B6D-AB7F-57D8B00E10ED}"/>
    <cellStyle name="Normálna 3" xfId="7" xr:uid="{549E91FC-733F-412B-9A4A-D2B7BFFEA159}"/>
    <cellStyle name="Normálna 4" xfId="10" xr:uid="{C4DC818B-1881-49D4-9BBE-1EC225A6D0FC}"/>
    <cellStyle name="Poznámka" xfId="2" builtinId="10"/>
    <cellStyle name="Zlá" xfId="1" builtinId="27"/>
  </cellStyles>
  <dxfs count="1">
    <dxf>
      <font>
        <strike/>
      </font>
    </dxf>
  </dxfs>
  <tableStyles count="0" defaultTableStyle="TableStyleMedium2" defaultPivotStyle="PivotStyleLight16"/>
  <colors>
    <mruColors>
      <color rgb="FF32328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vo.gov.sk/zaujemca-uchadzac/eticky-kodex-zaujemcu-uchadzac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910C-A5AF-42F4-8799-036A16C88B44}">
  <dimension ref="B1:N86"/>
  <sheetViews>
    <sheetView topLeftCell="A6" zoomScale="85" zoomScaleNormal="85" workbookViewId="0">
      <selection activeCell="H8" sqref="H8"/>
    </sheetView>
  </sheetViews>
  <sheetFormatPr defaultColWidth="9.140625" defaultRowHeight="15"/>
  <cols>
    <col min="1" max="1" width="3" style="3" customWidth="1"/>
    <col min="2" max="2" width="4.7109375" style="3" customWidth="1"/>
    <col min="3" max="3" width="38" style="4" customWidth="1"/>
    <col min="4" max="4" width="19" style="4" customWidth="1"/>
    <col min="5" max="5" width="15.7109375" style="4" customWidth="1"/>
    <col min="6" max="6" width="14.85546875" style="4" customWidth="1"/>
    <col min="7" max="7" width="19.85546875" style="4" customWidth="1"/>
    <col min="8" max="8" width="18.7109375" style="4" customWidth="1"/>
    <col min="9" max="9" width="14" style="3" customWidth="1"/>
    <col min="10" max="10" width="14.7109375" style="3" customWidth="1"/>
    <col min="11" max="11" width="12.85546875" style="3" bestFit="1" customWidth="1"/>
    <col min="12" max="12" width="15" style="3" bestFit="1" customWidth="1"/>
    <col min="13" max="13" width="16.85546875" style="3" customWidth="1"/>
    <col min="14" max="14" width="12.28515625" style="3" customWidth="1"/>
    <col min="15" max="15" width="15.42578125" style="3" bestFit="1" customWidth="1"/>
    <col min="16" max="16" width="12.7109375" style="3" customWidth="1"/>
    <col min="17" max="17" width="15.42578125" style="3" bestFit="1" customWidth="1"/>
    <col min="18" max="18" width="12.28515625" style="3" bestFit="1" customWidth="1"/>
    <col min="19" max="19" width="15" style="3" bestFit="1" customWidth="1"/>
    <col min="20" max="20" width="12.85546875" style="3" bestFit="1" customWidth="1"/>
    <col min="21" max="21" width="15" style="3" bestFit="1" customWidth="1"/>
    <col min="22" max="16384" width="9.140625" style="3"/>
  </cols>
  <sheetData>
    <row r="1" spans="2:14" ht="15.75" thickBot="1"/>
    <row r="2" spans="2:14" ht="36.75" customHeight="1" thickBot="1">
      <c r="B2" s="290" t="s">
        <v>0</v>
      </c>
      <c r="C2" s="291"/>
      <c r="D2" s="291"/>
      <c r="E2" s="291"/>
      <c r="F2" s="291"/>
      <c r="G2" s="291"/>
      <c r="H2" s="291"/>
      <c r="I2" s="291"/>
      <c r="J2" s="291"/>
      <c r="K2" s="292"/>
    </row>
    <row r="3" spans="2:14" ht="45.75" thickBot="1"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  <c r="K3" s="10" t="s">
        <v>10</v>
      </c>
    </row>
    <row r="4" spans="2:14" ht="15" customHeight="1">
      <c r="B4" s="11">
        <v>1</v>
      </c>
      <c r="C4" s="12" t="s">
        <v>11</v>
      </c>
      <c r="D4" s="13" t="s">
        <v>12</v>
      </c>
      <c r="E4" s="14">
        <v>1774437.31</v>
      </c>
      <c r="F4" s="14">
        <v>0</v>
      </c>
      <c r="G4" s="15" t="s">
        <v>13</v>
      </c>
      <c r="H4" s="14">
        <v>1774437.31</v>
      </c>
      <c r="I4" s="16">
        <f>H4/H$14*100</f>
        <v>94.665065645753714</v>
      </c>
      <c r="J4" s="17">
        <f t="shared" ref="J4" si="0">IF(I4=0,0,(E4-F4)/I4)</f>
        <v>18744.373100000001</v>
      </c>
      <c r="K4" s="18">
        <f t="shared" ref="K4" si="1">IF((E4-F4)=0,0,H4/(E4-F4))</f>
        <v>1</v>
      </c>
    </row>
    <row r="5" spans="2:14" ht="15" customHeight="1">
      <c r="B5" s="11">
        <v>2</v>
      </c>
      <c r="C5" s="24" t="s">
        <v>14</v>
      </c>
      <c r="D5" s="20" t="s">
        <v>15</v>
      </c>
      <c r="E5" s="21">
        <v>18</v>
      </c>
      <c r="F5" s="21">
        <v>15</v>
      </c>
      <c r="G5" s="15" t="s">
        <v>13</v>
      </c>
      <c r="H5" s="22">
        <v>20000</v>
      </c>
      <c r="I5" s="23">
        <f t="shared" ref="I5:I13" si="2">H5/H$14*100</f>
        <v>1.0669868708492576</v>
      </c>
      <c r="J5" s="17">
        <f t="shared" ref="J5:J6" si="3">IF(I5=0,0,(E5-F5)/I5)</f>
        <v>2.8116559650000004</v>
      </c>
      <c r="K5" s="18">
        <f t="shared" ref="K5" si="4">IF((E5-F5)=0,0,H5/(E5-F5))</f>
        <v>6666.666666666667</v>
      </c>
    </row>
    <row r="6" spans="2:14" ht="15" customHeight="1">
      <c r="B6" s="11">
        <v>3</v>
      </c>
      <c r="C6" s="19" t="s">
        <v>16</v>
      </c>
      <c r="D6" s="20" t="s">
        <v>15</v>
      </c>
      <c r="E6" s="21">
        <v>36</v>
      </c>
      <c r="F6" s="21">
        <v>0</v>
      </c>
      <c r="G6" s="15" t="s">
        <v>17</v>
      </c>
      <c r="H6" s="22">
        <v>20000</v>
      </c>
      <c r="I6" s="23">
        <f t="shared" si="2"/>
        <v>1.0669868708492576</v>
      </c>
      <c r="J6" s="17">
        <f t="shared" si="3"/>
        <v>33.739871580000006</v>
      </c>
      <c r="K6" s="18">
        <f>IF((E6-F6)=0,0,H6/(E6-F6))</f>
        <v>555.55555555555554</v>
      </c>
    </row>
    <row r="7" spans="2:14">
      <c r="B7" s="11">
        <v>4</v>
      </c>
      <c r="C7" s="19" t="s">
        <v>18</v>
      </c>
      <c r="D7" s="20" t="s">
        <v>19</v>
      </c>
      <c r="E7" s="21">
        <v>5</v>
      </c>
      <c r="F7" s="21">
        <v>0</v>
      </c>
      <c r="G7" s="15" t="s">
        <v>17</v>
      </c>
      <c r="H7" s="22">
        <v>60000</v>
      </c>
      <c r="I7" s="23">
        <f>H7/H$14*100</f>
        <v>3.2009606125477728</v>
      </c>
      <c r="J7" s="17">
        <f>IF(I7=0,0,(E7-F7)/I7)</f>
        <v>1.5620310916666669</v>
      </c>
      <c r="K7" s="18">
        <f>IF((E7-F7)=0,0,H7/(E7-F7))</f>
        <v>12000</v>
      </c>
    </row>
    <row r="8" spans="2:14">
      <c r="B8" s="11">
        <v>5</v>
      </c>
      <c r="C8" s="19" t="s">
        <v>20</v>
      </c>
      <c r="D8" s="25" t="s">
        <v>21</v>
      </c>
      <c r="E8" s="26">
        <v>0</v>
      </c>
      <c r="F8" s="21">
        <v>0</v>
      </c>
      <c r="G8" s="15" t="s">
        <v>22</v>
      </c>
      <c r="H8" s="27">
        <v>0</v>
      </c>
      <c r="I8" s="23">
        <f>H8/H$14*100</f>
        <v>0</v>
      </c>
      <c r="J8" s="17">
        <f>IF(I8=0,0,(E8-F8)/I8)</f>
        <v>0</v>
      </c>
      <c r="K8" s="18">
        <f>IF((E8-F8)=0,0,H8/(E8-F8))</f>
        <v>0</v>
      </c>
    </row>
    <row r="9" spans="2:14">
      <c r="B9" s="11">
        <v>6</v>
      </c>
      <c r="C9" s="24" t="s">
        <v>20</v>
      </c>
      <c r="D9" s="25" t="s">
        <v>20</v>
      </c>
      <c r="E9" s="26">
        <v>0</v>
      </c>
      <c r="F9" s="21">
        <v>0</v>
      </c>
      <c r="G9" s="15" t="s">
        <v>22</v>
      </c>
      <c r="H9" s="27">
        <v>0</v>
      </c>
      <c r="I9" s="23">
        <f t="shared" si="2"/>
        <v>0</v>
      </c>
      <c r="J9" s="17">
        <f t="shared" ref="J9:J13" si="5">IF(I9=0,0,(E9-F9)/I9)</f>
        <v>0</v>
      </c>
      <c r="K9" s="18">
        <f t="shared" ref="K9:K13" si="6">IF((E9-F9)=0,0,H9/(E9-F9))</f>
        <v>0</v>
      </c>
    </row>
    <row r="10" spans="2:14">
      <c r="B10" s="11">
        <v>7</v>
      </c>
      <c r="C10" s="24" t="s">
        <v>20</v>
      </c>
      <c r="D10" s="25" t="s">
        <v>20</v>
      </c>
      <c r="E10" s="26">
        <v>0</v>
      </c>
      <c r="F10" s="21">
        <v>0</v>
      </c>
      <c r="G10" s="15" t="s">
        <v>22</v>
      </c>
      <c r="H10" s="27">
        <v>0</v>
      </c>
      <c r="I10" s="23">
        <f t="shared" si="2"/>
        <v>0</v>
      </c>
      <c r="J10" s="17">
        <f t="shared" si="5"/>
        <v>0</v>
      </c>
      <c r="K10" s="18">
        <f t="shared" si="6"/>
        <v>0</v>
      </c>
    </row>
    <row r="11" spans="2:14">
      <c r="B11" s="11">
        <v>8</v>
      </c>
      <c r="C11" s="24" t="s">
        <v>20</v>
      </c>
      <c r="D11" s="25" t="s">
        <v>20</v>
      </c>
      <c r="E11" s="26">
        <v>0</v>
      </c>
      <c r="F11" s="21">
        <v>0</v>
      </c>
      <c r="G11" s="15" t="s">
        <v>22</v>
      </c>
      <c r="H11" s="27">
        <v>0</v>
      </c>
      <c r="I11" s="23">
        <f t="shared" si="2"/>
        <v>0</v>
      </c>
      <c r="J11" s="17">
        <f t="shared" si="5"/>
        <v>0</v>
      </c>
      <c r="K11" s="18">
        <f t="shared" si="6"/>
        <v>0</v>
      </c>
    </row>
    <row r="12" spans="2:14">
      <c r="B12" s="11">
        <v>9</v>
      </c>
      <c r="C12" s="24" t="s">
        <v>20</v>
      </c>
      <c r="D12" s="25" t="s">
        <v>20</v>
      </c>
      <c r="E12" s="26">
        <v>0</v>
      </c>
      <c r="F12" s="21">
        <v>0</v>
      </c>
      <c r="G12" s="15" t="s">
        <v>22</v>
      </c>
      <c r="H12" s="27">
        <v>0</v>
      </c>
      <c r="I12" s="23">
        <f t="shared" si="2"/>
        <v>0</v>
      </c>
      <c r="J12" s="17">
        <f t="shared" si="5"/>
        <v>0</v>
      </c>
      <c r="K12" s="18">
        <f t="shared" si="6"/>
        <v>0</v>
      </c>
    </row>
    <row r="13" spans="2:14">
      <c r="B13" s="11">
        <v>10</v>
      </c>
      <c r="C13" s="24" t="s">
        <v>20</v>
      </c>
      <c r="D13" s="25" t="s">
        <v>20</v>
      </c>
      <c r="E13" s="26">
        <v>0</v>
      </c>
      <c r="F13" s="21">
        <v>0</v>
      </c>
      <c r="G13" s="15" t="s">
        <v>22</v>
      </c>
      <c r="H13" s="27">
        <v>0</v>
      </c>
      <c r="I13" s="23">
        <f t="shared" si="2"/>
        <v>0</v>
      </c>
      <c r="J13" s="17">
        <f t="shared" si="5"/>
        <v>0</v>
      </c>
      <c r="K13" s="18">
        <f t="shared" si="6"/>
        <v>0</v>
      </c>
    </row>
    <row r="14" spans="2:14" ht="15.75" customHeight="1" thickBot="1">
      <c r="B14" s="28"/>
      <c r="C14" s="29" t="s">
        <v>23</v>
      </c>
      <c r="D14" s="30"/>
      <c r="E14" s="30"/>
      <c r="F14" s="30"/>
      <c r="G14" s="30"/>
      <c r="H14" s="31">
        <f>SUM(H4:H13)</f>
        <v>1874437.31</v>
      </c>
      <c r="I14" s="32">
        <f>SUM(I4:I13)</f>
        <v>100.00000000000001</v>
      </c>
      <c r="J14" s="33"/>
      <c r="K14" s="34"/>
    </row>
    <row r="15" spans="2:14" ht="15.75" thickBot="1">
      <c r="L15" s="3" t="s">
        <v>24</v>
      </c>
      <c r="M15" s="3" t="s">
        <v>25</v>
      </c>
      <c r="N15" s="3" t="s">
        <v>26</v>
      </c>
    </row>
    <row r="16" spans="2:14" ht="35.25" hidden="1" customHeight="1" thickBot="1">
      <c r="B16" s="293" t="s">
        <v>27</v>
      </c>
      <c r="C16" s="294"/>
      <c r="D16" s="294"/>
      <c r="E16" s="294"/>
      <c r="F16" s="294"/>
      <c r="G16" s="294"/>
      <c r="H16" s="294"/>
      <c r="I16" s="294"/>
      <c r="J16" s="295"/>
    </row>
    <row r="17" spans="2:10" hidden="1">
      <c r="B17" s="296" t="s">
        <v>1</v>
      </c>
      <c r="C17" s="298" t="s">
        <v>2</v>
      </c>
      <c r="D17" s="300" t="s">
        <v>28</v>
      </c>
      <c r="E17" s="302" t="s">
        <v>29</v>
      </c>
      <c r="F17" s="303"/>
      <c r="G17" s="304" t="s">
        <v>30</v>
      </c>
      <c r="H17" s="305"/>
      <c r="I17" s="306" t="s">
        <v>31</v>
      </c>
      <c r="J17" s="303"/>
    </row>
    <row r="18" spans="2:10" hidden="1">
      <c r="B18" s="297"/>
      <c r="C18" s="299"/>
      <c r="D18" s="301"/>
      <c r="E18" s="35" t="s">
        <v>29</v>
      </c>
      <c r="F18" s="36" t="s">
        <v>32</v>
      </c>
      <c r="G18" s="37" t="s">
        <v>30</v>
      </c>
      <c r="H18" s="38" t="s">
        <v>33</v>
      </c>
      <c r="I18" s="39" t="s">
        <v>31</v>
      </c>
      <c r="J18" s="36" t="s">
        <v>34</v>
      </c>
    </row>
    <row r="19" spans="2:10" hidden="1">
      <c r="B19" s="35" cm="1">
        <f t="array" ref="B19:B28">B4:B13</f>
        <v>1</v>
      </c>
      <c r="C19" s="40" t="str" cm="1">
        <f t="array" ref="C19:C28">C4:C13</f>
        <v>Cena celkom</v>
      </c>
      <c r="D19" s="41" cm="1">
        <f t="array" ref="D19:D28">I4:I13</f>
        <v>94.665065645753714</v>
      </c>
      <c r="E19" s="42">
        <v>1350000</v>
      </c>
      <c r="F19" s="43">
        <f>IF(I4=100,"0",IF((E4-F4)=0,0,(IF(G4="čím menej, tým lepšie",(I4*(E4-E19)/(E4-F4)),(I4*(E19-F4)/(E4-F4))))))</f>
        <v>22.643451863428822</v>
      </c>
      <c r="G19" s="42">
        <v>350</v>
      </c>
      <c r="H19" s="44">
        <f>IF(I4=100,"0",IF((E4-F4)=0,0,IF(G4="čím menej, tým lepšie",(I4*(E4-G19)/(E4-F4)),(I4*(G19-F4)/(E4-F4)))))</f>
        <v>94.646393375513853</v>
      </c>
      <c r="I19" s="42">
        <v>200</v>
      </c>
      <c r="J19" s="43">
        <f>IF(I4=100,"0",IF((E4-F4)=0,0,IF(G4="čím menej, tým lepšie",(I4*(E4-I19)/(E4-F4)),(I4*(I19-F4)/(E4-F4)))))</f>
        <v>94.654395777045224</v>
      </c>
    </row>
    <row r="20" spans="2:10" ht="15" hidden="1" customHeight="1">
      <c r="B20" s="35">
        <v>2</v>
      </c>
      <c r="C20" s="40" t="str">
        <v>Lehota výstavby</v>
      </c>
      <c r="D20" s="41">
        <v>1.0669868708492576</v>
      </c>
      <c r="E20" s="42">
        <v>18</v>
      </c>
      <c r="F20" s="43">
        <f>IF(I5=100,"0",IF((E5-F5)=0,0,(IF(G5="čím menej, tým lepšie",(I5*(E5-E20)/(E5-F5)),(I5*(E20-F5)/(E5-F5))))))</f>
        <v>0</v>
      </c>
      <c r="G20" s="42">
        <v>35</v>
      </c>
      <c r="H20" s="44">
        <f t="shared" ref="H20:H28" si="7">IF(I5=100,"0",IF((E5-F5)=0,0,IF(G5="čím menej, tým lepšie",(I5*(E5-G20)/(E5-F5)),(I5*(G20-F5)/(E5-F5)))))</f>
        <v>-6.0462589348124594</v>
      </c>
      <c r="I20" s="42">
        <v>20</v>
      </c>
      <c r="J20" s="43">
        <f t="shared" ref="J20:J28" si="8">IF(I5=100,"0",IF((E5-F5)=0,0,IF(G5="čím menej, tým lepšie",(I5*(E5-I20)/(E5-F5)),(I5*(I20-F5)/(E5-F5)))))</f>
        <v>-0.71132458056617176</v>
      </c>
    </row>
    <row r="21" spans="2:10" ht="15.75" hidden="1" customHeight="1">
      <c r="B21" s="35">
        <v>3</v>
      </c>
      <c r="C21" s="40" t="str">
        <v>Záruka navyše technológie</v>
      </c>
      <c r="D21" s="41">
        <v>1.0669868708492576</v>
      </c>
      <c r="E21" s="42">
        <v>24</v>
      </c>
      <c r="F21" s="43">
        <f>IF(I6=100,"0",IF((E6-F6)=0,0,(IF(G6="čím menej, tým lepšie",(I6*(E6-E21)/(E6-F6)),(I6*(E21-F6)/(E6-F6))))))</f>
        <v>0.71132458056617176</v>
      </c>
      <c r="G21" s="42">
        <v>65</v>
      </c>
      <c r="H21" s="44">
        <f t="shared" si="7"/>
        <v>1.9265040723667153</v>
      </c>
      <c r="I21" s="42">
        <v>80</v>
      </c>
      <c r="J21" s="43">
        <f t="shared" si="8"/>
        <v>2.3710819352205723</v>
      </c>
    </row>
    <row r="22" spans="2:10" hidden="1">
      <c r="B22" s="35">
        <v>4</v>
      </c>
      <c r="C22" s="40" t="str">
        <v>Skúsenosti stavbyvedúci (NKP)</v>
      </c>
      <c r="D22" s="41">
        <v>3.2009606125477728</v>
      </c>
      <c r="E22" s="42">
        <v>0</v>
      </c>
      <c r="F22" s="43">
        <f>IF(I7=100,"0",IF((E7-F7)=0,0,(IF(G7="čím menej, tým lepšie",(I7*(E7-E22)/(E7-F7)),(I7*(E22-F7)/(E7-F7))))))</f>
        <v>0</v>
      </c>
      <c r="G22" s="42">
        <v>0</v>
      </c>
      <c r="H22" s="44">
        <f t="shared" si="7"/>
        <v>0</v>
      </c>
      <c r="I22" s="42">
        <v>0</v>
      </c>
      <c r="J22" s="43">
        <f t="shared" si="8"/>
        <v>0</v>
      </c>
    </row>
    <row r="23" spans="2:10" hidden="1">
      <c r="B23" s="35">
        <v>5</v>
      </c>
      <c r="C23" s="40" t="str">
        <v>...</v>
      </c>
      <c r="D23" s="41">
        <v>0</v>
      </c>
      <c r="E23" s="42">
        <v>0</v>
      </c>
      <c r="F23" s="43">
        <f>IF(I8=100,"0",IF((E8-F8)=0,0,(IF(G8="čím menej, tým lepšie",(I8*(E8-E23)/(E8-F8)),(I8*(E23-F8)/(E8-F8))))))</f>
        <v>0</v>
      </c>
      <c r="G23" s="42">
        <v>0</v>
      </c>
      <c r="H23" s="44">
        <f t="shared" si="7"/>
        <v>0</v>
      </c>
      <c r="I23" s="42">
        <v>0</v>
      </c>
      <c r="J23" s="43">
        <f t="shared" si="8"/>
        <v>0</v>
      </c>
    </row>
    <row r="24" spans="2:10" hidden="1">
      <c r="B24" s="35">
        <v>6</v>
      </c>
      <c r="C24" s="40" t="str">
        <v>...</v>
      </c>
      <c r="D24" s="41">
        <v>0</v>
      </c>
      <c r="E24" s="42">
        <v>0</v>
      </c>
      <c r="F24" s="43">
        <f t="shared" ref="F24:F28" si="9">IF(I9=100,"0",IF((E9-F9)=0,0,(IF(G9="čím menej, tým lepšie",(I9*(E9-E24)/(E9-F9)),(I9*(E24-F9)/(E9-F9))))))</f>
        <v>0</v>
      </c>
      <c r="G24" s="42">
        <v>0</v>
      </c>
      <c r="H24" s="44">
        <f t="shared" si="7"/>
        <v>0</v>
      </c>
      <c r="I24" s="42">
        <v>0</v>
      </c>
      <c r="J24" s="43">
        <f t="shared" si="8"/>
        <v>0</v>
      </c>
    </row>
    <row r="25" spans="2:10" hidden="1">
      <c r="B25" s="35">
        <v>7</v>
      </c>
      <c r="C25" s="40" t="str">
        <v>...</v>
      </c>
      <c r="D25" s="41">
        <v>0</v>
      </c>
      <c r="E25" s="42">
        <v>0</v>
      </c>
      <c r="F25" s="43">
        <f t="shared" si="9"/>
        <v>0</v>
      </c>
      <c r="G25" s="42">
        <v>0</v>
      </c>
      <c r="H25" s="44">
        <f t="shared" si="7"/>
        <v>0</v>
      </c>
      <c r="I25" s="42">
        <v>0</v>
      </c>
      <c r="J25" s="43">
        <f t="shared" si="8"/>
        <v>0</v>
      </c>
    </row>
    <row r="26" spans="2:10" hidden="1">
      <c r="B26" s="35">
        <v>8</v>
      </c>
      <c r="C26" s="40" t="str">
        <v>...</v>
      </c>
      <c r="D26" s="41">
        <v>0</v>
      </c>
      <c r="E26" s="42">
        <v>0</v>
      </c>
      <c r="F26" s="43">
        <f t="shared" si="9"/>
        <v>0</v>
      </c>
      <c r="G26" s="42">
        <v>0</v>
      </c>
      <c r="H26" s="44">
        <f t="shared" si="7"/>
        <v>0</v>
      </c>
      <c r="I26" s="42">
        <v>0</v>
      </c>
      <c r="J26" s="43">
        <f t="shared" si="8"/>
        <v>0</v>
      </c>
    </row>
    <row r="27" spans="2:10" hidden="1">
      <c r="B27" s="35">
        <v>9</v>
      </c>
      <c r="C27" s="40" t="str">
        <v>...</v>
      </c>
      <c r="D27" s="41">
        <v>0</v>
      </c>
      <c r="E27" s="42">
        <v>0</v>
      </c>
      <c r="F27" s="43">
        <f t="shared" si="9"/>
        <v>0</v>
      </c>
      <c r="G27" s="42">
        <v>0</v>
      </c>
      <c r="H27" s="44">
        <f t="shared" si="7"/>
        <v>0</v>
      </c>
      <c r="I27" s="42">
        <v>0</v>
      </c>
      <c r="J27" s="43">
        <f t="shared" si="8"/>
        <v>0</v>
      </c>
    </row>
    <row r="28" spans="2:10" ht="15.75" hidden="1" thickBot="1">
      <c r="B28" s="45">
        <v>10</v>
      </c>
      <c r="C28" s="46" t="str">
        <v>...</v>
      </c>
      <c r="D28" s="47">
        <v>0</v>
      </c>
      <c r="E28" s="42">
        <v>0</v>
      </c>
      <c r="F28" s="43">
        <f t="shared" si="9"/>
        <v>0</v>
      </c>
      <c r="G28" s="42">
        <v>0</v>
      </c>
      <c r="H28" s="44">
        <f t="shared" si="7"/>
        <v>0</v>
      </c>
      <c r="I28" s="42">
        <v>0</v>
      </c>
      <c r="J28" s="43">
        <f t="shared" si="8"/>
        <v>0</v>
      </c>
    </row>
    <row r="29" spans="2:10" ht="15.75" hidden="1" thickBot="1">
      <c r="B29" s="48"/>
      <c r="C29" s="49" t="s">
        <v>35</v>
      </c>
      <c r="D29" s="50">
        <f>SUM(_xlfn.ANCHORARRAY(D19))</f>
        <v>100.00000000000001</v>
      </c>
      <c r="E29" s="49"/>
      <c r="F29" s="51">
        <f>SUM(F19:F28)</f>
        <v>23.354776443994993</v>
      </c>
      <c r="G29" s="52"/>
      <c r="H29" s="51">
        <f t="shared" ref="H29:J29" si="10">SUM(H19:H28)</f>
        <v>90.526638513068107</v>
      </c>
      <c r="I29" s="52"/>
      <c r="J29" s="53">
        <f t="shared" si="10"/>
        <v>96.314153131699626</v>
      </c>
    </row>
    <row r="30" spans="2:10" hidden="1"/>
    <row r="31" spans="2:10" ht="36.75" hidden="1" customHeight="1" thickBot="1">
      <c r="B31" s="275" t="s">
        <v>36</v>
      </c>
      <c r="C31" s="276"/>
      <c r="D31" s="276"/>
      <c r="E31" s="276"/>
      <c r="F31" s="276"/>
      <c r="G31" s="276"/>
      <c r="H31" s="276"/>
      <c r="I31" s="276"/>
      <c r="J31" s="277"/>
    </row>
    <row r="32" spans="2:10" hidden="1">
      <c r="B32" s="278" t="s">
        <v>1</v>
      </c>
      <c r="C32" s="280" t="s">
        <v>2</v>
      </c>
      <c r="D32" s="281"/>
      <c r="E32" s="284" t="s">
        <v>29</v>
      </c>
      <c r="F32" s="285"/>
      <c r="G32" s="286" t="s">
        <v>30</v>
      </c>
      <c r="H32" s="287"/>
      <c r="I32" s="288" t="s">
        <v>31</v>
      </c>
      <c r="J32" s="289"/>
    </row>
    <row r="33" spans="2:14" hidden="1">
      <c r="B33" s="279"/>
      <c r="C33" s="282"/>
      <c r="D33" s="283"/>
      <c r="E33" s="54" t="s">
        <v>29</v>
      </c>
      <c r="F33" s="55" t="s">
        <v>37</v>
      </c>
      <c r="G33" s="56" t="s">
        <v>30</v>
      </c>
      <c r="H33" s="57" t="s">
        <v>38</v>
      </c>
      <c r="I33" s="58" t="s">
        <v>31</v>
      </c>
      <c r="J33" s="59" t="s">
        <v>34</v>
      </c>
    </row>
    <row r="34" spans="2:14" hidden="1">
      <c r="B34" s="60" cm="1">
        <f t="array" ref="B34:B43">B19:B28</f>
        <v>1</v>
      </c>
      <c r="C34" s="61" t="str" cm="1">
        <f t="array" ref="C34:C43">C19:C28</f>
        <v>Cena celkom</v>
      </c>
      <c r="D34" s="62"/>
      <c r="E34" s="63">
        <f>E19</f>
        <v>1350000</v>
      </c>
      <c r="F34" s="64">
        <f>E34</f>
        <v>1350000</v>
      </c>
      <c r="G34" s="63">
        <f>G19</f>
        <v>350</v>
      </c>
      <c r="H34" s="65">
        <f>G34</f>
        <v>350</v>
      </c>
      <c r="I34" s="63">
        <f>I19</f>
        <v>200</v>
      </c>
      <c r="J34" s="66">
        <f>I34</f>
        <v>200</v>
      </c>
    </row>
    <row r="35" spans="2:14" hidden="1">
      <c r="B35" s="60">
        <v>2</v>
      </c>
      <c r="C35" s="61" t="str">
        <v>Lehota výstavby</v>
      </c>
      <c r="D35" s="62"/>
      <c r="E35" s="63">
        <f>E20</f>
        <v>18</v>
      </c>
      <c r="F35" s="64">
        <f>IF(I5=100,"0",IF((E5-F5)=0,0,IF(G5="čím menej, tým lepšie",(-(E5-E35)*(H5/(E5-F5))),-(E35-F5)*(H5/(E5-F5)))))</f>
        <v>0</v>
      </c>
      <c r="G35" s="63">
        <f t="shared" ref="G35:G43" si="11">G20</f>
        <v>35</v>
      </c>
      <c r="H35" s="65">
        <f>IF(I5=100,"0",IF((E5-F5)=0,0,IF(G5="čím menej, tým lepšie",(-(E5-G35)*(H5/(E5-F5))),-(G35-F5)*(H5/(E5-F5)))))</f>
        <v>113333.33333333334</v>
      </c>
      <c r="I35" s="63">
        <f t="shared" ref="I35:I43" si="12">I20</f>
        <v>20</v>
      </c>
      <c r="J35" s="66">
        <f>IF(I5=100,"0",IF((E5-F5)=0,0,IF(G5="čím menej, tým lepšie",(-(E5-I35)*(H5/(E5-F5))),-(I35-F5)*(H5/(E5-F5)))))</f>
        <v>13333.333333333334</v>
      </c>
    </row>
    <row r="36" spans="2:14" hidden="1">
      <c r="B36" s="60">
        <v>3</v>
      </c>
      <c r="C36" s="61" t="str">
        <v>Záruka navyše technológie</v>
      </c>
      <c r="D36" s="62"/>
      <c r="E36" s="63">
        <f t="shared" ref="E36:E43" si="13">E21</f>
        <v>24</v>
      </c>
      <c r="F36" s="64">
        <f t="shared" ref="F36:F43" si="14">IF(I6=100,"0",IF((E6-F6)=0,0,IF(G6="čím menej, tým lepšie",(-(E6-E36)*(H6/(E6-F6))),-(E36-F6)*(H6/(E6-F6)))))</f>
        <v>-13333.333333333332</v>
      </c>
      <c r="G36" s="63">
        <f t="shared" si="11"/>
        <v>65</v>
      </c>
      <c r="H36" s="65">
        <f t="shared" ref="H36:H43" si="15">IF(I6=100,"0",IF((E6-F6)=0,0,IF(G6="čím menej, tým lepšie",(-(E6-G36)*(H6/(E6-F6))),-(G36-F6)*(H6/(E6-F6)))))</f>
        <v>-36111.111111111109</v>
      </c>
      <c r="I36" s="63">
        <f>I21</f>
        <v>80</v>
      </c>
      <c r="J36" s="66">
        <f t="shared" ref="J36:J43" si="16">IF(I6=100,"0",IF((E6-F6)=0,0,IF(G6="čím menej, tým lepšie",(-(E6-I36)*(H6/(E6-F6))),-(I36-F6)*(H6/(E6-F6)))))</f>
        <v>-44444.444444444445</v>
      </c>
    </row>
    <row r="37" spans="2:14" hidden="1">
      <c r="B37" s="60">
        <v>4</v>
      </c>
      <c r="C37" s="61" t="str">
        <v>Skúsenosti stavbyvedúci (NKP)</v>
      </c>
      <c r="D37" s="62"/>
      <c r="E37" s="63">
        <f t="shared" si="13"/>
        <v>0</v>
      </c>
      <c r="F37" s="64">
        <f>IF(I7=100,"0",IF((E7-F7)=0,0,IF(G7="čím menej, tým lepšie",(-(E7-E37)*(H7/(E7-F7))),-(E37-F7)*(H7/(E7-F7)))))</f>
        <v>0</v>
      </c>
      <c r="G37" s="63">
        <f t="shared" si="11"/>
        <v>0</v>
      </c>
      <c r="H37" s="65">
        <f>IF(I7=100,"0",IF((E7-F7)=0,0,IF(G7="čím menej, tým lepšie",(-(E7-G37)*(H7/(E7-F7))),-(G37-F7)*(H7/(E7-F7)))))</f>
        <v>0</v>
      </c>
      <c r="I37" s="63">
        <f t="shared" si="12"/>
        <v>0</v>
      </c>
      <c r="J37" s="66">
        <f>IF(I7=100,"0",IF((E7-F7)=0,0,IF(G7="čím menej, tým lepšie",(-(E7-I37)*(H7/(E7-F7))),-(I37-F7)*(H7/(E7-F7)))))</f>
        <v>0</v>
      </c>
    </row>
    <row r="38" spans="2:14" hidden="1">
      <c r="B38" s="60">
        <v>5</v>
      </c>
      <c r="C38" s="61" t="str">
        <v>...</v>
      </c>
      <c r="D38" s="62"/>
      <c r="E38" s="63">
        <f t="shared" si="13"/>
        <v>0</v>
      </c>
      <c r="F38" s="64">
        <f>IF(I8=100,"0",IF((E8-F8)=0,0,IF(G8="čím menej, tým lepšie",(-(E8-E38)*(H8/(E8-F8))),-(E38-F8)*(H8/(E8-F8)))))</f>
        <v>0</v>
      </c>
      <c r="G38" s="63">
        <f t="shared" si="11"/>
        <v>0</v>
      </c>
      <c r="H38" s="65">
        <f>IF(I8=100,"0",IF((E8-F8)=0,0,IF(G8="čím menej, tým lepšie",(-(E8-G38)*(H8/(E8-F8))),-(G38-F8)*(H8/(E8-F8)))))</f>
        <v>0</v>
      </c>
      <c r="I38" s="63">
        <f t="shared" si="12"/>
        <v>0</v>
      </c>
      <c r="J38" s="66">
        <f>IF(I8=100,"0",IF((E8-F8)=0,0,IF(G8="čím menej, tým lepšie",(-(E8-I38)*(H8/(E8-F8))),-(I38-F8)*(H8/(E8-F8)))))</f>
        <v>0</v>
      </c>
    </row>
    <row r="39" spans="2:14" hidden="1">
      <c r="B39" s="60">
        <v>6</v>
      </c>
      <c r="C39" s="61" t="str">
        <v>...</v>
      </c>
      <c r="D39" s="62"/>
      <c r="E39" s="63">
        <f t="shared" si="13"/>
        <v>0</v>
      </c>
      <c r="F39" s="64">
        <f t="shared" si="14"/>
        <v>0</v>
      </c>
      <c r="G39" s="63">
        <f t="shared" si="11"/>
        <v>0</v>
      </c>
      <c r="H39" s="65">
        <f t="shared" si="15"/>
        <v>0</v>
      </c>
      <c r="I39" s="63">
        <f t="shared" si="12"/>
        <v>0</v>
      </c>
      <c r="J39" s="66">
        <f t="shared" si="16"/>
        <v>0</v>
      </c>
    </row>
    <row r="40" spans="2:14" hidden="1">
      <c r="B40" s="60">
        <v>7</v>
      </c>
      <c r="C40" s="61" t="str">
        <v>...</v>
      </c>
      <c r="D40" s="62"/>
      <c r="E40" s="63">
        <f t="shared" si="13"/>
        <v>0</v>
      </c>
      <c r="F40" s="64">
        <f t="shared" si="14"/>
        <v>0</v>
      </c>
      <c r="G40" s="63">
        <f t="shared" si="11"/>
        <v>0</v>
      </c>
      <c r="H40" s="65">
        <f t="shared" si="15"/>
        <v>0</v>
      </c>
      <c r="I40" s="63">
        <f t="shared" si="12"/>
        <v>0</v>
      </c>
      <c r="J40" s="66">
        <f t="shared" si="16"/>
        <v>0</v>
      </c>
    </row>
    <row r="41" spans="2:14" ht="15.75" hidden="1" customHeight="1">
      <c r="B41" s="60">
        <v>8</v>
      </c>
      <c r="C41" s="61" t="str">
        <v>...</v>
      </c>
      <c r="D41" s="62"/>
      <c r="E41" s="63">
        <f t="shared" si="13"/>
        <v>0</v>
      </c>
      <c r="F41" s="64">
        <f t="shared" si="14"/>
        <v>0</v>
      </c>
      <c r="G41" s="63">
        <f t="shared" si="11"/>
        <v>0</v>
      </c>
      <c r="H41" s="65">
        <f t="shared" si="15"/>
        <v>0</v>
      </c>
      <c r="I41" s="63">
        <f t="shared" si="12"/>
        <v>0</v>
      </c>
      <c r="J41" s="66">
        <f t="shared" si="16"/>
        <v>0</v>
      </c>
    </row>
    <row r="42" spans="2:14" hidden="1">
      <c r="B42" s="60">
        <v>9</v>
      </c>
      <c r="C42" s="61" t="str">
        <v>...</v>
      </c>
      <c r="D42" s="62"/>
      <c r="E42" s="63">
        <f t="shared" si="13"/>
        <v>0</v>
      </c>
      <c r="F42" s="64">
        <f t="shared" si="14"/>
        <v>0</v>
      </c>
      <c r="G42" s="63">
        <f t="shared" si="11"/>
        <v>0</v>
      </c>
      <c r="H42" s="65">
        <f t="shared" si="15"/>
        <v>0</v>
      </c>
      <c r="I42" s="63">
        <f t="shared" si="12"/>
        <v>0</v>
      </c>
      <c r="J42" s="66">
        <f t="shared" si="16"/>
        <v>0</v>
      </c>
    </row>
    <row r="43" spans="2:14" ht="15.75" hidden="1" thickBot="1">
      <c r="B43" s="67">
        <v>10</v>
      </c>
      <c r="C43" s="68" t="str">
        <v>...</v>
      </c>
      <c r="D43" s="69"/>
      <c r="E43" s="63">
        <f t="shared" si="13"/>
        <v>0</v>
      </c>
      <c r="F43" s="64">
        <f t="shared" si="14"/>
        <v>0</v>
      </c>
      <c r="G43" s="63">
        <f t="shared" si="11"/>
        <v>0</v>
      </c>
      <c r="H43" s="65">
        <f t="shared" si="15"/>
        <v>0</v>
      </c>
      <c r="I43" s="63">
        <f t="shared" si="12"/>
        <v>0</v>
      </c>
      <c r="J43" s="66">
        <f t="shared" si="16"/>
        <v>0</v>
      </c>
    </row>
    <row r="44" spans="2:14" ht="15.75" hidden="1" thickBot="1">
      <c r="B44" s="70"/>
      <c r="C44" s="71" t="s">
        <v>35</v>
      </c>
      <c r="D44" s="71"/>
      <c r="E44" s="71"/>
      <c r="F44" s="72">
        <f>SUM(F34:F43)</f>
        <v>1336666.6666666667</v>
      </c>
      <c r="G44" s="72"/>
      <c r="H44" s="72">
        <f t="shared" ref="H44:J44" si="17">SUM(H34:H43)</f>
        <v>77572.222222222234</v>
      </c>
      <c r="I44" s="72"/>
      <c r="J44" s="73">
        <f t="shared" si="17"/>
        <v>-30911.111111111109</v>
      </c>
    </row>
    <row r="45" spans="2:14" ht="15.75" hidden="1" thickBot="1"/>
    <row r="46" spans="2:14" ht="36" customHeight="1" thickBot="1">
      <c r="B46" s="261" t="s">
        <v>39</v>
      </c>
      <c r="C46" s="262"/>
      <c r="D46" s="262"/>
      <c r="E46" s="262"/>
      <c r="F46" s="262"/>
      <c r="G46" s="262"/>
      <c r="H46" s="262"/>
      <c r="I46" s="262"/>
      <c r="J46" s="263"/>
      <c r="L46" s="3">
        <f>530000/3</f>
        <v>176666.66666666666</v>
      </c>
      <c r="M46" s="3">
        <f>L46*0.7</f>
        <v>123666.66666666666</v>
      </c>
      <c r="N46" s="3">
        <f>L46*0.3</f>
        <v>52999.999999999993</v>
      </c>
    </row>
    <row r="47" spans="2:14" ht="15.75" customHeight="1">
      <c r="B47" s="264" t="s">
        <v>1</v>
      </c>
      <c r="C47" s="271" t="s">
        <v>2</v>
      </c>
      <c r="D47" s="273" t="str">
        <f>D3</f>
        <v>jednotka</v>
      </c>
      <c r="E47" s="264" t="s">
        <v>29</v>
      </c>
      <c r="F47" s="266"/>
      <c r="G47" s="267" t="s">
        <v>30</v>
      </c>
      <c r="H47" s="268"/>
      <c r="I47" s="269" t="s">
        <v>31</v>
      </c>
      <c r="J47" s="270"/>
    </row>
    <row r="48" spans="2:14">
      <c r="B48" s="265"/>
      <c r="C48" s="272"/>
      <c r="D48" s="274"/>
      <c r="E48" s="74" t="s">
        <v>29</v>
      </c>
      <c r="F48" s="75" t="s">
        <v>37</v>
      </c>
      <c r="G48" s="76" t="s">
        <v>30</v>
      </c>
      <c r="H48" s="77" t="s">
        <v>38</v>
      </c>
      <c r="I48" s="78" t="s">
        <v>31</v>
      </c>
      <c r="J48" s="79" t="s">
        <v>34</v>
      </c>
    </row>
    <row r="49" spans="2:10">
      <c r="B49" s="80" cm="1">
        <f t="array" ref="B49:B58">B34:B43</f>
        <v>1</v>
      </c>
      <c r="C49" s="81" t="str" cm="1">
        <f t="array" ref="C49:C58">C34:C43</f>
        <v>Cena celkom</v>
      </c>
      <c r="D49" s="82" t="str">
        <f>D4</f>
        <v>EUR s DPH</v>
      </c>
      <c r="E49" s="63">
        <f>E4</f>
        <v>1774437.31</v>
      </c>
      <c r="F49" s="83">
        <f>E49</f>
        <v>1774437.31</v>
      </c>
      <c r="G49" s="63">
        <f>E49-160000</f>
        <v>1614437.31</v>
      </c>
      <c r="H49" s="84">
        <f>G49</f>
        <v>1614437.31</v>
      </c>
      <c r="I49" s="63">
        <f>E49-240000</f>
        <v>1534437.31</v>
      </c>
      <c r="J49" s="85">
        <f>I49</f>
        <v>1534437.31</v>
      </c>
    </row>
    <row r="50" spans="2:10">
      <c r="B50" s="80">
        <v>2</v>
      </c>
      <c r="C50" s="81" t="str">
        <v>Lehota výstavby</v>
      </c>
      <c r="D50" s="82" t="str">
        <f t="shared" ref="D50:D58" si="18">D5</f>
        <v>mesiace</v>
      </c>
      <c r="E50" s="63">
        <v>15</v>
      </c>
      <c r="F50" s="83">
        <f>IF(I5=100,"0",IF((E5-F5)=0,0,IF(G5="čím menej, tým lepšie",((E50-F5)*H5/(E5-F5)),(E5-E50)*(H5/(E5-F5)))))</f>
        <v>0</v>
      </c>
      <c r="G50" s="63">
        <v>15</v>
      </c>
      <c r="H50" s="84">
        <f>IF(I5=100,"0",IF((E5-F5)=0,0,IF(G5="čím menej, tým lepšie",((G50-F5)*H5/(E5-F5)),(E5-G50)*(H5/(E5-F5)))))</f>
        <v>0</v>
      </c>
      <c r="I50" s="63">
        <v>15</v>
      </c>
      <c r="J50" s="85">
        <f>IF(I5=100,"0",IF((E5-F5)=0,0,IF(G5="čím menej, tým lepšie",((I50-F5)*H5/(E5-F5)),(E5-I50)*(H5/(E5-F5)))))</f>
        <v>0</v>
      </c>
    </row>
    <row r="51" spans="2:10">
      <c r="B51" s="80">
        <v>3</v>
      </c>
      <c r="C51" s="81" t="str">
        <v>Záruka navyše technológie</v>
      </c>
      <c r="D51" s="82" t="str">
        <f t="shared" si="18"/>
        <v>mesiace</v>
      </c>
      <c r="E51" s="63">
        <v>0</v>
      </c>
      <c r="F51" s="83">
        <f t="shared" ref="F51:F58" si="19">IF(I6=100,"0",IF((E6-F6)=0,0,IF(G6="čím menej, tým lepšie",((E51-F6)*H6/(E6-F6)),(E6-E51)*(H6/(E6-F6)))))</f>
        <v>20000</v>
      </c>
      <c r="G51" s="63">
        <v>0</v>
      </c>
      <c r="H51" s="84">
        <f t="shared" ref="H51:H58" si="20">IF(I6=100,"0",IF((E6-F6)=0,0,IF(G6="čím menej, tým lepšie",((G51-F6)*H6/(E6-F6)),(E6-G51)*(H6/(E6-F6)))))</f>
        <v>20000</v>
      </c>
      <c r="I51" s="63">
        <v>0</v>
      </c>
      <c r="J51" s="85">
        <f t="shared" ref="J51:J58" si="21">IF(I6=100,"0",IF((E6-F6)=0,0,IF(G6="čím menej, tým lepšie",((I51-F6)*H6/(E6-F6)),(E6-I51)*(H6/(E6-F6)))))</f>
        <v>20000</v>
      </c>
    </row>
    <row r="52" spans="2:10" ht="15.75" customHeight="1">
      <c r="B52" s="80">
        <v>4</v>
      </c>
      <c r="C52" s="81" t="str">
        <v>Skúsenosti stavbyvedúci (NKP)</v>
      </c>
      <c r="D52" s="82" t="str">
        <f t="shared" si="18"/>
        <v>počet zákaziek</v>
      </c>
      <c r="E52" s="63">
        <v>6</v>
      </c>
      <c r="F52" s="83">
        <f>IF(I7=100,"0",IF((E7-F7)=0,0,IF(G7="čím menej, tým lepšie",((E52-F7)*H7/(E7-F7)),(E7-E52)*(H7/(E7-F7)))))</f>
        <v>-12000</v>
      </c>
      <c r="G52" s="63">
        <v>2</v>
      </c>
      <c r="H52" s="84">
        <f>IF(I7=100,"0",IF((E7-F7)=0,0,IF(G7="čím menej, tým lepšie",((G52-F7)*H7/(E7-F7)),(E7-G52)*(H7/(E7-F7)))))</f>
        <v>36000</v>
      </c>
      <c r="I52" s="63">
        <v>0</v>
      </c>
      <c r="J52" s="85">
        <f>IF(I7=100,"0",IF((E7-F7)=0,0,IF(G7="čím menej, tým lepšie",((I52-F7)*H7/(E7-F7)),(E7-I52)*(H7/(E7-F7)))))</f>
        <v>60000</v>
      </c>
    </row>
    <row r="53" spans="2:10">
      <c r="B53" s="80">
        <v>5</v>
      </c>
      <c r="C53" s="81" t="str">
        <v>...</v>
      </c>
      <c r="D53" s="82" t="str">
        <f t="shared" si="18"/>
        <v>....</v>
      </c>
      <c r="E53" s="63">
        <v>0</v>
      </c>
      <c r="F53" s="83">
        <f>IF(I8=100,"0",IF((E8-F8)=0,0,IF(G8="čím menej, tým lepšie",((E53-F8)*H8/(E8-F8)),(E8-E53)*(H8/(E8-F8)))))</f>
        <v>0</v>
      </c>
      <c r="G53" s="63">
        <v>0</v>
      </c>
      <c r="H53" s="84">
        <f>IF(I8=100,"0",IF((E8-F8)=0,0,IF(G8="čím menej, tým lepšie",((G53-F8)*H8/(E8-F8)),(E8-G53)*(H8/(E8-F8)))))</f>
        <v>0</v>
      </c>
      <c r="I53" s="63">
        <v>0</v>
      </c>
      <c r="J53" s="85">
        <f>IF(I8=100,"0",IF((E8-F8)=0,0,IF(G8="čím menej, tým lepšie",((I53-F8)*H8/(E8-F8)),(E8-I53)*(H8/(E8-F8)))))</f>
        <v>0</v>
      </c>
    </row>
    <row r="54" spans="2:10">
      <c r="B54" s="80">
        <v>6</v>
      </c>
      <c r="C54" s="81" t="str">
        <v>...</v>
      </c>
      <c r="D54" s="82" t="str">
        <f t="shared" si="18"/>
        <v>...</v>
      </c>
      <c r="E54" s="63">
        <f t="shared" ref="E54:E58" si="22">E24</f>
        <v>0</v>
      </c>
      <c r="F54" s="83">
        <f t="shared" si="19"/>
        <v>0</v>
      </c>
      <c r="G54" s="63">
        <f t="shared" ref="G54:G58" si="23">G24</f>
        <v>0</v>
      </c>
      <c r="H54" s="84">
        <f t="shared" si="20"/>
        <v>0</v>
      </c>
      <c r="I54" s="63">
        <f t="shared" ref="I54:I58" si="24">I24</f>
        <v>0</v>
      </c>
      <c r="J54" s="85">
        <f t="shared" si="21"/>
        <v>0</v>
      </c>
    </row>
    <row r="55" spans="2:10">
      <c r="B55" s="80">
        <v>7</v>
      </c>
      <c r="C55" s="81" t="str">
        <v>...</v>
      </c>
      <c r="D55" s="82" t="str">
        <f t="shared" si="18"/>
        <v>...</v>
      </c>
      <c r="E55" s="63">
        <f t="shared" si="22"/>
        <v>0</v>
      </c>
      <c r="F55" s="83">
        <f t="shared" si="19"/>
        <v>0</v>
      </c>
      <c r="G55" s="63">
        <f t="shared" si="23"/>
        <v>0</v>
      </c>
      <c r="H55" s="84">
        <f t="shared" si="20"/>
        <v>0</v>
      </c>
      <c r="I55" s="63">
        <f t="shared" si="24"/>
        <v>0</v>
      </c>
      <c r="J55" s="85">
        <f t="shared" si="21"/>
        <v>0</v>
      </c>
    </row>
    <row r="56" spans="2:10">
      <c r="B56" s="80">
        <v>8</v>
      </c>
      <c r="C56" s="81" t="str">
        <v>...</v>
      </c>
      <c r="D56" s="82" t="str">
        <f t="shared" si="18"/>
        <v>...</v>
      </c>
      <c r="E56" s="63">
        <f t="shared" si="22"/>
        <v>0</v>
      </c>
      <c r="F56" s="83">
        <f t="shared" si="19"/>
        <v>0</v>
      </c>
      <c r="G56" s="63">
        <f t="shared" si="23"/>
        <v>0</v>
      </c>
      <c r="H56" s="84">
        <f t="shared" si="20"/>
        <v>0</v>
      </c>
      <c r="I56" s="63">
        <f t="shared" si="24"/>
        <v>0</v>
      </c>
      <c r="J56" s="85">
        <f t="shared" si="21"/>
        <v>0</v>
      </c>
    </row>
    <row r="57" spans="2:10">
      <c r="B57" s="80">
        <v>9</v>
      </c>
      <c r="C57" s="81" t="str">
        <v>...</v>
      </c>
      <c r="D57" s="82" t="str">
        <f t="shared" si="18"/>
        <v>...</v>
      </c>
      <c r="E57" s="63">
        <f t="shared" si="22"/>
        <v>0</v>
      </c>
      <c r="F57" s="83">
        <f t="shared" si="19"/>
        <v>0</v>
      </c>
      <c r="G57" s="63">
        <f t="shared" si="23"/>
        <v>0</v>
      </c>
      <c r="H57" s="84">
        <f t="shared" si="20"/>
        <v>0</v>
      </c>
      <c r="I57" s="63">
        <f t="shared" si="24"/>
        <v>0</v>
      </c>
      <c r="J57" s="85">
        <f t="shared" si="21"/>
        <v>0</v>
      </c>
    </row>
    <row r="58" spans="2:10" ht="15.75" thickBot="1">
      <c r="B58" s="86">
        <v>10</v>
      </c>
      <c r="C58" s="87" t="str">
        <v>...</v>
      </c>
      <c r="D58" s="82" t="str">
        <f t="shared" si="18"/>
        <v>...</v>
      </c>
      <c r="E58" s="63">
        <f t="shared" si="22"/>
        <v>0</v>
      </c>
      <c r="F58" s="83">
        <f t="shared" si="19"/>
        <v>0</v>
      </c>
      <c r="G58" s="63">
        <f t="shared" si="23"/>
        <v>0</v>
      </c>
      <c r="H58" s="84">
        <f t="shared" si="20"/>
        <v>0</v>
      </c>
      <c r="I58" s="63">
        <f t="shared" si="24"/>
        <v>0</v>
      </c>
      <c r="J58" s="85">
        <f t="shared" si="21"/>
        <v>0</v>
      </c>
    </row>
    <row r="59" spans="2:10" ht="15.75" thickBot="1">
      <c r="B59" s="88"/>
      <c r="C59" s="89" t="s">
        <v>35</v>
      </c>
      <c r="D59" s="89"/>
      <c r="E59" s="89"/>
      <c r="F59" s="90">
        <f>SUM(F49:F58)</f>
        <v>1782437.31</v>
      </c>
      <c r="G59" s="90"/>
      <c r="H59" s="90">
        <f t="shared" ref="H59" si="25">SUM(H49:H58)</f>
        <v>1670437.31</v>
      </c>
      <c r="I59" s="90"/>
      <c r="J59" s="91">
        <f>SUM(J49:J58)</f>
        <v>1614437.31</v>
      </c>
    </row>
    <row r="61" spans="2:10" ht="21.75" hidden="1" thickBot="1">
      <c r="B61" s="247" t="s">
        <v>40</v>
      </c>
      <c r="C61" s="248"/>
      <c r="D61" s="248"/>
      <c r="E61" s="248"/>
      <c r="F61" s="248"/>
      <c r="G61" s="248"/>
      <c r="H61" s="248"/>
      <c r="I61" s="248"/>
      <c r="J61" s="249"/>
    </row>
    <row r="62" spans="2:10" ht="15" hidden="1" customHeight="1">
      <c r="B62" s="250" t="s">
        <v>1</v>
      </c>
      <c r="C62" s="252" t="s">
        <v>2</v>
      </c>
      <c r="D62" s="254" t="s">
        <v>28</v>
      </c>
      <c r="E62" s="256" t="s">
        <v>29</v>
      </c>
      <c r="F62" s="257"/>
      <c r="G62" s="258" t="s">
        <v>30</v>
      </c>
      <c r="H62" s="259"/>
      <c r="I62" s="260" t="s">
        <v>31</v>
      </c>
      <c r="J62" s="257"/>
    </row>
    <row r="63" spans="2:10" hidden="1">
      <c r="B63" s="251"/>
      <c r="C63" s="253"/>
      <c r="D63" s="255"/>
      <c r="E63" s="96" t="s">
        <v>29</v>
      </c>
      <c r="F63" s="97" t="s">
        <v>32</v>
      </c>
      <c r="G63" s="98" t="s">
        <v>30</v>
      </c>
      <c r="H63" s="99" t="s">
        <v>33</v>
      </c>
      <c r="I63" s="100" t="s">
        <v>31</v>
      </c>
      <c r="J63" s="97" t="s">
        <v>34</v>
      </c>
    </row>
    <row r="64" spans="2:10" hidden="1">
      <c r="B64" s="96" cm="1">
        <f t="array" ref="B64:B73">B49:B58</f>
        <v>1</v>
      </c>
      <c r="C64" s="102" t="str" cm="1">
        <f t="array" ref="C64:C73">C49:C58</f>
        <v>Cena celkom</v>
      </c>
      <c r="D64" s="104">
        <f>I4</f>
        <v>94.665065645753714</v>
      </c>
      <c r="E64" s="42">
        <f>E19</f>
        <v>1350000</v>
      </c>
      <c r="F64" s="105">
        <f>IF(I4=100,"0",IF((E4-F4)=0,0,(IF(G4="čím menej, tým lepšie",(I4*(E4-E64)/(E4-F4)),(I4*(E64-F4)/(E4-F4))))))</f>
        <v>22.643451863428822</v>
      </c>
      <c r="G64" s="42">
        <f>G19</f>
        <v>350</v>
      </c>
      <c r="H64" s="106">
        <f>IF(I4=100,"0",IF((E4-F4)=0,0,(IF(G4="čím menej, tým lepšie",(I4*(E4-G64)/(E4-F4)),(I4*(G64-F4)/(E4-F4))))))</f>
        <v>94.646393375513853</v>
      </c>
      <c r="I64" s="42">
        <f>I19</f>
        <v>200</v>
      </c>
      <c r="J64" s="105">
        <f>IF(I4=100,"0",IF((E4-F4)=0,0,(IF(G4="čím menej, tým lepšie",(I4*(E4-I64)/(E4-F4)),(I4*(I64-F4)/(E4-F4))))))</f>
        <v>94.654395777045224</v>
      </c>
    </row>
    <row r="65" spans="2:10" hidden="1">
      <c r="B65" s="96">
        <v>2</v>
      </c>
      <c r="C65" s="102" t="str">
        <v>Lehota výstavby</v>
      </c>
      <c r="D65" s="104">
        <f t="shared" ref="D65:D73" si="26">I5</f>
        <v>1.0669868708492576</v>
      </c>
      <c r="E65" s="42">
        <f t="shared" ref="E65:E73" si="27">E20</f>
        <v>18</v>
      </c>
      <c r="F65" s="105">
        <f t="shared" ref="F65:F73" si="28">IF(I5=100,"0",IF((E5-F5)=0,0,(IF(G5="čím menej, tým lepšie",(I5*(E5-E65)/(E5-F5)),(I5*(E65-F5)/(E5-F5))))))</f>
        <v>0</v>
      </c>
      <c r="G65" s="42">
        <f t="shared" ref="G65:G73" si="29">G20</f>
        <v>35</v>
      </c>
      <c r="H65" s="106">
        <f t="shared" ref="H65:H73" si="30">IF(I5=100,"0",IF((E5-F5)=0,0,(IF(G5="čím menej, tým lepšie",(I5*(E5-G65)/(E5-F5)),(I5*(G65-F5)/(E5-F5))))))</f>
        <v>-6.0462589348124594</v>
      </c>
      <c r="I65" s="42">
        <f t="shared" ref="I65:I73" si="31">I20</f>
        <v>20</v>
      </c>
      <c r="J65" s="105">
        <f t="shared" ref="J65:J73" si="32">IF(I5=100,"0",IF((E5-F5)=0,0,(IF(G5="čím menej, tým lepšie",(I5*(E5-I65)/(E5-F5)),(I5*(I65-F5)/(E5-F5))))))</f>
        <v>-0.71132458056617176</v>
      </c>
    </row>
    <row r="66" spans="2:10" hidden="1">
      <c r="B66" s="96">
        <v>3</v>
      </c>
      <c r="C66" s="102" t="str">
        <v>Záruka navyše technológie</v>
      </c>
      <c r="D66" s="104">
        <f t="shared" si="26"/>
        <v>1.0669868708492576</v>
      </c>
      <c r="E66" s="42">
        <f t="shared" si="27"/>
        <v>24</v>
      </c>
      <c r="F66" s="105">
        <f t="shared" si="28"/>
        <v>0.71132458056617176</v>
      </c>
      <c r="G66" s="42">
        <f t="shared" si="29"/>
        <v>65</v>
      </c>
      <c r="H66" s="106">
        <f t="shared" si="30"/>
        <v>1.9265040723667153</v>
      </c>
      <c r="I66" s="42">
        <f t="shared" si="31"/>
        <v>80</v>
      </c>
      <c r="J66" s="105">
        <f t="shared" si="32"/>
        <v>2.3710819352205723</v>
      </c>
    </row>
    <row r="67" spans="2:10" hidden="1">
      <c r="B67" s="96">
        <v>4</v>
      </c>
      <c r="C67" s="102" t="str">
        <v>Skúsenosti stavbyvedúci (NKP)</v>
      </c>
      <c r="D67" s="104">
        <f t="shared" si="26"/>
        <v>3.2009606125477728</v>
      </c>
      <c r="E67" s="42">
        <f t="shared" si="27"/>
        <v>0</v>
      </c>
      <c r="F67" s="105">
        <f t="shared" si="28"/>
        <v>0</v>
      </c>
      <c r="G67" s="42">
        <f t="shared" si="29"/>
        <v>0</v>
      </c>
      <c r="H67" s="106">
        <f t="shared" si="30"/>
        <v>0</v>
      </c>
      <c r="I67" s="42">
        <f t="shared" si="31"/>
        <v>0</v>
      </c>
      <c r="J67" s="105">
        <f t="shared" si="32"/>
        <v>0</v>
      </c>
    </row>
    <row r="68" spans="2:10" hidden="1">
      <c r="B68" s="96">
        <v>5</v>
      </c>
      <c r="C68" s="102" t="str">
        <v>...</v>
      </c>
      <c r="D68" s="104">
        <f t="shared" si="26"/>
        <v>0</v>
      </c>
      <c r="E68" s="42">
        <f t="shared" si="27"/>
        <v>0</v>
      </c>
      <c r="F68" s="105">
        <f t="shared" si="28"/>
        <v>0</v>
      </c>
      <c r="G68" s="42">
        <f t="shared" si="29"/>
        <v>0</v>
      </c>
      <c r="H68" s="106">
        <f t="shared" si="30"/>
        <v>0</v>
      </c>
      <c r="I68" s="42">
        <f t="shared" si="31"/>
        <v>0</v>
      </c>
      <c r="J68" s="105">
        <f t="shared" si="32"/>
        <v>0</v>
      </c>
    </row>
    <row r="69" spans="2:10" hidden="1">
      <c r="B69" s="96">
        <v>6</v>
      </c>
      <c r="C69" s="102" t="str">
        <v>...</v>
      </c>
      <c r="D69" s="104">
        <f t="shared" si="26"/>
        <v>0</v>
      </c>
      <c r="E69" s="42">
        <f t="shared" si="27"/>
        <v>0</v>
      </c>
      <c r="F69" s="105">
        <f t="shared" si="28"/>
        <v>0</v>
      </c>
      <c r="G69" s="42">
        <f t="shared" si="29"/>
        <v>0</v>
      </c>
      <c r="H69" s="106">
        <f t="shared" si="30"/>
        <v>0</v>
      </c>
      <c r="I69" s="42">
        <f t="shared" si="31"/>
        <v>0</v>
      </c>
      <c r="J69" s="105">
        <f t="shared" si="32"/>
        <v>0</v>
      </c>
    </row>
    <row r="70" spans="2:10" hidden="1">
      <c r="B70" s="96">
        <v>7</v>
      </c>
      <c r="C70" s="102" t="str">
        <v>...</v>
      </c>
      <c r="D70" s="104">
        <f t="shared" si="26"/>
        <v>0</v>
      </c>
      <c r="E70" s="42">
        <f t="shared" si="27"/>
        <v>0</v>
      </c>
      <c r="F70" s="105">
        <f t="shared" si="28"/>
        <v>0</v>
      </c>
      <c r="G70" s="42">
        <f t="shared" si="29"/>
        <v>0</v>
      </c>
      <c r="H70" s="106">
        <f t="shared" si="30"/>
        <v>0</v>
      </c>
      <c r="I70" s="42">
        <f t="shared" si="31"/>
        <v>0</v>
      </c>
      <c r="J70" s="105">
        <f t="shared" si="32"/>
        <v>0</v>
      </c>
    </row>
    <row r="71" spans="2:10" hidden="1">
      <c r="B71" s="96">
        <v>8</v>
      </c>
      <c r="C71" s="102" t="str">
        <v>...</v>
      </c>
      <c r="D71" s="104">
        <f t="shared" si="26"/>
        <v>0</v>
      </c>
      <c r="E71" s="42">
        <f t="shared" si="27"/>
        <v>0</v>
      </c>
      <c r="F71" s="105">
        <f t="shared" si="28"/>
        <v>0</v>
      </c>
      <c r="G71" s="42">
        <f t="shared" si="29"/>
        <v>0</v>
      </c>
      <c r="H71" s="106">
        <f t="shared" si="30"/>
        <v>0</v>
      </c>
      <c r="I71" s="42">
        <f t="shared" si="31"/>
        <v>0</v>
      </c>
      <c r="J71" s="105">
        <f t="shared" si="32"/>
        <v>0</v>
      </c>
    </row>
    <row r="72" spans="2:10" ht="15.75" hidden="1" customHeight="1">
      <c r="B72" s="96">
        <v>9</v>
      </c>
      <c r="C72" s="102" t="str">
        <v>...</v>
      </c>
      <c r="D72" s="104">
        <f t="shared" si="26"/>
        <v>0</v>
      </c>
      <c r="E72" s="42">
        <f t="shared" si="27"/>
        <v>0</v>
      </c>
      <c r="F72" s="105">
        <f t="shared" si="28"/>
        <v>0</v>
      </c>
      <c r="G72" s="42">
        <f t="shared" si="29"/>
        <v>0</v>
      </c>
      <c r="H72" s="106">
        <f t="shared" si="30"/>
        <v>0</v>
      </c>
      <c r="I72" s="42">
        <f t="shared" si="31"/>
        <v>0</v>
      </c>
      <c r="J72" s="105">
        <f t="shared" si="32"/>
        <v>0</v>
      </c>
    </row>
    <row r="73" spans="2:10" ht="15.75" hidden="1" thickBot="1">
      <c r="B73" s="101">
        <v>10</v>
      </c>
      <c r="C73" s="103" t="str">
        <v>...</v>
      </c>
      <c r="D73" s="104">
        <f t="shared" si="26"/>
        <v>0</v>
      </c>
      <c r="E73" s="42">
        <f t="shared" si="27"/>
        <v>0</v>
      </c>
      <c r="F73" s="105">
        <f t="shared" si="28"/>
        <v>0</v>
      </c>
      <c r="G73" s="42">
        <f t="shared" si="29"/>
        <v>0</v>
      </c>
      <c r="H73" s="106">
        <f t="shared" si="30"/>
        <v>0</v>
      </c>
      <c r="I73" s="42">
        <f t="shared" si="31"/>
        <v>0</v>
      </c>
      <c r="J73" s="105">
        <f t="shared" si="32"/>
        <v>0</v>
      </c>
    </row>
    <row r="74" spans="2:10" ht="15.75" hidden="1" thickBot="1">
      <c r="B74" s="107"/>
      <c r="C74" s="108" t="s">
        <v>35</v>
      </c>
      <c r="D74" s="109">
        <f>SUM(D64:D73)</f>
        <v>100.00000000000001</v>
      </c>
      <c r="E74" s="108"/>
      <c r="F74" s="110">
        <f>(SUM(I5:I13)+SUM(F65:F73))/E64</f>
        <v>4.4787103220833031E-6</v>
      </c>
      <c r="G74" s="111"/>
      <c r="H74" s="110">
        <f>(SUM(I5:I13)+SUM(H65:H73))/G64</f>
        <v>3.4719414051444125E-3</v>
      </c>
      <c r="I74" s="111"/>
      <c r="J74" s="112">
        <f>(SUM(I5:I13)+SUM(J65:J73))/I64</f>
        <v>3.4973458544503441E-2</v>
      </c>
    </row>
    <row r="75" spans="2:10" hidden="1">
      <c r="C75" s="3"/>
      <c r="D75" s="3"/>
      <c r="E75" s="3"/>
      <c r="F75" s="3"/>
      <c r="G75" s="3"/>
      <c r="H75" s="3"/>
    </row>
    <row r="76" spans="2:10">
      <c r="C76" s="3"/>
      <c r="D76" s="3"/>
      <c r="E76" s="3"/>
      <c r="F76" s="3"/>
      <c r="G76" s="3"/>
      <c r="H76" s="3"/>
    </row>
    <row r="77" spans="2:10">
      <c r="C77" s="3"/>
      <c r="D77" s="3"/>
      <c r="E77" s="3"/>
      <c r="F77" s="3"/>
      <c r="G77" s="3"/>
      <c r="H77" s="113">
        <f>H59-J59</f>
        <v>56000</v>
      </c>
    </row>
    <row r="78" spans="2:10">
      <c r="C78" s="3"/>
      <c r="D78" s="3"/>
      <c r="E78" s="3"/>
      <c r="F78" s="3"/>
      <c r="G78" s="3"/>
      <c r="H78" s="3"/>
    </row>
    <row r="79" spans="2:10">
      <c r="C79" s="3"/>
      <c r="D79" s="3"/>
      <c r="E79" s="3"/>
      <c r="F79" s="3"/>
      <c r="G79" s="3"/>
      <c r="H79" s="3"/>
    </row>
    <row r="80" spans="2:10">
      <c r="C80" s="3"/>
      <c r="D80" s="3"/>
      <c r="E80" s="3"/>
      <c r="F80" s="3"/>
      <c r="G80" s="3"/>
      <c r="H80" s="3"/>
    </row>
    <row r="81" s="3" customFormat="1"/>
    <row r="82" s="3" customFormat="1"/>
    <row r="83" s="3" customFormat="1"/>
    <row r="84" s="3" customFormat="1"/>
    <row r="85" s="3" customFormat="1"/>
    <row r="86" s="3" customFormat="1"/>
  </sheetData>
  <mergeCells count="28">
    <mergeCell ref="B2:K2"/>
    <mergeCell ref="B16:J16"/>
    <mergeCell ref="B17:B18"/>
    <mergeCell ref="C17:C18"/>
    <mergeCell ref="D17:D18"/>
    <mergeCell ref="E17:F17"/>
    <mergeCell ref="G17:H17"/>
    <mergeCell ref="I17:J17"/>
    <mergeCell ref="B31:J31"/>
    <mergeCell ref="B32:B33"/>
    <mergeCell ref="C32:D33"/>
    <mergeCell ref="E32:F32"/>
    <mergeCell ref="G32:H32"/>
    <mergeCell ref="I32:J32"/>
    <mergeCell ref="B46:J46"/>
    <mergeCell ref="B47:B48"/>
    <mergeCell ref="E47:F47"/>
    <mergeCell ref="G47:H47"/>
    <mergeCell ref="I47:J47"/>
    <mergeCell ref="C47:C48"/>
    <mergeCell ref="D47:D48"/>
    <mergeCell ref="B61:J61"/>
    <mergeCell ref="B62:B63"/>
    <mergeCell ref="C62:C63"/>
    <mergeCell ref="D62:D63"/>
    <mergeCell ref="E62:F62"/>
    <mergeCell ref="G62:H62"/>
    <mergeCell ref="I62:J62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CEF3FC17-6354-4BF8-9821-65453E148A2E}">
      <formula1>F5</formula1>
      <formula2>E5</formula2>
    </dataValidation>
    <dataValidation type="list" allowBlank="1" showInputMessage="1" showErrorMessage="1" sqref="G4:G13" xr:uid="{15FD7395-7224-472B-B885-8ECDDCF9BBAA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72D7-F57A-4281-B6C9-052DA7EFDDF2}">
  <sheetPr codeName="Hárok2">
    <tabColor theme="8" tint="0.39997558519241921"/>
  </sheetPr>
  <dimension ref="B1:X58"/>
  <sheetViews>
    <sheetView tabSelected="1" topLeftCell="A30" zoomScale="85" zoomScaleNormal="85" workbookViewId="0">
      <selection activeCell="U33" sqref="U33"/>
    </sheetView>
  </sheetViews>
  <sheetFormatPr defaultColWidth="8.7109375" defaultRowHeight="16.5"/>
  <cols>
    <col min="1" max="1" width="3.5703125" style="93" customWidth="1"/>
    <col min="2" max="2" width="29.5703125" style="93" customWidth="1"/>
    <col min="3" max="3" width="23.28515625" style="93" customWidth="1"/>
    <col min="4" max="4" width="13" style="93" customWidth="1"/>
    <col min="5" max="5" width="17" style="93" customWidth="1"/>
    <col min="6" max="6" width="24.85546875" style="93" customWidth="1"/>
    <col min="7" max="8" width="25.140625" style="93" customWidth="1"/>
    <col min="9" max="9" width="26.85546875" style="93" customWidth="1"/>
    <col min="10" max="10" width="29.140625" style="93" customWidth="1"/>
    <col min="11" max="11" width="3" style="93" customWidth="1"/>
    <col min="12" max="12" width="28.85546875" style="93" hidden="1" customWidth="1"/>
    <col min="13" max="13" width="21.42578125" style="93" hidden="1" customWidth="1"/>
    <col min="14" max="14" width="22.28515625" style="93" hidden="1" customWidth="1"/>
    <col min="15" max="15" width="25.28515625" style="93" hidden="1" customWidth="1"/>
    <col min="16" max="16" width="13.28515625" style="93" hidden="1" customWidth="1"/>
    <col min="17" max="17" width="19" style="93" hidden="1" customWidth="1"/>
    <col min="18" max="18" width="18.7109375" style="93" hidden="1" customWidth="1"/>
    <col min="19" max="19" width="15.7109375" style="93" hidden="1" customWidth="1"/>
    <col min="20" max="21" width="8.7109375" style="93"/>
    <col min="22" max="23" width="0" style="93" hidden="1" customWidth="1"/>
    <col min="24" max="24" width="103.85546875" style="93" hidden="1" customWidth="1"/>
    <col min="25" max="16384" width="8.7109375" style="93"/>
  </cols>
  <sheetData>
    <row r="1" spans="2:14" ht="17.25" thickBot="1">
      <c r="B1" s="179"/>
      <c r="C1" s="179"/>
      <c r="D1" s="179"/>
      <c r="E1" s="179"/>
      <c r="F1" s="179"/>
      <c r="G1" s="179"/>
      <c r="H1" s="179"/>
      <c r="I1" s="179"/>
      <c r="J1" s="179"/>
      <c r="K1" s="92"/>
      <c r="L1" s="92"/>
      <c r="M1" s="92"/>
    </row>
    <row r="2" spans="2:14" ht="45.75" customHeight="1" thickBot="1">
      <c r="B2" s="180" t="s">
        <v>41</v>
      </c>
      <c r="C2" s="181"/>
      <c r="D2" s="181"/>
      <c r="E2" s="181"/>
      <c r="F2" s="181"/>
      <c r="G2" s="181"/>
      <c r="H2" s="182"/>
      <c r="I2" s="182"/>
      <c r="J2" s="183"/>
      <c r="K2" s="92"/>
      <c r="L2" s="92"/>
      <c r="M2" s="92"/>
    </row>
    <row r="3" spans="2:14" ht="18.75" thickBot="1">
      <c r="B3" s="184"/>
      <c r="C3" s="184"/>
      <c r="D3" s="184"/>
      <c r="E3" s="184"/>
      <c r="F3" s="184"/>
      <c r="G3" s="184"/>
      <c r="H3" s="184"/>
      <c r="I3" s="184"/>
      <c r="J3" s="184"/>
      <c r="K3" s="92"/>
      <c r="L3" s="92"/>
      <c r="M3" s="92"/>
    </row>
    <row r="4" spans="2:14">
      <c r="B4" s="131" t="s">
        <v>42</v>
      </c>
      <c r="C4" s="185"/>
      <c r="D4" s="185"/>
      <c r="E4" s="185"/>
      <c r="F4" s="185"/>
      <c r="G4" s="185"/>
      <c r="H4" s="186"/>
      <c r="I4" s="186"/>
      <c r="J4" s="187"/>
      <c r="K4" s="92"/>
      <c r="L4" s="92"/>
      <c r="M4" s="92"/>
    </row>
    <row r="5" spans="2:14">
      <c r="B5" s="132" t="s">
        <v>43</v>
      </c>
      <c r="C5" s="188"/>
      <c r="D5" s="188"/>
      <c r="E5" s="188"/>
      <c r="F5" s="188"/>
      <c r="G5" s="188"/>
      <c r="H5" s="189"/>
      <c r="I5" s="189"/>
      <c r="J5" s="190"/>
      <c r="K5" s="92"/>
      <c r="L5" s="92"/>
      <c r="M5" s="92"/>
      <c r="N5" s="94"/>
    </row>
    <row r="6" spans="2:14">
      <c r="B6" s="132" t="s">
        <v>44</v>
      </c>
      <c r="C6" s="191"/>
      <c r="D6" s="191"/>
      <c r="E6" s="191"/>
      <c r="F6" s="191"/>
      <c r="G6" s="191"/>
      <c r="H6" s="192"/>
      <c r="I6" s="192"/>
      <c r="J6" s="193"/>
      <c r="K6" s="92"/>
      <c r="L6" s="92"/>
      <c r="M6" s="92"/>
    </row>
    <row r="7" spans="2:14" ht="15" customHeight="1">
      <c r="B7" s="132" t="s">
        <v>45</v>
      </c>
      <c r="C7" s="192"/>
      <c r="D7" s="194"/>
      <c r="E7" s="194"/>
      <c r="F7" s="194"/>
      <c r="G7" s="194"/>
      <c r="H7" s="194"/>
      <c r="I7" s="194"/>
      <c r="J7" s="195"/>
      <c r="K7" s="92"/>
      <c r="L7" s="92"/>
      <c r="M7" s="92"/>
    </row>
    <row r="8" spans="2:14" ht="15" customHeight="1">
      <c r="B8" s="132" t="s">
        <v>46</v>
      </c>
      <c r="C8" s="192"/>
      <c r="D8" s="194"/>
      <c r="E8" s="194"/>
      <c r="F8" s="194"/>
      <c r="G8" s="194"/>
      <c r="H8" s="194"/>
      <c r="I8" s="194"/>
      <c r="J8" s="195"/>
      <c r="K8" s="92"/>
      <c r="L8" s="92"/>
      <c r="M8" s="92"/>
    </row>
    <row r="9" spans="2:14">
      <c r="B9" s="132" t="s">
        <v>47</v>
      </c>
      <c r="C9" s="196"/>
      <c r="D9" s="197"/>
      <c r="E9" s="197"/>
      <c r="F9" s="197"/>
      <c r="G9" s="197"/>
      <c r="H9" s="197"/>
      <c r="I9" s="197"/>
      <c r="J9" s="198"/>
      <c r="K9" s="92"/>
      <c r="L9" s="92"/>
      <c r="M9" s="92"/>
    </row>
    <row r="10" spans="2:14" ht="15.75" customHeight="1" thickBot="1">
      <c r="B10" s="133" t="s">
        <v>48</v>
      </c>
      <c r="C10" s="239" t="s">
        <v>49</v>
      </c>
      <c r="D10" s="239"/>
      <c r="E10" s="239"/>
      <c r="F10" s="239"/>
      <c r="G10" s="240"/>
      <c r="H10" s="241"/>
      <c r="I10" s="241"/>
      <c r="J10" s="242"/>
      <c r="K10" s="92"/>
      <c r="L10" s="92"/>
      <c r="M10" s="92"/>
    </row>
    <row r="11" spans="2:14" ht="18.75" thickBot="1">
      <c r="B11" s="184"/>
      <c r="C11" s="184"/>
      <c r="D11" s="184"/>
      <c r="E11" s="184"/>
      <c r="F11" s="184"/>
      <c r="G11" s="184"/>
      <c r="H11" s="184"/>
      <c r="I11" s="184"/>
      <c r="J11" s="184"/>
      <c r="K11" s="92"/>
      <c r="L11" s="92"/>
      <c r="M11" s="92"/>
    </row>
    <row r="12" spans="2:14" ht="30" customHeight="1">
      <c r="B12" s="243" t="s">
        <v>50</v>
      </c>
      <c r="C12" s="244"/>
      <c r="D12" s="244"/>
      <c r="E12" s="244"/>
      <c r="F12" s="244"/>
      <c r="G12" s="244"/>
      <c r="H12" s="245"/>
      <c r="I12" s="245"/>
      <c r="J12" s="246"/>
      <c r="K12" s="92"/>
      <c r="L12" s="92"/>
      <c r="M12" s="92"/>
    </row>
    <row r="13" spans="2:14" ht="30" customHeight="1">
      <c r="B13" s="199" t="s">
        <v>51</v>
      </c>
      <c r="C13" s="200"/>
      <c r="D13" s="200"/>
      <c r="E13" s="200"/>
      <c r="F13" s="200"/>
      <c r="G13" s="200"/>
      <c r="H13" s="200"/>
      <c r="I13" s="201"/>
      <c r="J13" s="125" t="b">
        <v>1</v>
      </c>
      <c r="K13" s="92"/>
      <c r="L13" s="92"/>
      <c r="M13" s="92"/>
    </row>
    <row r="14" spans="2:14" ht="30" customHeight="1">
      <c r="B14" s="199" t="s">
        <v>52</v>
      </c>
      <c r="C14" s="200"/>
      <c r="D14" s="200"/>
      <c r="E14" s="200"/>
      <c r="F14" s="200"/>
      <c r="G14" s="200"/>
      <c r="H14" s="200"/>
      <c r="I14" s="201"/>
      <c r="J14" s="125" t="b">
        <v>1</v>
      </c>
      <c r="K14" s="92"/>
      <c r="L14" s="92"/>
      <c r="M14" s="92"/>
    </row>
    <row r="15" spans="2:14" ht="31.5" customHeight="1">
      <c r="B15" s="199" t="s">
        <v>53</v>
      </c>
      <c r="C15" s="200"/>
      <c r="D15" s="200"/>
      <c r="E15" s="200"/>
      <c r="F15" s="200"/>
      <c r="G15" s="200"/>
      <c r="H15" s="200"/>
      <c r="I15" s="201"/>
      <c r="J15" s="125" t="b">
        <v>1</v>
      </c>
      <c r="K15" s="92"/>
      <c r="L15" s="92"/>
      <c r="M15" s="92"/>
    </row>
    <row r="16" spans="2:14" ht="33" customHeight="1">
      <c r="B16" s="199" t="s">
        <v>54</v>
      </c>
      <c r="C16" s="200"/>
      <c r="D16" s="200"/>
      <c r="E16" s="200"/>
      <c r="F16" s="200"/>
      <c r="G16" s="200"/>
      <c r="H16" s="200"/>
      <c r="I16" s="201"/>
      <c r="J16" s="125" t="b">
        <v>1</v>
      </c>
      <c r="K16" s="92"/>
      <c r="L16" s="92"/>
      <c r="M16" s="92"/>
    </row>
    <row r="17" spans="2:13" ht="37.5" customHeight="1" thickBot="1">
      <c r="B17" s="202" t="s">
        <v>55</v>
      </c>
      <c r="C17" s="203"/>
      <c r="D17" s="203"/>
      <c r="E17" s="203"/>
      <c r="F17" s="203"/>
      <c r="G17" s="203"/>
      <c r="H17" s="203"/>
      <c r="I17" s="204"/>
      <c r="J17" s="126" t="b">
        <v>1</v>
      </c>
      <c r="K17" s="92"/>
      <c r="L17" s="92"/>
      <c r="M17" s="92"/>
    </row>
    <row r="18" spans="2:13" ht="15.75" customHeight="1" thickBot="1">
      <c r="B18" s="205"/>
      <c r="C18" s="205"/>
      <c r="D18" s="205"/>
      <c r="E18" s="205"/>
      <c r="F18" s="205"/>
      <c r="G18" s="205"/>
      <c r="H18" s="205"/>
      <c r="I18" s="205"/>
      <c r="J18" s="205"/>
      <c r="K18" s="92"/>
      <c r="L18" s="92"/>
      <c r="M18" s="92"/>
    </row>
    <row r="19" spans="2:13" ht="34.5" customHeight="1">
      <c r="B19" s="206" t="s">
        <v>56</v>
      </c>
      <c r="C19" s="207"/>
      <c r="D19" s="207"/>
      <c r="E19" s="207"/>
      <c r="F19" s="207"/>
      <c r="G19" s="207"/>
      <c r="H19" s="207"/>
      <c r="I19" s="207"/>
      <c r="J19" s="208"/>
      <c r="K19" s="92"/>
      <c r="L19" s="92"/>
      <c r="M19" s="92"/>
    </row>
    <row r="20" spans="2:13" ht="22.5" customHeight="1">
      <c r="B20" s="219" t="s">
        <v>57</v>
      </c>
      <c r="C20" s="220"/>
      <c r="D20" s="220"/>
      <c r="E20" s="220"/>
      <c r="F20" s="220"/>
      <c r="G20" s="220"/>
      <c r="H20" s="220"/>
      <c r="I20" s="235"/>
      <c r="J20" s="134" t="s">
        <v>58</v>
      </c>
      <c r="K20" s="92"/>
      <c r="L20" s="92"/>
      <c r="M20" s="92"/>
    </row>
    <row r="21" spans="2:13" ht="39.75" customHeight="1">
      <c r="B21" s="236" t="s">
        <v>59</v>
      </c>
      <c r="C21" s="237"/>
      <c r="D21" s="237"/>
      <c r="E21" s="237"/>
      <c r="F21" s="237"/>
      <c r="G21" s="237"/>
      <c r="H21" s="237"/>
      <c r="I21" s="237"/>
      <c r="J21" s="238"/>
      <c r="K21" s="92"/>
      <c r="L21" s="92"/>
      <c r="M21" s="92"/>
    </row>
    <row r="22" spans="2:13" ht="33" customHeight="1">
      <c r="B22" s="217" t="s">
        <v>60</v>
      </c>
      <c r="C22" s="218"/>
      <c r="D22" s="175"/>
      <c r="E22" s="175"/>
      <c r="F22" s="175"/>
      <c r="G22" s="175"/>
      <c r="H22" s="175"/>
      <c r="I22" s="175"/>
      <c r="J22" s="176"/>
      <c r="K22" s="92"/>
      <c r="L22" s="92"/>
      <c r="M22" s="92"/>
    </row>
    <row r="23" spans="2:13" ht="20.25" customHeight="1">
      <c r="B23" s="219" t="s">
        <v>61</v>
      </c>
      <c r="C23" s="220"/>
      <c r="D23" s="175"/>
      <c r="E23" s="175"/>
      <c r="F23" s="175"/>
      <c r="G23" s="175"/>
      <c r="H23" s="175"/>
      <c r="I23" s="175"/>
      <c r="J23" s="176"/>
      <c r="K23" s="92"/>
      <c r="L23" s="92"/>
      <c r="M23" s="92"/>
    </row>
    <row r="24" spans="2:13" ht="19.5" customHeight="1">
      <c r="B24" s="219" t="s">
        <v>62</v>
      </c>
      <c r="C24" s="220"/>
      <c r="D24" s="175"/>
      <c r="E24" s="175"/>
      <c r="F24" s="175"/>
      <c r="G24" s="175"/>
      <c r="H24" s="175"/>
      <c r="I24" s="175"/>
      <c r="J24" s="176"/>
      <c r="K24" s="92"/>
      <c r="L24" s="92"/>
      <c r="M24" s="92"/>
    </row>
    <row r="25" spans="2:13" ht="18" customHeight="1">
      <c r="B25" s="219" t="s">
        <v>63</v>
      </c>
      <c r="C25" s="220"/>
      <c r="D25" s="175"/>
      <c r="E25" s="175"/>
      <c r="F25" s="175"/>
      <c r="G25" s="175"/>
      <c r="H25" s="175"/>
      <c r="I25" s="175"/>
      <c r="J25" s="176"/>
      <c r="K25" s="92"/>
      <c r="L25" s="92"/>
      <c r="M25" s="92"/>
    </row>
    <row r="26" spans="2:13" ht="17.25" customHeight="1" thickBot="1">
      <c r="B26" s="225" t="s">
        <v>64</v>
      </c>
      <c r="C26" s="226"/>
      <c r="D26" s="177"/>
      <c r="E26" s="177"/>
      <c r="F26" s="177"/>
      <c r="G26" s="177"/>
      <c r="H26" s="177"/>
      <c r="I26" s="177"/>
      <c r="J26" s="178"/>
      <c r="K26" s="92"/>
      <c r="L26" s="92"/>
      <c r="M26" s="92"/>
    </row>
    <row r="27" spans="2:13" ht="17.25" customHeight="1" thickBot="1">
      <c r="B27" s="127"/>
      <c r="C27" s="127"/>
      <c r="D27" s="127"/>
      <c r="E27" s="127"/>
      <c r="F27" s="127"/>
      <c r="G27" s="127"/>
      <c r="H27" s="127"/>
      <c r="I27" s="127"/>
      <c r="J27" s="127"/>
      <c r="K27" s="92"/>
      <c r="L27" s="92"/>
      <c r="M27" s="92"/>
    </row>
    <row r="28" spans="2:13" ht="37.5" customHeight="1" thickBot="1">
      <c r="B28" s="206" t="s">
        <v>65</v>
      </c>
      <c r="C28" s="221"/>
      <c r="D28" s="221"/>
      <c r="E28" s="221"/>
      <c r="F28" s="221"/>
      <c r="G28" s="221"/>
      <c r="H28" s="221"/>
      <c r="I28" s="221"/>
      <c r="J28" s="222"/>
      <c r="K28" s="92"/>
      <c r="L28" s="92"/>
      <c r="M28" s="92"/>
    </row>
    <row r="29" spans="2:13" ht="27.6" customHeight="1">
      <c r="B29" s="232" t="s">
        <v>66</v>
      </c>
      <c r="C29" s="233"/>
      <c r="D29" s="233"/>
      <c r="E29" s="233"/>
      <c r="F29" s="233"/>
      <c r="G29" s="233"/>
      <c r="H29" s="233"/>
      <c r="I29" s="233"/>
      <c r="J29" s="234"/>
      <c r="K29" s="92"/>
      <c r="L29" s="92"/>
      <c r="M29" s="92"/>
    </row>
    <row r="30" spans="2:13" ht="34.5" customHeight="1">
      <c r="B30" s="227" t="s">
        <v>67</v>
      </c>
      <c r="C30" s="228"/>
      <c r="D30" s="228"/>
      <c r="E30" s="228"/>
      <c r="F30" s="228"/>
      <c r="G30" s="228"/>
      <c r="H30" s="228"/>
      <c r="I30" s="228"/>
      <c r="J30" s="229"/>
      <c r="K30" s="92"/>
      <c r="L30" s="92"/>
      <c r="M30" s="92"/>
    </row>
    <row r="31" spans="2:13" ht="96" customHeight="1">
      <c r="B31" s="135" t="s">
        <v>68</v>
      </c>
      <c r="C31" s="209" t="s">
        <v>69</v>
      </c>
      <c r="D31" s="209"/>
      <c r="E31" s="209"/>
      <c r="F31" s="136" t="s">
        <v>70</v>
      </c>
      <c r="G31" s="136" t="s">
        <v>71</v>
      </c>
      <c r="H31" s="146" t="s">
        <v>72</v>
      </c>
      <c r="I31" s="230" t="s">
        <v>73</v>
      </c>
      <c r="J31" s="231"/>
      <c r="K31" s="92"/>
      <c r="L31" s="92"/>
      <c r="M31" s="92"/>
    </row>
    <row r="32" spans="2:13" ht="80.099999999999994" customHeight="1">
      <c r="B32" s="137">
        <v>1</v>
      </c>
      <c r="C32" s="210"/>
      <c r="D32" s="211"/>
      <c r="E32" s="212"/>
      <c r="F32" s="139"/>
      <c r="G32" s="139"/>
      <c r="H32" s="140"/>
      <c r="I32" s="223"/>
      <c r="J32" s="224"/>
      <c r="K32" s="92"/>
      <c r="L32" s="92"/>
      <c r="M32" s="92"/>
    </row>
    <row r="33" spans="2:13" ht="80.099999999999994" customHeight="1">
      <c r="B33" s="138">
        <v>2</v>
      </c>
      <c r="C33" s="213"/>
      <c r="D33" s="214"/>
      <c r="E33" s="214"/>
      <c r="F33" s="141"/>
      <c r="G33" s="142"/>
      <c r="H33" s="143"/>
      <c r="I33" s="153"/>
      <c r="J33" s="154"/>
      <c r="K33" s="92"/>
      <c r="L33" s="92"/>
      <c r="M33" s="92"/>
    </row>
    <row r="34" spans="2:13" ht="80.099999999999994" customHeight="1" thickBot="1">
      <c r="B34" s="138">
        <v>3</v>
      </c>
      <c r="C34" s="215"/>
      <c r="D34" s="216"/>
      <c r="E34" s="216"/>
      <c r="F34" s="144"/>
      <c r="G34" s="145"/>
      <c r="H34" s="143"/>
      <c r="I34" s="153"/>
      <c r="J34" s="154"/>
      <c r="K34" s="92"/>
      <c r="L34" s="92"/>
      <c r="M34" s="92"/>
    </row>
    <row r="35" spans="2:13" ht="18.75" thickBot="1">
      <c r="B35" s="128"/>
      <c r="C35" s="129"/>
      <c r="D35" s="129"/>
      <c r="E35" s="129"/>
      <c r="F35" s="129"/>
      <c r="G35" s="129"/>
      <c r="H35" s="130"/>
      <c r="I35" s="130"/>
      <c r="J35" s="130"/>
      <c r="K35" s="92"/>
      <c r="L35" s="92"/>
      <c r="M35" s="92"/>
    </row>
    <row r="36" spans="2:13" ht="18.75" thickBot="1">
      <c r="B36" s="127"/>
      <c r="C36" s="127"/>
      <c r="D36" s="127"/>
      <c r="E36" s="127"/>
      <c r="F36" s="127"/>
      <c r="G36" s="127"/>
      <c r="H36" s="127"/>
      <c r="I36" s="127"/>
      <c r="J36" s="127"/>
      <c r="K36" s="92"/>
      <c r="L36" s="92"/>
      <c r="M36" s="92"/>
    </row>
    <row r="37" spans="2:13" ht="52.5" customHeight="1" thickBot="1">
      <c r="B37" s="166" t="s">
        <v>74</v>
      </c>
      <c r="C37" s="167"/>
      <c r="D37" s="167"/>
      <c r="E37" s="168"/>
      <c r="F37" s="168"/>
      <c r="G37" s="168"/>
      <c r="H37" s="168"/>
      <c r="I37" s="168"/>
      <c r="J37" s="169"/>
      <c r="K37" s="92"/>
      <c r="L37" s="92"/>
      <c r="M37" s="92"/>
    </row>
    <row r="38" spans="2:13" ht="44.25" customHeight="1" thickBot="1">
      <c r="B38" s="170" t="s">
        <v>75</v>
      </c>
      <c r="C38" s="171"/>
      <c r="D38" s="171"/>
      <c r="E38" s="172">
        <v>0</v>
      </c>
      <c r="F38" s="173"/>
      <c r="G38" s="173"/>
      <c r="H38" s="173"/>
      <c r="I38" s="173"/>
      <c r="J38" s="174"/>
      <c r="K38" s="92"/>
      <c r="L38" s="92"/>
      <c r="M38" s="92"/>
    </row>
    <row r="39" spans="2:13" ht="21" customHeight="1" thickBot="1">
      <c r="B39" s="147"/>
      <c r="C39" s="147"/>
      <c r="D39" s="148"/>
      <c r="E39" s="151"/>
      <c r="F39" s="152"/>
      <c r="G39" s="149"/>
      <c r="H39" s="150"/>
      <c r="I39" s="150"/>
      <c r="J39" s="150"/>
      <c r="K39" s="92"/>
      <c r="L39" s="92"/>
      <c r="M39" s="92"/>
    </row>
    <row r="40" spans="2:13">
      <c r="B40" s="156" t="s">
        <v>76</v>
      </c>
      <c r="C40" s="158" t="s">
        <v>77</v>
      </c>
      <c r="D40" s="158"/>
      <c r="E40" s="158"/>
      <c r="F40" s="158"/>
      <c r="G40" s="160" t="s">
        <v>78</v>
      </c>
      <c r="H40" s="161"/>
      <c r="I40" s="161"/>
      <c r="J40" s="162"/>
      <c r="K40" s="92"/>
      <c r="L40" s="92"/>
      <c r="M40" s="92"/>
    </row>
    <row r="41" spans="2:13" ht="17.25" thickBot="1">
      <c r="B41" s="157"/>
      <c r="C41" s="159"/>
      <c r="D41" s="159"/>
      <c r="E41" s="159"/>
      <c r="F41" s="159"/>
      <c r="G41" s="163"/>
      <c r="H41" s="164"/>
      <c r="I41" s="164"/>
      <c r="J41" s="165"/>
      <c r="K41" s="92"/>
      <c r="L41" s="92"/>
      <c r="M41" s="92"/>
    </row>
    <row r="42" spans="2:13">
      <c r="B42" s="155"/>
      <c r="C42" s="155"/>
      <c r="D42" s="155"/>
      <c r="E42" s="155"/>
      <c r="F42" s="155"/>
      <c r="G42" s="155"/>
      <c r="H42" s="155"/>
      <c r="I42" s="155"/>
      <c r="J42" s="155"/>
      <c r="K42" s="92"/>
      <c r="L42" s="92"/>
      <c r="M42" s="92"/>
    </row>
    <row r="44" spans="2:13">
      <c r="B44"/>
      <c r="C44"/>
      <c r="D44"/>
      <c r="E44"/>
      <c r="F44"/>
    </row>
    <row r="45" spans="2:13">
      <c r="B45"/>
      <c r="C45"/>
      <c r="D45"/>
      <c r="E45"/>
      <c r="F45"/>
    </row>
    <row r="46" spans="2:13">
      <c r="B46"/>
      <c r="C46"/>
      <c r="D46"/>
      <c r="E46"/>
      <c r="F46"/>
    </row>
    <row r="47" spans="2:13">
      <c r="B47"/>
      <c r="C47"/>
      <c r="D47"/>
      <c r="E47"/>
      <c r="F47"/>
    </row>
    <row r="48" spans="2:13" ht="16.5" customHeight="1">
      <c r="B48"/>
      <c r="C48"/>
      <c r="D48"/>
      <c r="E48"/>
      <c r="F48"/>
    </row>
    <row r="49" spans="2:6">
      <c r="B49"/>
      <c r="C49"/>
      <c r="D49"/>
      <c r="E49"/>
      <c r="F49"/>
    </row>
    <row r="50" spans="2:6" ht="15.75" customHeight="1">
      <c r="B50"/>
      <c r="C50"/>
      <c r="D50"/>
      <c r="E50"/>
      <c r="F50"/>
    </row>
    <row r="51" spans="2:6">
      <c r="B51"/>
      <c r="C51"/>
      <c r="D51"/>
      <c r="E51"/>
      <c r="F51"/>
    </row>
    <row r="52" spans="2:6" ht="15.75" customHeight="1">
      <c r="B52"/>
      <c r="C52"/>
      <c r="D52"/>
      <c r="E52"/>
      <c r="F52"/>
    </row>
    <row r="53" spans="2:6" ht="15.75" customHeight="1">
      <c r="B53"/>
      <c r="C53"/>
      <c r="D53"/>
      <c r="E53"/>
      <c r="F53"/>
    </row>
    <row r="54" spans="2:6">
      <c r="B54"/>
      <c r="C54"/>
      <c r="D54"/>
      <c r="E54"/>
      <c r="F54"/>
    </row>
    <row r="55" spans="2:6" ht="21" customHeight="1">
      <c r="B55"/>
      <c r="C55"/>
      <c r="D55"/>
      <c r="E55"/>
      <c r="F55"/>
    </row>
    <row r="56" spans="2:6" ht="20.25" customHeight="1">
      <c r="B56"/>
      <c r="C56"/>
      <c r="D56"/>
      <c r="E56"/>
      <c r="F56"/>
    </row>
    <row r="57" spans="2:6">
      <c r="B57"/>
      <c r="C57"/>
      <c r="D57"/>
      <c r="E57"/>
      <c r="F57"/>
    </row>
    <row r="58" spans="2:6">
      <c r="B58"/>
      <c r="C58"/>
      <c r="D58"/>
      <c r="E58"/>
      <c r="F58"/>
    </row>
  </sheetData>
  <sheetProtection selectLockedCells="1"/>
  <dataConsolidate/>
  <mergeCells count="50">
    <mergeCell ref="B20:I20"/>
    <mergeCell ref="B21:J21"/>
    <mergeCell ref="C10:F10"/>
    <mergeCell ref="B16:I16"/>
    <mergeCell ref="G10:J10"/>
    <mergeCell ref="B11:J11"/>
    <mergeCell ref="B12:J12"/>
    <mergeCell ref="B14:I14"/>
    <mergeCell ref="B15:I15"/>
    <mergeCell ref="C31:E31"/>
    <mergeCell ref="C32:E32"/>
    <mergeCell ref="C33:E33"/>
    <mergeCell ref="C34:E34"/>
    <mergeCell ref="B22:C22"/>
    <mergeCell ref="B23:C23"/>
    <mergeCell ref="B24:C24"/>
    <mergeCell ref="B25:C25"/>
    <mergeCell ref="B28:J28"/>
    <mergeCell ref="I32:J32"/>
    <mergeCell ref="B26:C26"/>
    <mergeCell ref="B30:J30"/>
    <mergeCell ref="I31:J31"/>
    <mergeCell ref="B29:J29"/>
    <mergeCell ref="D22:J22"/>
    <mergeCell ref="D23:J23"/>
    <mergeCell ref="D24:J24"/>
    <mergeCell ref="D25:J25"/>
    <mergeCell ref="D26:J26"/>
    <mergeCell ref="B1:J1"/>
    <mergeCell ref="B2:J2"/>
    <mergeCell ref="B3:J3"/>
    <mergeCell ref="C4:J4"/>
    <mergeCell ref="C5:J5"/>
    <mergeCell ref="C6:J6"/>
    <mergeCell ref="C7:J7"/>
    <mergeCell ref="C8:J8"/>
    <mergeCell ref="C9:J9"/>
    <mergeCell ref="B13:I13"/>
    <mergeCell ref="B17:I17"/>
    <mergeCell ref="B18:J18"/>
    <mergeCell ref="B19:J19"/>
    <mergeCell ref="I33:J33"/>
    <mergeCell ref="I34:J34"/>
    <mergeCell ref="B42:J42"/>
    <mergeCell ref="B40:B41"/>
    <mergeCell ref="C40:F41"/>
    <mergeCell ref="G40:J41"/>
    <mergeCell ref="B37:J37"/>
    <mergeCell ref="B38:D38"/>
    <mergeCell ref="E38:J38"/>
  </mergeCells>
  <conditionalFormatting sqref="B22:B23 B24:D26">
    <cfRule type="expression" dxfId="0" priority="28" stopIfTrue="1">
      <formula>$J$20="áno"</formula>
    </cfRule>
  </conditionalFormatting>
  <dataValidations xWindow="1445" yWindow="633" count="3">
    <dataValidation type="list" allowBlank="1" showInputMessage="1" showErrorMessage="1" sqref="J20" xr:uid="{42D05AC0-AB6E-4B3D-BE74-767FB949E3F5}">
      <formula1>"áno, nie"</formula1>
    </dataValidation>
    <dataValidation type="list" allowBlank="1" showInputMessage="1" showErrorMessage="1" sqref="C10:E10" xr:uid="{FA23E456-65F7-47C9-A1E5-6B14C2BB17EE}">
      <formula1>"Som platcom DPH,Nie som platcom DPH"</formula1>
    </dataValidation>
    <dataValidation type="decimal" allowBlank="1" showInputMessage="1" showErrorMessage="1" sqref="E39:F39" xr:uid="{C9CE6D7E-B454-4C16-8C61-2B56881F8154}">
      <formula1>0</formula1>
      <formula2>65.04</formula2>
    </dataValidation>
  </dataValidations>
  <hyperlinks>
    <hyperlink ref="B17:I17" r:id="rId1" display="Predložením tejto ponuky čestne vyhlasujem, že spĺňam všetky podmienky účasti a že postupujem v súlade s etickým kódexom uchádzača vydaným Úradom pre verejné obstarávanie: https://www.uvo.gov.sk/zaujemca-uchadzac/eticky-kodex-zaujemcu-uchadzaca" xr:uid="{512DAF81-C4BA-4B4E-91C4-DBA9322F49D2}"/>
  </hyperlinks>
  <pageMargins left="0.7" right="0.7" top="0.75" bottom="0.75" header="0.3" footer="0.3"/>
  <pageSetup paperSize="9" scale="61" orientation="landscape" r:id="rId2"/>
  <rowBreaks count="2" manualBreakCount="2">
    <brk id="27" min="1" max="8" man="1"/>
    <brk id="35" min="1" max="8" man="1"/>
  </rowBreaks>
  <colBreaks count="1" manualBreakCount="1">
    <brk id="10" min="1" max="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69CD-684D-43A3-B39B-A083B0179EC4}">
  <sheetPr codeName="Hárok4"/>
  <dimension ref="B1:B23"/>
  <sheetViews>
    <sheetView workbookViewId="0">
      <selection activeCell="K16" sqref="K16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124" t="s">
        <v>79</v>
      </c>
    </row>
    <row r="3" spans="2:2" ht="18">
      <c r="B3" s="114"/>
    </row>
    <row r="4" spans="2:2" ht="30">
      <c r="B4" s="117" t="s">
        <v>80</v>
      </c>
    </row>
    <row r="5" spans="2:2">
      <c r="B5" s="117"/>
    </row>
    <row r="6" spans="2:2">
      <c r="B6" s="118" t="s">
        <v>81</v>
      </c>
    </row>
    <row r="7" spans="2:2">
      <c r="B7" s="117"/>
    </row>
    <row r="8" spans="2:2" ht="30">
      <c r="B8" s="122" t="s">
        <v>82</v>
      </c>
    </row>
    <row r="9" spans="2:2">
      <c r="B9" s="122"/>
    </row>
    <row r="10" spans="2:2">
      <c r="B10" s="123" t="s">
        <v>83</v>
      </c>
    </row>
    <row r="11" spans="2:2">
      <c r="B11" s="123" t="s">
        <v>84</v>
      </c>
    </row>
    <row r="12" spans="2:2">
      <c r="B12" s="123" t="s">
        <v>85</v>
      </c>
    </row>
    <row r="13" spans="2:2">
      <c r="B13" s="123" t="s">
        <v>86</v>
      </c>
    </row>
    <row r="14" spans="2:2" ht="16.5" customHeight="1">
      <c r="B14" s="117"/>
    </row>
    <row r="15" spans="2:2" ht="30">
      <c r="B15" s="122" t="s">
        <v>87</v>
      </c>
    </row>
    <row r="16" spans="2:2" ht="15.75">
      <c r="B16" s="119"/>
    </row>
    <row r="17" spans="2:2" ht="30">
      <c r="B17" s="117" t="s">
        <v>88</v>
      </c>
    </row>
    <row r="18" spans="2:2" ht="17.25" thickBot="1">
      <c r="B18" s="95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7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600AB8C0-DAFD-469E-B5A0-3314CD5426E8}"/>
    <hyperlink ref="B15" r:id="rId2" location="paragraf-32.odsek-1.pismeno-a" xr:uid="{776C27AF-6EFD-4E21-B07B-9C369759C7D3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5"/>
  <dimension ref="B1:B27"/>
  <sheetViews>
    <sheetView workbookViewId="0">
      <selection activeCell="H11" sqref="H11"/>
    </sheetView>
  </sheetViews>
  <sheetFormatPr defaultRowHeight="15"/>
  <cols>
    <col min="1" max="1" width="3.7109375" customWidth="1"/>
    <col min="2" max="2" width="98.5703125" customWidth="1"/>
  </cols>
  <sheetData>
    <row r="1" spans="2:2" ht="15.75" thickBot="1"/>
    <row r="2" spans="2:2" ht="42.75" customHeight="1">
      <c r="B2" s="124" t="s">
        <v>89</v>
      </c>
    </row>
    <row r="3" spans="2:2">
      <c r="B3" s="116"/>
    </row>
    <row r="4" spans="2:2" ht="30">
      <c r="B4" s="117" t="s">
        <v>80</v>
      </c>
    </row>
    <row r="5" spans="2:2">
      <c r="B5" s="116"/>
    </row>
    <row r="6" spans="2:2">
      <c r="B6" s="120" t="s">
        <v>81</v>
      </c>
    </row>
    <row r="7" spans="2:2">
      <c r="B7" s="116"/>
    </row>
    <row r="8" spans="2:2" ht="77.25" customHeight="1">
      <c r="B8" s="117" t="s">
        <v>90</v>
      </c>
    </row>
    <row r="9" spans="2:2">
      <c r="B9" s="117"/>
    </row>
    <row r="10" spans="2:2">
      <c r="B10" s="117" t="s">
        <v>91</v>
      </c>
    </row>
    <row r="11" spans="2:2">
      <c r="B11" s="117" t="s">
        <v>92</v>
      </c>
    </row>
    <row r="12" spans="2:2">
      <c r="B12" s="117" t="s">
        <v>93</v>
      </c>
    </row>
    <row r="13" spans="2:2">
      <c r="B13" s="117" t="s">
        <v>94</v>
      </c>
    </row>
    <row r="14" spans="2:2">
      <c r="B14" s="117" t="s">
        <v>95</v>
      </c>
    </row>
    <row r="15" spans="2:2">
      <c r="B15" s="117" t="s">
        <v>96</v>
      </c>
    </row>
    <row r="16" spans="2:2">
      <c r="B16" s="117" t="s">
        <v>97</v>
      </c>
    </row>
    <row r="17" spans="2:2" ht="30">
      <c r="B17" s="117" t="s">
        <v>98</v>
      </c>
    </row>
    <row r="18" spans="2:2">
      <c r="B18" s="117" t="s">
        <v>99</v>
      </c>
    </row>
    <row r="19" spans="2:2">
      <c r="B19" s="117" t="s">
        <v>100</v>
      </c>
    </row>
    <row r="20" spans="2:2">
      <c r="B20" s="117" t="s">
        <v>101</v>
      </c>
    </row>
    <row r="21" spans="2:2" ht="30">
      <c r="B21" s="117" t="s">
        <v>102</v>
      </c>
    </row>
    <row r="22" spans="2:2">
      <c r="B22" s="117" t="s">
        <v>103</v>
      </c>
    </row>
    <row r="23" spans="2:2">
      <c r="B23" s="117"/>
    </row>
    <row r="24" spans="2:2" ht="60">
      <c r="B24" s="117" t="s">
        <v>104</v>
      </c>
    </row>
    <row r="25" spans="2:2" ht="13.5" customHeight="1">
      <c r="B25" s="117"/>
    </row>
    <row r="26" spans="2:2" ht="30">
      <c r="B26" s="117" t="s">
        <v>105</v>
      </c>
    </row>
    <row r="27" spans="2:2" ht="16.5" thickBot="1">
      <c r="B27" s="121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6"/>
  <dimension ref="B1:B26"/>
  <sheetViews>
    <sheetView workbookViewId="0">
      <selection activeCell="F13" sqref="F13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124" t="s">
        <v>106</v>
      </c>
    </row>
    <row r="3" spans="2:2">
      <c r="B3" s="116"/>
    </row>
    <row r="4" spans="2:2" ht="30">
      <c r="B4" s="117" t="s">
        <v>80</v>
      </c>
    </row>
    <row r="5" spans="2:2">
      <c r="B5" s="117"/>
    </row>
    <row r="6" spans="2:2">
      <c r="B6" s="118" t="s">
        <v>81</v>
      </c>
    </row>
    <row r="7" spans="2:2">
      <c r="B7" s="117"/>
    </row>
    <row r="8" spans="2:2" ht="65.25" customHeight="1">
      <c r="B8" s="117" t="s">
        <v>107</v>
      </c>
    </row>
    <row r="9" spans="2:2">
      <c r="B9" s="117" t="s">
        <v>108</v>
      </c>
    </row>
    <row r="10" spans="2:2" ht="15.75">
      <c r="B10" s="119"/>
    </row>
    <row r="11" spans="2:2" ht="30">
      <c r="B11" s="117" t="s">
        <v>109</v>
      </c>
    </row>
    <row r="12" spans="2:2">
      <c r="B12" s="117"/>
    </row>
    <row r="13" spans="2:2" ht="45">
      <c r="B13" s="117" t="s">
        <v>110</v>
      </c>
    </row>
    <row r="14" spans="2:2">
      <c r="B14" s="117"/>
    </row>
    <row r="15" spans="2:2" ht="45">
      <c r="B15" s="117" t="s">
        <v>111</v>
      </c>
    </row>
    <row r="16" spans="2:2">
      <c r="B16" s="117"/>
    </row>
    <row r="17" spans="2:2" ht="60">
      <c r="B17" s="117" t="s">
        <v>112</v>
      </c>
    </row>
    <row r="18" spans="2:2">
      <c r="B18" s="117"/>
    </row>
    <row r="19" spans="2:2" ht="90">
      <c r="B19" s="117" t="s">
        <v>113</v>
      </c>
    </row>
    <row r="20" spans="2:2" ht="18.75" thickBot="1">
      <c r="B20" s="115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75">
      <c r="B26" s="2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58156-72CD-4893-8312-E3918E9BAF17}"/>
</file>

<file path=customXml/itemProps2.xml><?xml version="1.0" encoding="utf-8"?>
<ds:datastoreItem xmlns:ds="http://schemas.openxmlformats.org/officeDocument/2006/customXml" ds:itemID="{CD3BD455-CE9E-4AB2-8BBB-ED95591DBF91}"/>
</file>

<file path=customXml/itemProps3.xml><?xml version="1.0" encoding="utf-8"?>
<ds:datastoreItem xmlns:ds="http://schemas.openxmlformats.org/officeDocument/2006/customXml" ds:itemID="{EDC4CB48-9111-4F6D-A74A-11533C629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01a_Ponuka</dc:title>
  <dc:subject/>
  <dc:creator>Horváth Jakub, Mgr.</dc:creator>
  <cp:keywords/>
  <dc:description/>
  <cp:lastModifiedBy>Michal Urban</cp:lastModifiedBy>
  <cp:revision/>
  <dcterms:created xsi:type="dcterms:W3CDTF">2022-09-22T09:41:16Z</dcterms:created>
  <dcterms:modified xsi:type="dcterms:W3CDTF">2026-08-12T11:15:43Z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