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Výběrka\2026\1. kat\SNMZ1-2026-017 - Loucká 21 – Výměna dvou dřevěných vstupních vchodových dveří do objektu\"/>
    </mc:Choice>
  </mc:AlternateContent>
  <xr:revisionPtr revIDLastSave="0" documentId="8_{5279BAC2-4D13-4F97-8BF6-8D8D98A1C2B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0251213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20251213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20251213 Pol'!$A$1:$Y$106</definedName>
    <definedName name="_xlnm.Print_Area" localSheetId="1">Stavba!$A$1:$J$63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2" l="1"/>
  <c r="O8" i="12"/>
  <c r="Q8" i="12"/>
  <c r="G9" i="12"/>
  <c r="M9" i="12" s="1"/>
  <c r="M8" i="12" s="1"/>
  <c r="I9" i="12"/>
  <c r="I8" i="12" s="1"/>
  <c r="K9" i="12"/>
  <c r="K8" i="12" s="1"/>
  <c r="O9" i="12"/>
  <c r="Q9" i="12"/>
  <c r="V9" i="12"/>
  <c r="V8" i="12" s="1"/>
  <c r="G12" i="12"/>
  <c r="M12" i="12" s="1"/>
  <c r="I12" i="12"/>
  <c r="K12" i="12"/>
  <c r="K11" i="12" s="1"/>
  <c r="O12" i="12"/>
  <c r="O11" i="12" s="1"/>
  <c r="Q12" i="12"/>
  <c r="V12" i="12"/>
  <c r="G16" i="12"/>
  <c r="M16" i="12" s="1"/>
  <c r="I16" i="12"/>
  <c r="K16" i="12"/>
  <c r="O16" i="12"/>
  <c r="Q16" i="12"/>
  <c r="V16" i="12"/>
  <c r="G19" i="12"/>
  <c r="G18" i="12" s="1"/>
  <c r="I54" i="1" s="1"/>
  <c r="I19" i="12"/>
  <c r="I18" i="12" s="1"/>
  <c r="K19" i="12"/>
  <c r="K18" i="12" s="1"/>
  <c r="O19" i="12"/>
  <c r="O18" i="12" s="1"/>
  <c r="Q19" i="12"/>
  <c r="Q18" i="12" s="1"/>
  <c r="V19" i="12"/>
  <c r="V18" i="12" s="1"/>
  <c r="G22" i="12"/>
  <c r="M22" i="12" s="1"/>
  <c r="I22" i="12"/>
  <c r="K22" i="12"/>
  <c r="O22" i="12"/>
  <c r="Q22" i="12"/>
  <c r="V22" i="12"/>
  <c r="G24" i="12"/>
  <c r="I24" i="12"/>
  <c r="I21" i="12" s="1"/>
  <c r="K24" i="12"/>
  <c r="O24" i="12"/>
  <c r="Q24" i="12"/>
  <c r="V24" i="12"/>
  <c r="G26" i="12"/>
  <c r="M26" i="12" s="1"/>
  <c r="I26" i="12"/>
  <c r="K26" i="12"/>
  <c r="O26" i="12"/>
  <c r="Q26" i="12"/>
  <c r="V26" i="12"/>
  <c r="M31" i="12"/>
  <c r="I31" i="12"/>
  <c r="I30" i="12" s="1"/>
  <c r="K31" i="12"/>
  <c r="K30" i="12" s="1"/>
  <c r="O31" i="12"/>
  <c r="Q31" i="12"/>
  <c r="V31" i="12"/>
  <c r="V30" i="12" s="1"/>
  <c r="M33" i="12"/>
  <c r="I33" i="12"/>
  <c r="K33" i="12"/>
  <c r="O33" i="12"/>
  <c r="O30" i="12" s="1"/>
  <c r="Q33" i="12"/>
  <c r="Q30" i="12" s="1"/>
  <c r="V33" i="12"/>
  <c r="I36" i="12"/>
  <c r="K36" i="12"/>
  <c r="K35" i="12" s="1"/>
  <c r="O36" i="12"/>
  <c r="O35" i="12" s="1"/>
  <c r="Q36" i="12"/>
  <c r="V36" i="12"/>
  <c r="M37" i="12"/>
  <c r="I37" i="12"/>
  <c r="K37" i="12"/>
  <c r="O37" i="12"/>
  <c r="Q37" i="12"/>
  <c r="V37" i="12"/>
  <c r="I38" i="12"/>
  <c r="K38" i="12"/>
  <c r="M38" i="12"/>
  <c r="O38" i="12"/>
  <c r="Q38" i="12"/>
  <c r="V38" i="12"/>
  <c r="M40" i="12"/>
  <c r="I40" i="12"/>
  <c r="K40" i="12"/>
  <c r="O40" i="12"/>
  <c r="Q40" i="12"/>
  <c r="Q35" i="12" s="1"/>
  <c r="V40" i="12"/>
  <c r="M60" i="12"/>
  <c r="I60" i="12"/>
  <c r="K60" i="12"/>
  <c r="O60" i="12"/>
  <c r="Q60" i="12"/>
  <c r="V60" i="12"/>
  <c r="M61" i="12"/>
  <c r="I61" i="12"/>
  <c r="K61" i="12"/>
  <c r="O61" i="12"/>
  <c r="Q61" i="12"/>
  <c r="V61" i="12"/>
  <c r="G62" i="12"/>
  <c r="M62" i="12" s="1"/>
  <c r="I62" i="12"/>
  <c r="K62" i="12"/>
  <c r="O62" i="12"/>
  <c r="Q62" i="12"/>
  <c r="V62" i="12"/>
  <c r="G63" i="12"/>
  <c r="M63" i="12" s="1"/>
  <c r="I63" i="12"/>
  <c r="K63" i="12"/>
  <c r="O63" i="12"/>
  <c r="Q63" i="12"/>
  <c r="V63" i="12"/>
  <c r="G69" i="12"/>
  <c r="M69" i="12" s="1"/>
  <c r="I69" i="12"/>
  <c r="I68" i="12" s="1"/>
  <c r="K69" i="12"/>
  <c r="K68" i="12" s="1"/>
  <c r="O69" i="12"/>
  <c r="O68" i="12" s="1"/>
  <c r="Q69" i="12"/>
  <c r="V69" i="12"/>
  <c r="G70" i="12"/>
  <c r="M70" i="12" s="1"/>
  <c r="I70" i="12"/>
  <c r="K70" i="12"/>
  <c r="O70" i="12"/>
  <c r="Q70" i="12"/>
  <c r="Q68" i="12" s="1"/>
  <c r="V70" i="12"/>
  <c r="K71" i="12"/>
  <c r="G72" i="12"/>
  <c r="M72" i="12" s="1"/>
  <c r="I72" i="12"/>
  <c r="K72" i="12"/>
  <c r="O72" i="12"/>
  <c r="Q72" i="12"/>
  <c r="V72" i="12"/>
  <c r="G73" i="12"/>
  <c r="M73" i="12" s="1"/>
  <c r="I73" i="12"/>
  <c r="I71" i="12" s="1"/>
  <c r="K73" i="12"/>
  <c r="O73" i="12"/>
  <c r="Q73" i="12"/>
  <c r="Q71" i="12" s="1"/>
  <c r="V73" i="12"/>
  <c r="G75" i="12"/>
  <c r="M75" i="12" s="1"/>
  <c r="M74" i="12" s="1"/>
  <c r="I75" i="12"/>
  <c r="I74" i="12" s="1"/>
  <c r="K75" i="12"/>
  <c r="K74" i="12" s="1"/>
  <c r="O75" i="12"/>
  <c r="O74" i="12" s="1"/>
  <c r="Q75" i="12"/>
  <c r="Q74" i="12" s="1"/>
  <c r="V75" i="12"/>
  <c r="V74" i="12" s="1"/>
  <c r="G81" i="12"/>
  <c r="M81" i="12" s="1"/>
  <c r="I81" i="12"/>
  <c r="K81" i="12"/>
  <c r="O81" i="12"/>
  <c r="O80" i="12" s="1"/>
  <c r="Q81" i="12"/>
  <c r="Q80" i="12" s="1"/>
  <c r="V81" i="12"/>
  <c r="G82" i="12"/>
  <c r="M82" i="12" s="1"/>
  <c r="I82" i="12"/>
  <c r="K82" i="12"/>
  <c r="O82" i="12"/>
  <c r="Q82" i="12"/>
  <c r="V82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7" i="12"/>
  <c r="I87" i="12"/>
  <c r="I86" i="12" s="1"/>
  <c r="K87" i="12"/>
  <c r="K86" i="12" s="1"/>
  <c r="O87" i="12"/>
  <c r="O86" i="12" s="1"/>
  <c r="Q87" i="12"/>
  <c r="V87" i="12"/>
  <c r="G88" i="12"/>
  <c r="M88" i="12" s="1"/>
  <c r="I88" i="12"/>
  <c r="K88" i="12"/>
  <c r="O88" i="12"/>
  <c r="Q88" i="12"/>
  <c r="V88" i="12"/>
  <c r="G89" i="12"/>
  <c r="M89" i="12" s="1"/>
  <c r="I89" i="12"/>
  <c r="K89" i="12"/>
  <c r="O89" i="12"/>
  <c r="Q89" i="12"/>
  <c r="V89" i="12"/>
  <c r="G90" i="12"/>
  <c r="M90" i="12" s="1"/>
  <c r="I90" i="12"/>
  <c r="K90" i="12"/>
  <c r="O90" i="12"/>
  <c r="Q90" i="12"/>
  <c r="V90" i="12"/>
  <c r="G91" i="12"/>
  <c r="M91" i="12" s="1"/>
  <c r="I91" i="12"/>
  <c r="K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Q86" i="12" s="1"/>
  <c r="V94" i="12"/>
  <c r="AE96" i="12"/>
  <c r="F41" i="1" s="1"/>
  <c r="I20" i="1"/>
  <c r="V80" i="12" l="1"/>
  <c r="V71" i="12"/>
  <c r="V11" i="12"/>
  <c r="G21" i="12"/>
  <c r="I55" i="1" s="1"/>
  <c r="I80" i="12"/>
  <c r="G74" i="12"/>
  <c r="I60" i="1" s="1"/>
  <c r="I18" i="1" s="1"/>
  <c r="V68" i="12"/>
  <c r="V35" i="12"/>
  <c r="G35" i="12"/>
  <c r="I57" i="1" s="1"/>
  <c r="K21" i="12"/>
  <c r="Q21" i="12"/>
  <c r="Q11" i="12"/>
  <c r="M11" i="12"/>
  <c r="F40" i="1"/>
  <c r="I52" i="1"/>
  <c r="O21" i="12"/>
  <c r="V86" i="12"/>
  <c r="G86" i="12"/>
  <c r="I62" i="1" s="1"/>
  <c r="I19" i="1" s="1"/>
  <c r="K80" i="12"/>
  <c r="O71" i="12"/>
  <c r="G71" i="12"/>
  <c r="I59" i="1" s="1"/>
  <c r="M68" i="12"/>
  <c r="G68" i="12"/>
  <c r="I58" i="1" s="1"/>
  <c r="I35" i="12"/>
  <c r="V21" i="12"/>
  <c r="I11" i="12"/>
  <c r="F39" i="1"/>
  <c r="F42" i="1" s="1"/>
  <c r="M30" i="12"/>
  <c r="M80" i="12"/>
  <c r="M71" i="12"/>
  <c r="M19" i="12"/>
  <c r="M18" i="12" s="1"/>
  <c r="M36" i="12"/>
  <c r="M35" i="12" s="1"/>
  <c r="G11" i="12"/>
  <c r="I53" i="1" s="1"/>
  <c r="G80" i="12"/>
  <c r="I61" i="1" s="1"/>
  <c r="G30" i="12"/>
  <c r="I56" i="1" s="1"/>
  <c r="AF96" i="12"/>
  <c r="M87" i="12"/>
  <c r="M86" i="12" s="1"/>
  <c r="M24" i="12"/>
  <c r="M21" i="12" s="1"/>
  <c r="J28" i="1"/>
  <c r="J26" i="1"/>
  <c r="G38" i="1"/>
  <c r="F38" i="1"/>
  <c r="J23" i="1"/>
  <c r="J24" i="1"/>
  <c r="J25" i="1"/>
  <c r="J27" i="1"/>
  <c r="E24" i="1"/>
  <c r="E26" i="1"/>
  <c r="I17" i="1" l="1"/>
  <c r="I63" i="1"/>
  <c r="J52" i="1" s="1"/>
  <c r="I16" i="1"/>
  <c r="G40" i="1"/>
  <c r="H40" i="1" s="1"/>
  <c r="G41" i="1"/>
  <c r="G39" i="1"/>
  <c r="G96" i="12"/>
  <c r="G23" i="1"/>
  <c r="I21" i="1" l="1"/>
  <c r="J57" i="1"/>
  <c r="J58" i="1"/>
  <c r="J59" i="1"/>
  <c r="J62" i="1"/>
  <c r="J60" i="1"/>
  <c r="J53" i="1"/>
  <c r="J61" i="1"/>
  <c r="J54" i="1"/>
  <c r="J55" i="1"/>
  <c r="J56" i="1"/>
  <c r="H41" i="1"/>
  <c r="I41" i="1" s="1"/>
  <c r="G42" i="1"/>
  <c r="H39" i="1"/>
  <c r="H42" i="1" s="1"/>
  <c r="I40" i="1"/>
  <c r="A23" i="1"/>
  <c r="J63" i="1" l="1"/>
  <c r="G25" i="1"/>
  <c r="A25" i="1" s="1"/>
  <c r="G28" i="1"/>
  <c r="I39" i="1"/>
  <c r="I42" i="1" s="1"/>
  <c r="A24" i="1"/>
  <c r="G24" i="1"/>
  <c r="J39" i="1" l="1"/>
  <c r="J42" i="1" s="1"/>
  <c r="J40" i="1"/>
  <c r="J41" i="1"/>
  <c r="G26" i="1"/>
  <c r="A27" i="1" s="1"/>
  <c r="A29" i="1" s="1"/>
  <c r="A26" i="1"/>
  <c r="G29" i="1" l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<sst xmlns="http://schemas.openxmlformats.org/spreadsheetml/2006/main" count="570" uniqueCount="245">
  <si>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</si>
  <si>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</si>
  <si>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</si>
  <si>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</si>
  <si>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</si>
  <si>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</si>
  <si>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</si>
  <si>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</si>
  <si>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</si>
  <si>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</si>
  <si>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</si>
  <si>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</si>
  <si>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</si>
  <si>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</si>
  <si>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</si>
  <si>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</si>
  <si>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</si>
  <si>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</si>
  <si>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</si>
  <si>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</si>
  <si>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</si>
  <si>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</si>
  <si>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</si>
  <si>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</si>
  <si>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</si>
  <si>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</si>
  <si>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</si>
  <si>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</si>
  <si>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</si>
  <si>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</si>
  <si>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</si>
  <si>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</si>
  <si>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</si>
  <si>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</si>
  <si>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</si>
  <si>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</si>
  <si>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</si>
  <si>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</si>
  <si>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</si>
  <si>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</si>
  <si>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</si>
  <si>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</si>
  <si>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</si>
  <si>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20251213</t>
  </si>
  <si>
    <t>Vybourání 2 ks vstup dveří, vč.dod+mtž nových</t>
  </si>
  <si>
    <t>01</t>
  </si>
  <si>
    <t>Objekt</t>
  </si>
  <si>
    <t>Objekt:</t>
  </si>
  <si>
    <t>Rozpočet:</t>
  </si>
  <si>
    <t>Stavba</t>
  </si>
  <si>
    <t>Celkem za stavbu</t>
  </si>
  <si>
    <t>CZK</t>
  </si>
  <si>
    <t>#POPS</t>
  </si>
  <si>
    <t>Popis stavby: 01 - Stavba</t>
  </si>
  <si>
    <t>#POPO</t>
  </si>
  <si>
    <t>Popis objektu: 01 - Objekt</t>
  </si>
  <si>
    <t>#POPR</t>
  </si>
  <si>
    <t>Popis rozpočtu: 20251213 - Vybourání 2 ks vstup dveří, vč.dod+mtž nových</t>
  </si>
  <si>
    <t>Rekapitulace dílů</t>
  </si>
  <si>
    <t>Typ dílu</t>
  </si>
  <si>
    <t>61</t>
  </si>
  <si>
    <t>Upravy povrchů vnitřní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</si>
  <si>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</si>
  <si>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</si>
  <si>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</si>
  <si>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</si>
  <si>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</si>
  <si>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</si>
  <si>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</si>
  <si>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</si>
  <si>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766</t>
  </si>
  <si>
    <t>Konstrukce truhlářské</t>
  </si>
  <si>
    <t>771</t>
  </si>
  <si>
    <t>Podlahy z dlaždic a obklady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</si>
  <si>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</si>
  <si>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</si>
  <si>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</si>
  <si>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</si>
  <si>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</si>
  <si>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</si>
  <si>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</si>
  <si>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</si>
  <si>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</si>
  <si>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</si>
  <si>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</si>
  <si>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</si>
  <si>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</si>
  <si>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</si>
  <si>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</si>
  <si>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</si>
  <si>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</si>
  <si>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</si>
  <si>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</si>
  <si>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</si>
  <si>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</si>
  <si>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</si>
  <si>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</si>
  <si>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</si>
  <si>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</si>
  <si>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</si>
  <si>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</si>
  <si>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</si>
  <si>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</si>
  <si>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</si>
  <si>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</si>
  <si>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</si>
  <si>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</si>
  <si>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</si>
  <si>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</si>
  <si>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</si>
  <si>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</si>
  <si>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612425931RT2</t>
  </si>
  <si>
    <t>Omítka vápenná vnitřního ostění - štuková s použitím suché maltové směsi</t>
  </si>
  <si>
    <t>m2</t>
  </si>
  <si>
    <t>RTS 25/ II</t>
  </si>
  <si>
    <t>Práce</t>
  </si>
  <si>
    <t>Běžná</t>
  </si>
  <si>
    <t>POL1_1</t>
  </si>
  <si>
    <t>0,50*(1,80+2,30*2)                *2</t>
  </si>
  <si>
    <t>VV</t>
  </si>
  <si>
    <t>621412212R00</t>
  </si>
  <si>
    <t>Nátěr podhledů vnějších silikátový PCI</t>
  </si>
  <si>
    <t>6,4</t>
  </si>
  <si>
    <t xml:space="preserve">pozn. : </t>
  </si>
  <si>
    <t xml:space="preserve">například...........sjednotit s stávajícím nátěrem : </t>
  </si>
  <si>
    <t>621421144RT2</t>
  </si>
  <si>
    <t>Omítka vnější podhledů, MVC,.štuková, slož. 1-2 s použitím suché maltové směsi</t>
  </si>
  <si>
    <t>vně ostění, vč.podhledu : 6,4</t>
  </si>
  <si>
    <t>941955001R00</t>
  </si>
  <si>
    <t>Lešení lehké pomocné, výška podlahy do 1,2 m</t>
  </si>
  <si>
    <t>2,00*1,20           *2                *2</t>
  </si>
  <si>
    <t>952901110R00</t>
  </si>
  <si>
    <t>Čištění mytím vnějších ploch oken a dveří</t>
  </si>
  <si>
    <t>1,80*2,30   *2   *2</t>
  </si>
  <si>
    <t>952901111R00</t>
  </si>
  <si>
    <t>Vyčištění budov o výšce podlaží do 4 m</t>
  </si>
  <si>
    <t>2,00*2,00              *2</t>
  </si>
  <si>
    <t>900RT4</t>
  </si>
  <si>
    <t>HZS Práce v tarifní třídě 7</t>
  </si>
  <si>
    <t>h</t>
  </si>
  <si>
    <t>Vlastní</t>
  </si>
  <si>
    <t>Indiv</t>
  </si>
  <si>
    <t>8,5*2             *2</t>
  </si>
  <si>
    <t xml:space="preserve">ostat drobné mtž na dveřích...... : </t>
  </si>
  <si>
    <t>968071126R00</t>
  </si>
  <si>
    <t>Vyvěšení, zavěšení kovových křídel dveří nad 2 m2</t>
  </si>
  <si>
    <t>kus</t>
  </si>
  <si>
    <t>2   *2</t>
  </si>
  <si>
    <t>968072456R00</t>
  </si>
  <si>
    <t>Vybourání kovových dveřních zárubní pl. nad 2 m2</t>
  </si>
  <si>
    <t>1,80*2,30   *2</t>
  </si>
  <si>
    <t>766665142R00</t>
  </si>
  <si>
    <t>Montáž dveří,rám. zárubeň,kyvné 2kř.nad 1,45 m</t>
  </si>
  <si>
    <t>POL1_7</t>
  </si>
  <si>
    <t>766695232R00</t>
  </si>
  <si>
    <t>Montáž prahů dveří dvoukřídlových š. do 10 cm</t>
  </si>
  <si>
    <t>611-01</t>
  </si>
  <si>
    <t>Prah dubový délka 200 cm šířka 15 cm tl. 2 cm</t>
  </si>
  <si>
    <t>Specifikace</t>
  </si>
  <si>
    <t>POL3_0</t>
  </si>
  <si>
    <t>2</t>
  </si>
  <si>
    <t>766-01</t>
  </si>
  <si>
    <t>Dod dveř zárubeň vč. dveř 2 kř. označ. D1 a D2 ( viz PD )</t>
  </si>
  <si>
    <t>0</t>
  </si>
  <si>
    <t xml:space="preserve">dveře vyrobeny jako repliky dveří dochovaných : </t>
  </si>
  <si>
    <t xml:space="preserve">na půdě školy : </t>
  </si>
  <si>
    <t xml:space="preserve">dveř závěs expert 20 9677 + návlek trio 20 ur25 : </t>
  </si>
  <si>
    <t xml:space="preserve">mosaz 9581 : </t>
  </si>
  <si>
    <t xml:space="preserve">panik zámek : </t>
  </si>
  <si>
    <t xml:space="preserve">gumová zarážka na podlaze : </t>
  </si>
  <si>
    <t xml:space="preserve">dmtž kov prvků z stáv dveř.kř a opětné použití : </t>
  </si>
  <si>
    <t xml:space="preserve">mřížka na vně i vnitř. straně : </t>
  </si>
  <si>
    <t xml:space="preserve">vakuové izolač 2 sklo 6-14-6, plněno plynem : </t>
  </si>
  <si>
    <t xml:space="preserve">2x sklo lepené čiré 6,4 mm - vsg : </t>
  </si>
  <si>
    <t xml:space="preserve">barevnost mříží - zelená : </t>
  </si>
  <si>
    <t xml:space="preserve">-"-  dveří a zárubní - hnědá : </t>
  </si>
  <si>
    <t xml:space="preserve">okop plech pod nátěrem : </t>
  </si>
  <si>
    <t xml:space="preserve">materiál = modřín : </t>
  </si>
  <si>
    <t xml:space="preserve">ostatní viz pd : </t>
  </si>
  <si>
    <t>766-02</t>
  </si>
  <si>
    <t>Dod+mtž kompresní těsnění , viz pd</t>
  </si>
  <si>
    <t>soubor</t>
  </si>
  <si>
    <t>766-03</t>
  </si>
  <si>
    <t>Dmtž použitelných kov prvků z původ dveř.křídel, vč. jejich repassé</t>
  </si>
  <si>
    <t>998766201R00</t>
  </si>
  <si>
    <t>Přesun hmot pro truhlářské konstrukce, v objektech výšky do 6 m</t>
  </si>
  <si>
    <t>900      RT3</t>
  </si>
  <si>
    <t>HZS Práce v tarifní třídě 6 (např. tesař)</t>
  </si>
  <si>
    <t>Prav.M</t>
  </si>
  <si>
    <t>HZS</t>
  </si>
  <si>
    <t>POL10_</t>
  </si>
  <si>
    <t>4,5</t>
  </si>
  <si>
    <t xml:space="preserve">zaměření dveřních křídel uložených na půdě : </t>
  </si>
  <si>
    <t xml:space="preserve">školy : </t>
  </si>
  <si>
    <t>771-01</t>
  </si>
  <si>
    <t>Zapravení dlažby po vybourání kov zárrubní a mtž nových dřev zárubní, vč.dlažby</t>
  </si>
  <si>
    <t>998771201R00</t>
  </si>
  <si>
    <t>Přesun hmot pro podlahy z dlaždic, v objektech výšky do 6 m</t>
  </si>
  <si>
    <t>784191301R00</t>
  </si>
  <si>
    <t>Penetrace podkladu protiplísňová Primalex 1x</t>
  </si>
  <si>
    <t>784195612R00</t>
  </si>
  <si>
    <t>Malba Primalex Mykostop, bez penetrace, bílá, 2 x</t>
  </si>
  <si>
    <t>POL1_9</t>
  </si>
  <si>
    <t xml:space="preserve">napojení na el.otevírače v objektu : </t>
  </si>
  <si>
    <t xml:space="preserve">(zvonek, video apod.) : </t>
  </si>
  <si>
    <t>979081111R00</t>
  </si>
  <si>
    <t>Odvoz suti a vybour. hmot na skládku do 1 km</t>
  </si>
  <si>
    <t>t</t>
  </si>
  <si>
    <t>979081121R00</t>
  </si>
  <si>
    <t>Příplatek k odvozu za každý další 1 km</t>
  </si>
  <si>
    <t>979082111R00</t>
  </si>
  <si>
    <t>Vnitrostaveništní doprava suti do 10 m</t>
  </si>
  <si>
    <t>979093111R00</t>
  </si>
  <si>
    <t>Uložení suti na skládku bez zhutnění</t>
  </si>
  <si>
    <t>979990001R00</t>
  </si>
  <si>
    <t>Poplatek za skládku stavební suti</t>
  </si>
  <si>
    <t>RTS 20/ I</t>
  </si>
  <si>
    <t>VRN0</t>
  </si>
  <si>
    <t>Ztížené výrobní podmínky</t>
  </si>
  <si>
    <t>Soubor</t>
  </si>
  <si>
    <t>VRN</t>
  </si>
  <si>
    <t>POL99_8</t>
  </si>
  <si>
    <t>VRN1</t>
  </si>
  <si>
    <t>Oborová přirážka</t>
  </si>
  <si>
    <t>VRN2</t>
  </si>
  <si>
    <t>Přesun stavebních kapacit</t>
  </si>
  <si>
    <t>VRN3</t>
  </si>
  <si>
    <t>Mimostaveništní doprava</t>
  </si>
  <si>
    <t>005121 R</t>
  </si>
  <si>
    <t>Zařízení staveniště</t>
  </si>
  <si>
    <t>POL99_2</t>
  </si>
  <si>
    <t>VRN5</t>
  </si>
  <si>
    <t>Provoz investora</t>
  </si>
  <si>
    <t>VRN6</t>
  </si>
  <si>
    <t>Kompletační činnost (IČD)</t>
  </si>
  <si>
    <t>VRN7</t>
  </si>
  <si>
    <t>Rezerva rozpočtu</t>
  </si>
  <si>
    <t>SUM</t>
  </si>
  <si>
    <t>Poznámky uchazeče k zadání</t>
  </si>
  <si>
    <t>POPUZIV</t>
  </si>
  <si>
    <t>END</t>
  </si>
  <si>
    <t>Stavba - 3KOLA - Loucká 656/21, Znojmo</t>
  </si>
  <si>
    <t>Objekt - 1.n.p. školy hl.objekt, severní pohled</t>
  </si>
  <si>
    <t>Správa nemovitostí města Znojma, příspěvková organizace</t>
  </si>
  <si>
    <t>CZ00839060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</si>
</sst>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9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9" t="s">
        <v>41</v>
      </c>
      <c r="B2" s="189"/>
      <c r="C2" s="189"/>
      <c r="D2" s="189"/>
      <c r="E2" s="189"/>
      <c r="F2" s="189"/>
      <c r="G2" s="18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6"/>
  <sheetViews>
    <sheetView showGridLines="0" tabSelected="1" topLeftCell="B1" zoomScaleNormal="100" zoomScaleSheetLayoutView="75" workbookViewId="0">
      <selection activeCell="I7" sqref="I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90" t="s">
        <v>4</v>
      </c>
      <c r="C1" s="191"/>
      <c r="D1" s="191"/>
      <c r="E1" s="191"/>
      <c r="F1" s="191"/>
      <c r="G1" s="191"/>
      <c r="H1" s="191"/>
      <c r="I1" s="191"/>
      <c r="J1" s="192"/>
    </row>
    <row r="2" spans="1:15" ht="36" customHeight="1" x14ac:dyDescent="0.2">
      <c r="A2" s="2"/>
      <c r="B2" s="77" t="s">
        <v>24</v>
      </c>
      <c r="C2" s="78"/>
      <c r="D2" s="79" t="s">
        <v>45</v>
      </c>
      <c r="E2" s="199" t="s">
        <v>241</v>
      </c>
      <c r="F2" s="200"/>
      <c r="G2" s="200"/>
      <c r="H2" s="200"/>
      <c r="I2" s="200"/>
      <c r="J2" s="201"/>
      <c r="O2" s="1"/>
    </row>
    <row r="3" spans="1:15" ht="27" customHeight="1" x14ac:dyDescent="0.2">
      <c r="A3" s="2"/>
      <c r="B3" s="80" t="s">
        <v>47</v>
      </c>
      <c r="C3" s="78"/>
      <c r="D3" s="81" t="s">
        <v>45</v>
      </c>
      <c r="E3" s="202" t="s">
        <v>242</v>
      </c>
      <c r="F3" s="203"/>
      <c r="G3" s="203"/>
      <c r="H3" s="203"/>
      <c r="I3" s="203"/>
      <c r="J3" s="204"/>
    </row>
    <row r="4" spans="1:15" ht="23.25" customHeight="1" x14ac:dyDescent="0.2">
      <c r="A4" s="76">
        <v>802</v>
      </c>
      <c r="B4" s="82" t="s">
        <v>48</v>
      </c>
      <c r="C4" s="83"/>
      <c r="D4" s="84" t="s">
        <v>43</v>
      </c>
      <c r="E4" s="212" t="s">
        <v>44</v>
      </c>
      <c r="F4" s="213"/>
      <c r="G4" s="213"/>
      <c r="H4" s="213"/>
      <c r="I4" s="213"/>
      <c r="J4" s="214"/>
    </row>
    <row r="5" spans="1:15" ht="24" customHeight="1" x14ac:dyDescent="0.2">
      <c r="A5" s="2"/>
      <c r="B5" s="31" t="s">
        <v>23</v>
      </c>
      <c r="D5" s="217" t="s">
        <v>243</v>
      </c>
      <c r="E5" s="218"/>
      <c r="F5" s="218"/>
      <c r="G5" s="218"/>
      <c r="H5" s="18" t="s">
        <v>42</v>
      </c>
      <c r="I5" s="22">
        <v>839060</v>
      </c>
      <c r="J5" s="8"/>
    </row>
    <row r="6" spans="1:15" ht="15.75" customHeight="1" x14ac:dyDescent="0.2">
      <c r="A6" s="2"/>
      <c r="B6" s="28"/>
      <c r="C6" s="55"/>
      <c r="D6" s="219"/>
      <c r="E6" s="220"/>
      <c r="F6" s="220"/>
      <c r="G6" s="220"/>
      <c r="H6" s="18" t="s">
        <v>36</v>
      </c>
      <c r="I6" s="22" t="s">
        <v>244</v>
      </c>
      <c r="J6" s="8"/>
    </row>
    <row r="7" spans="1:15" ht="15.75" customHeight="1" x14ac:dyDescent="0.2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6"/>
      <c r="E11" s="206"/>
      <c r="F11" s="206"/>
      <c r="G11" s="206"/>
      <c r="H11" s="18" t="s">
        <v>42</v>
      </c>
      <c r="I11" s="85"/>
      <c r="J11" s="8"/>
    </row>
    <row r="12" spans="1:15" ht="15.75" customHeight="1" x14ac:dyDescent="0.2">
      <c r="A12" s="2"/>
      <c r="B12" s="28"/>
      <c r="C12" s="55"/>
      <c r="D12" s="211"/>
      <c r="E12" s="211"/>
      <c r="F12" s="211"/>
      <c r="G12" s="211"/>
      <c r="H12" s="18" t="s">
        <v>36</v>
      </c>
      <c r="I12" s="85"/>
      <c r="J12" s="8"/>
    </row>
    <row r="13" spans="1:15" ht="15.75" customHeight="1" x14ac:dyDescent="0.2">
      <c r="A13" s="2"/>
      <c r="B13" s="29"/>
      <c r="C13" s="56"/>
      <c r="D13" s="86"/>
      <c r="E13" s="215"/>
      <c r="F13" s="216"/>
      <c r="G13" s="216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5"/>
      <c r="F15" s="205"/>
      <c r="G15" s="207"/>
      <c r="H15" s="207"/>
      <c r="I15" s="207" t="s">
        <v>31</v>
      </c>
      <c r="J15" s="208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196"/>
      <c r="F16" s="197"/>
      <c r="G16" s="196"/>
      <c r="H16" s="197"/>
      <c r="I16" s="196">
        <f>SUMIF(F52:F62,A16,I52:I62)+SUMIF(F52:F62,"PSU",I52:I62)</f>
        <v>0</v>
      </c>
      <c r="J16" s="198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196"/>
      <c r="F17" s="197"/>
      <c r="G17" s="196"/>
      <c r="H17" s="197"/>
      <c r="I17" s="196">
        <f>SUMIF(F52:F62,A17,I52:I62)</f>
        <v>0</v>
      </c>
      <c r="J17" s="198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196"/>
      <c r="F18" s="197"/>
      <c r="G18" s="196"/>
      <c r="H18" s="197"/>
      <c r="I18" s="196">
        <f>SUMIF(F52:F62,A18,I52:I62)</f>
        <v>0</v>
      </c>
      <c r="J18" s="198"/>
    </row>
    <row r="19" spans="1:10" ht="23.25" customHeight="1" x14ac:dyDescent="0.2">
      <c r="A19" s="139" t="s">
        <v>81</v>
      </c>
      <c r="B19" s="38" t="s">
        <v>29</v>
      </c>
      <c r="C19" s="62"/>
      <c r="D19" s="63"/>
      <c r="E19" s="196"/>
      <c r="F19" s="197"/>
      <c r="G19" s="196"/>
      <c r="H19" s="197"/>
      <c r="I19" s="196">
        <f>SUMIF(F52:F62,A19,I52:I62)</f>
        <v>0</v>
      </c>
      <c r="J19" s="198"/>
    </row>
    <row r="20" spans="1:10" ht="23.25" customHeight="1" x14ac:dyDescent="0.2">
      <c r="A20" s="139" t="s">
        <v>82</v>
      </c>
      <c r="B20" s="38" t="s">
        <v>30</v>
      </c>
      <c r="C20" s="62"/>
      <c r="D20" s="63"/>
      <c r="E20" s="196"/>
      <c r="F20" s="197"/>
      <c r="G20" s="196"/>
      <c r="H20" s="197"/>
      <c r="I20" s="196">
        <f>SUMIF(F52:F62,A20,I52:I62)</f>
        <v>0</v>
      </c>
      <c r="J20" s="198"/>
    </row>
    <row r="21" spans="1:10" ht="23.25" customHeight="1" x14ac:dyDescent="0.2">
      <c r="A21" s="2"/>
      <c r="B21" s="48" t="s">
        <v>31</v>
      </c>
      <c r="C21" s="64"/>
      <c r="D21" s="65"/>
      <c r="E21" s="209"/>
      <c r="F21" s="210"/>
      <c r="G21" s="209"/>
      <c r="H21" s="210"/>
      <c r="I21" s="209">
        <f>SUM(I16:J20)</f>
        <v>0</v>
      </c>
      <c r="J21" s="228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26">
        <f>ZakladDPHSniVypocet</f>
        <v>0</v>
      </c>
      <c r="H23" s="227"/>
      <c r="I23" s="227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24">
        <f>A23</f>
        <v>0</v>
      </c>
      <c r="H24" s="225"/>
      <c r="I24" s="225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6">
        <f>ZakladDPHZaklVypocet</f>
        <v>0</v>
      </c>
      <c r="H25" s="227"/>
      <c r="I25" s="227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3">
        <f>A25</f>
        <v>0</v>
      </c>
      <c r="H26" s="194"/>
      <c r="I26" s="194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5">
        <f>CenaCelkem-(ZakladDPHSni+DPHSni+ZakladDPHZakl+DPHZakl)</f>
        <v>0</v>
      </c>
      <c r="H27" s="195"/>
      <c r="I27" s="195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29">
        <f>ZakladDPHSniVypocet+ZakladDPHZaklVypocet</f>
        <v>0</v>
      </c>
      <c r="H28" s="230"/>
      <c r="I28" s="230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29">
        <f>A27</f>
        <v>0</v>
      </c>
      <c r="H29" s="229"/>
      <c r="I29" s="229"/>
      <c r="J29" s="119" t="s">
        <v>51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1"/>
      <c r="E34" s="232"/>
      <c r="G34" s="233"/>
      <c r="H34" s="234"/>
      <c r="I34" s="234"/>
      <c r="J34" s="25"/>
    </row>
    <row r="35" spans="1:10" ht="12.75" customHeight="1" x14ac:dyDescent="0.2">
      <c r="A35" s="2"/>
      <c r="B35" s="2"/>
      <c r="D35" s="223" t="s">
        <v>2</v>
      </c>
      <c r="E35" s="223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49</v>
      </c>
      <c r="C39" s="235"/>
      <c r="D39" s="235"/>
      <c r="E39" s="235"/>
      <c r="F39" s="99">
        <f>'01 20251213 Pol'!AE96</f>
        <v>0</v>
      </c>
      <c r="G39" s="100">
        <f>'01 20251213 Pol'!AF96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 t="s">
        <v>45</v>
      </c>
      <c r="C40" s="236" t="s">
        <v>46</v>
      </c>
      <c r="D40" s="236"/>
      <c r="E40" s="236"/>
      <c r="F40" s="104">
        <f>'01 20251213 Pol'!AE96</f>
        <v>0</v>
      </c>
      <c r="G40" s="105">
        <f>'01 20251213 Pol'!AF96</f>
        <v>0</v>
      </c>
      <c r="H40" s="105">
        <f>(F40*SazbaDPH1/100)+(G40*SazbaDPH2/100)</f>
        <v>0</v>
      </c>
      <c r="I40" s="105">
        <f>F40+G40+H40</f>
        <v>0</v>
      </c>
      <c r="J40" s="106" t="str">
        <f>IF(CenaCelkemVypocet=0,"",I40/CenaCelkemVypocet*100)</f>
        <v/>
      </c>
    </row>
    <row r="41" spans="1:10" ht="25.5" hidden="1" customHeight="1" x14ac:dyDescent="0.2">
      <c r="A41" s="88">
        <v>3</v>
      </c>
      <c r="B41" s="107" t="s">
        <v>43</v>
      </c>
      <c r="C41" s="235" t="s">
        <v>44</v>
      </c>
      <c r="D41" s="235"/>
      <c r="E41" s="235"/>
      <c r="F41" s="108">
        <f>'01 20251213 Pol'!AE96</f>
        <v>0</v>
      </c>
      <c r="G41" s="101">
        <f>'01 20251213 Pol'!AF96</f>
        <v>0</v>
      </c>
      <c r="H41" s="101">
        <f>(F41*SazbaDPH1/100)+(G41*SazbaDPH2/100)</f>
        <v>0</v>
      </c>
      <c r="I41" s="101">
        <f>F41+G41+H41</f>
        <v>0</v>
      </c>
      <c r="J41" s="102" t="str">
        <f>IF(CenaCelkemVypocet=0,"",I41/CenaCelkemVypocet*100)</f>
        <v/>
      </c>
    </row>
    <row r="42" spans="1:10" ht="25.5" hidden="1" customHeight="1" x14ac:dyDescent="0.2">
      <c r="A42" s="88"/>
      <c r="B42" s="237" t="s">
        <v>50</v>
      </c>
      <c r="C42" s="238"/>
      <c r="D42" s="238"/>
      <c r="E42" s="239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4" spans="1:10" x14ac:dyDescent="0.2">
      <c r="A44" t="s">
        <v>52</v>
      </c>
      <c r="B44" t="s">
        <v>53</v>
      </c>
    </row>
    <row r="45" spans="1:10" x14ac:dyDescent="0.2">
      <c r="A45" t="s">
        <v>54</v>
      </c>
      <c r="B45" t="s">
        <v>55</v>
      </c>
    </row>
    <row r="46" spans="1:10" x14ac:dyDescent="0.2">
      <c r="A46" t="s">
        <v>56</v>
      </c>
      <c r="B46" t="s">
        <v>57</v>
      </c>
    </row>
    <row r="49" spans="1:10" ht="15.75" x14ac:dyDescent="0.25">
      <c r="B49" s="120" t="s">
        <v>58</v>
      </c>
    </row>
    <row r="51" spans="1:10" ht="25.5" customHeight="1" x14ac:dyDescent="0.2">
      <c r="A51" s="122"/>
      <c r="B51" s="125" t="s">
        <v>18</v>
      </c>
      <c r="C51" s="125" t="s">
        <v>6</v>
      </c>
      <c r="D51" s="126"/>
      <c r="E51" s="126"/>
      <c r="F51" s="127" t="s">
        <v>59</v>
      </c>
      <c r="G51" s="127"/>
      <c r="H51" s="127"/>
      <c r="I51" s="127" t="s">
        <v>31</v>
      </c>
      <c r="J51" s="127" t="s">
        <v>0</v>
      </c>
    </row>
    <row r="52" spans="1:10" ht="36.75" customHeight="1" x14ac:dyDescent="0.2">
      <c r="A52" s="123"/>
      <c r="B52" s="128" t="s">
        <v>60</v>
      </c>
      <c r="C52" s="240" t="s">
        <v>61</v>
      </c>
      <c r="D52" s="241"/>
      <c r="E52" s="241"/>
      <c r="F52" s="137" t="s">
        <v>26</v>
      </c>
      <c r="G52" s="129"/>
      <c r="H52" s="129"/>
      <c r="I52" s="129">
        <f>'01 20251213 Pol'!G8</f>
        <v>0</v>
      </c>
      <c r="J52" s="134" t="str">
        <f>IF(I63=0,"",I52/I63*100)</f>
        <v/>
      </c>
    </row>
    <row r="53" spans="1:10" ht="36.75" customHeight="1" x14ac:dyDescent="0.2">
      <c r="A53" s="123"/>
      <c r="B53" s="128" t="s">
        <v>62</v>
      </c>
      <c r="C53" s="240" t="s">
        <v>63</v>
      </c>
      <c r="D53" s="241"/>
      <c r="E53" s="241"/>
      <c r="F53" s="137" t="s">
        <v>26</v>
      </c>
      <c r="G53" s="129"/>
      <c r="H53" s="129"/>
      <c r="I53" s="129">
        <f>'01 20251213 Pol'!G11</f>
        <v>0</v>
      </c>
      <c r="J53" s="134" t="str">
        <f>IF(I63=0,"",I53/I63*100)</f>
        <v/>
      </c>
    </row>
    <row r="54" spans="1:10" ht="36.75" customHeight="1" x14ac:dyDescent="0.2">
      <c r="A54" s="123"/>
      <c r="B54" s="128" t="s">
        <v>64</v>
      </c>
      <c r="C54" s="240" t="s">
        <v>65</v>
      </c>
      <c r="D54" s="241"/>
      <c r="E54" s="241"/>
      <c r="F54" s="137" t="s">
        <v>26</v>
      </c>
      <c r="G54" s="129"/>
      <c r="H54" s="129"/>
      <c r="I54" s="129">
        <f>'01 20251213 Pol'!G18</f>
        <v>0</v>
      </c>
      <c r="J54" s="134" t="str">
        <f>IF(I63=0,"",I54/I63*100)</f>
        <v/>
      </c>
    </row>
    <row r="55" spans="1:10" ht="36.75" customHeight="1" x14ac:dyDescent="0.2">
      <c r="A55" s="123"/>
      <c r="B55" s="128" t="s">
        <v>66</v>
      </c>
      <c r="C55" s="240" t="s">
        <v>67</v>
      </c>
      <c r="D55" s="241"/>
      <c r="E55" s="241"/>
      <c r="F55" s="137" t="s">
        <v>26</v>
      </c>
      <c r="G55" s="129"/>
      <c r="H55" s="129"/>
      <c r="I55" s="129">
        <f>'01 20251213 Pol'!G21</f>
        <v>0</v>
      </c>
      <c r="J55" s="134" t="str">
        <f>IF(I63=0,"",I55/I63*100)</f>
        <v/>
      </c>
    </row>
    <row r="56" spans="1:10" ht="36.75" customHeight="1" x14ac:dyDescent="0.2">
      <c r="A56" s="123"/>
      <c r="B56" s="128" t="s">
        <v>68</v>
      </c>
      <c r="C56" s="240" t="s">
        <v>69</v>
      </c>
      <c r="D56" s="241"/>
      <c r="E56" s="241"/>
      <c r="F56" s="137" t="s">
        <v>26</v>
      </c>
      <c r="G56" s="129"/>
      <c r="H56" s="129"/>
      <c r="I56" s="129">
        <f>'01 20251213 Pol'!G30</f>
        <v>0</v>
      </c>
      <c r="J56" s="134" t="str">
        <f>IF(I63=0,"",I56/I63*100)</f>
        <v/>
      </c>
    </row>
    <row r="57" spans="1:10" ht="36.75" customHeight="1" x14ac:dyDescent="0.2">
      <c r="A57" s="123"/>
      <c r="B57" s="128" t="s">
        <v>70</v>
      </c>
      <c r="C57" s="240" t="s">
        <v>71</v>
      </c>
      <c r="D57" s="241"/>
      <c r="E57" s="241"/>
      <c r="F57" s="137" t="s">
        <v>27</v>
      </c>
      <c r="G57" s="129"/>
      <c r="H57" s="129"/>
      <c r="I57" s="129">
        <f>'01 20251213 Pol'!G35</f>
        <v>0</v>
      </c>
      <c r="J57" s="134" t="str">
        <f>IF(I63=0,"",I57/I63*100)</f>
        <v/>
      </c>
    </row>
    <row r="58" spans="1:10" ht="36.75" customHeight="1" x14ac:dyDescent="0.2">
      <c r="A58" s="123"/>
      <c r="B58" s="128" t="s">
        <v>72</v>
      </c>
      <c r="C58" s="240" t="s">
        <v>73</v>
      </c>
      <c r="D58" s="241"/>
      <c r="E58" s="241"/>
      <c r="F58" s="137" t="s">
        <v>27</v>
      </c>
      <c r="G58" s="129"/>
      <c r="H58" s="129"/>
      <c r="I58" s="129">
        <f>'01 20251213 Pol'!G68</f>
        <v>0</v>
      </c>
      <c r="J58" s="134" t="str">
        <f>IF(I63=0,"",I58/I63*100)</f>
        <v/>
      </c>
    </row>
    <row r="59" spans="1:10" ht="36.75" customHeight="1" x14ac:dyDescent="0.2">
      <c r="A59" s="123"/>
      <c r="B59" s="128" t="s">
        <v>74</v>
      </c>
      <c r="C59" s="240" t="s">
        <v>75</v>
      </c>
      <c r="D59" s="241"/>
      <c r="E59" s="241"/>
      <c r="F59" s="137" t="s">
        <v>27</v>
      </c>
      <c r="G59" s="129"/>
      <c r="H59" s="129"/>
      <c r="I59" s="129">
        <f>'01 20251213 Pol'!G71</f>
        <v>0</v>
      </c>
      <c r="J59" s="134" t="str">
        <f>IF(I63=0,"",I59/I63*100)</f>
        <v/>
      </c>
    </row>
    <row r="60" spans="1:10" ht="36.75" customHeight="1" x14ac:dyDescent="0.2">
      <c r="A60" s="123"/>
      <c r="B60" s="128" t="s">
        <v>76</v>
      </c>
      <c r="C60" s="240" t="s">
        <v>77</v>
      </c>
      <c r="D60" s="241"/>
      <c r="E60" s="241"/>
      <c r="F60" s="137" t="s">
        <v>28</v>
      </c>
      <c r="G60" s="129"/>
      <c r="H60" s="129"/>
      <c r="I60" s="129">
        <f>'01 20251213 Pol'!G74</f>
        <v>0</v>
      </c>
      <c r="J60" s="134" t="str">
        <f>IF(I63=0,"",I60/I63*100)</f>
        <v/>
      </c>
    </row>
    <row r="61" spans="1:10" ht="36.75" customHeight="1" x14ac:dyDescent="0.2">
      <c r="A61" s="123"/>
      <c r="B61" s="128" t="s">
        <v>78</v>
      </c>
      <c r="C61" s="240" t="s">
        <v>79</v>
      </c>
      <c r="D61" s="241"/>
      <c r="E61" s="241"/>
      <c r="F61" s="137" t="s">
        <v>80</v>
      </c>
      <c r="G61" s="129"/>
      <c r="H61" s="129"/>
      <c r="I61" s="129">
        <f>'01 20251213 Pol'!G80</f>
        <v>0</v>
      </c>
      <c r="J61" s="134" t="str">
        <f>IF(I63=0,"",I61/I63*100)</f>
        <v/>
      </c>
    </row>
    <row r="62" spans="1:10" ht="36.75" customHeight="1" x14ac:dyDescent="0.2">
      <c r="A62" s="123"/>
      <c r="B62" s="128" t="s">
        <v>81</v>
      </c>
      <c r="C62" s="240" t="s">
        <v>29</v>
      </c>
      <c r="D62" s="241"/>
      <c r="E62" s="241"/>
      <c r="F62" s="137" t="s">
        <v>81</v>
      </c>
      <c r="G62" s="129"/>
      <c r="H62" s="129"/>
      <c r="I62" s="129">
        <f>'01 20251213 Pol'!G86</f>
        <v>0</v>
      </c>
      <c r="J62" s="134" t="str">
        <f>IF(I63=0,"",I62/I63*100)</f>
        <v/>
      </c>
    </row>
    <row r="63" spans="1:10" ht="25.5" customHeight="1" x14ac:dyDescent="0.2">
      <c r="A63" s="124"/>
      <c r="B63" s="130" t="s">
        <v>1</v>
      </c>
      <c r="C63" s="131"/>
      <c r="D63" s="132"/>
      <c r="E63" s="132"/>
      <c r="F63" s="138"/>
      <c r="G63" s="133"/>
      <c r="H63" s="133"/>
      <c r="I63" s="133">
        <f>SUM(I52:I62)</f>
        <v>0</v>
      </c>
      <c r="J63" s="135">
        <f>SUM(J52:J62)</f>
        <v>0</v>
      </c>
    </row>
    <row r="64" spans="1:10" x14ac:dyDescent="0.2">
      <c r="F64" s="87"/>
      <c r="G64" s="87"/>
      <c r="H64" s="87"/>
      <c r="I64" s="87"/>
      <c r="J64" s="136"/>
    </row>
    <row r="65" spans="6:10" x14ac:dyDescent="0.2">
      <c r="F65" s="87"/>
      <c r="G65" s="87"/>
      <c r="H65" s="87"/>
      <c r="I65" s="87"/>
      <c r="J65" s="136"/>
    </row>
    <row r="66" spans="6:10" x14ac:dyDescent="0.2">
      <c r="F66" s="87"/>
      <c r="G66" s="87"/>
      <c r="H66" s="87"/>
      <c r="I66" s="87"/>
      <c r="J66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2" t="s">
        <v>7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50" t="s">
        <v>8</v>
      </c>
      <c r="B2" s="49"/>
      <c r="C2" s="244"/>
      <c r="D2" s="244"/>
      <c r="E2" s="244"/>
      <c r="F2" s="244"/>
      <c r="G2" s="245"/>
    </row>
    <row r="3" spans="1:7" ht="24.95" customHeight="1" x14ac:dyDescent="0.2">
      <c r="A3" s="50" t="s">
        <v>9</v>
      </c>
      <c r="B3" s="49"/>
      <c r="C3" s="244"/>
      <c r="D3" s="244"/>
      <c r="E3" s="244"/>
      <c r="F3" s="244"/>
      <c r="G3" s="245"/>
    </row>
    <row r="4" spans="1:7" ht="24.95" customHeight="1" x14ac:dyDescent="0.2">
      <c r="A4" s="50" t="s">
        <v>10</v>
      </c>
      <c r="B4" s="49"/>
      <c r="C4" s="244"/>
      <c r="D4" s="244"/>
      <c r="E4" s="244"/>
      <c r="F4" s="244"/>
      <c r="G4" s="24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74" activePane="bottomLeft" state="frozen"/>
      <selection pane="bottomLeft" activeCell="F92" sqref="F92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38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0" width="0" hidden="1" customWidth="1"/>
    <col min="23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6" t="s">
        <v>7</v>
      </c>
      <c r="B1" s="246"/>
      <c r="C1" s="246"/>
      <c r="D1" s="246"/>
      <c r="E1" s="246"/>
      <c r="F1" s="246"/>
      <c r="G1" s="246"/>
      <c r="AG1" t="s">
        <v>83</v>
      </c>
    </row>
    <row r="2" spans="1:60" ht="24.95" customHeight="1" x14ac:dyDescent="0.2">
      <c r="A2" s="50" t="s">
        <v>8</v>
      </c>
      <c r="B2" s="49" t="s">
        <v>45</v>
      </c>
      <c r="C2" s="199" t="s">
        <v>241</v>
      </c>
      <c r="D2" s="200"/>
      <c r="E2" s="200"/>
      <c r="F2" s="200"/>
      <c r="G2" s="200"/>
      <c r="H2" s="201"/>
      <c r="AG2" t="s">
        <v>84</v>
      </c>
    </row>
    <row r="3" spans="1:60" ht="24.95" customHeight="1" x14ac:dyDescent="0.2">
      <c r="A3" s="50" t="s">
        <v>9</v>
      </c>
      <c r="B3" s="49" t="s">
        <v>45</v>
      </c>
      <c r="C3" s="202" t="s">
        <v>242</v>
      </c>
      <c r="D3" s="203"/>
      <c r="E3" s="203"/>
      <c r="F3" s="203"/>
      <c r="G3" s="203"/>
      <c r="H3" s="204"/>
      <c r="AC3" s="121" t="s">
        <v>84</v>
      </c>
      <c r="AG3" t="s">
        <v>85</v>
      </c>
    </row>
    <row r="4" spans="1:60" ht="24.95" customHeight="1" x14ac:dyDescent="0.2">
      <c r="A4" s="140" t="s">
        <v>10</v>
      </c>
      <c r="B4" s="141" t="s">
        <v>43</v>
      </c>
      <c r="C4" s="247" t="s">
        <v>44</v>
      </c>
      <c r="D4" s="248"/>
      <c r="E4" s="248"/>
      <c r="F4" s="248"/>
      <c r="G4" s="249"/>
      <c r="AG4" t="s">
        <v>86</v>
      </c>
    </row>
    <row r="5" spans="1:60" x14ac:dyDescent="0.2">
      <c r="D5" s="10"/>
    </row>
    <row r="6" spans="1:60" ht="38.25" x14ac:dyDescent="0.2">
      <c r="A6" s="143" t="s">
        <v>87</v>
      </c>
      <c r="B6" s="145" t="s">
        <v>88</v>
      </c>
      <c r="C6" s="145" t="s">
        <v>89</v>
      </c>
      <c r="D6" s="144" t="s">
        <v>90</v>
      </c>
      <c r="E6" s="143" t="s">
        <v>91</v>
      </c>
      <c r="F6" s="142" t="s">
        <v>92</v>
      </c>
      <c r="G6" s="143" t="s">
        <v>31</v>
      </c>
      <c r="H6" s="146" t="s">
        <v>32</v>
      </c>
      <c r="I6" s="146" t="s">
        <v>93</v>
      </c>
      <c r="J6" s="146" t="s">
        <v>33</v>
      </c>
      <c r="K6" s="146" t="s">
        <v>94</v>
      </c>
      <c r="L6" s="146" t="s">
        <v>95</v>
      </c>
      <c r="M6" s="146" t="s">
        <v>96</v>
      </c>
      <c r="N6" s="146" t="s">
        <v>97</v>
      </c>
      <c r="O6" s="146" t="s">
        <v>98</v>
      </c>
      <c r="P6" s="146" t="s">
        <v>99</v>
      </c>
      <c r="Q6" s="146" t="s">
        <v>100</v>
      </c>
      <c r="R6" s="146" t="s">
        <v>101</v>
      </c>
      <c r="S6" s="146" t="s">
        <v>102</v>
      </c>
      <c r="T6" s="146" t="s">
        <v>103</v>
      </c>
      <c r="U6" s="146" t="s">
        <v>104</v>
      </c>
      <c r="V6" s="146" t="s">
        <v>105</v>
      </c>
      <c r="W6" s="146" t="s">
        <v>106</v>
      </c>
      <c r="X6" s="146" t="s">
        <v>107</v>
      </c>
      <c r="Y6" s="146" t="s">
        <v>108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109</v>
      </c>
      <c r="B8" s="162" t="s">
        <v>60</v>
      </c>
      <c r="C8" s="182" t="s">
        <v>61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2128.2600000000002</v>
      </c>
      <c r="J8" s="165"/>
      <c r="K8" s="165">
        <f>SUM(K9:K10)</f>
        <v>5417.34</v>
      </c>
      <c r="L8" s="165"/>
      <c r="M8" s="165">
        <f>SUM(M9:M10)</f>
        <v>0</v>
      </c>
      <c r="N8" s="164"/>
      <c r="O8" s="164">
        <f>SUM(O9:O10)</f>
        <v>0.23</v>
      </c>
      <c r="P8" s="164"/>
      <c r="Q8" s="164">
        <f>SUM(Q9:Q10)</f>
        <v>0</v>
      </c>
      <c r="R8" s="165"/>
      <c r="S8" s="165"/>
      <c r="T8" s="165"/>
      <c r="U8" s="165"/>
      <c r="V8" s="166">
        <f>SUM(V9:V10)</f>
        <v>0</v>
      </c>
      <c r="W8" s="160"/>
      <c r="X8" s="160"/>
      <c r="Y8" s="160"/>
      <c r="AG8" t="s">
        <v>110</v>
      </c>
    </row>
    <row r="9" spans="1:60" ht="22.5" outlineLevel="1" x14ac:dyDescent="0.2">
      <c r="A9" s="168">
        <v>1</v>
      </c>
      <c r="B9" s="169" t="s">
        <v>111</v>
      </c>
      <c r="C9" s="183" t="s">
        <v>112</v>
      </c>
      <c r="D9" s="170" t="s">
        <v>113</v>
      </c>
      <c r="E9" s="171">
        <v>6.4</v>
      </c>
      <c r="F9" s="172">
        <v>0</v>
      </c>
      <c r="G9" s="173">
        <f>ROUND(E9*F9,2)</f>
        <v>0</v>
      </c>
      <c r="H9" s="172">
        <v>332.54</v>
      </c>
      <c r="I9" s="173">
        <f>ROUND(E9*H9,2)</f>
        <v>2128.2600000000002</v>
      </c>
      <c r="J9" s="172">
        <v>846.46</v>
      </c>
      <c r="K9" s="173">
        <f>ROUND(E9*J9,2)</f>
        <v>5417.34</v>
      </c>
      <c r="L9" s="173">
        <v>21</v>
      </c>
      <c r="M9" s="173">
        <f>G9*(1+L9/100)</f>
        <v>0</v>
      </c>
      <c r="N9" s="171">
        <v>3.5659999999999997E-2</v>
      </c>
      <c r="O9" s="171">
        <f>ROUND(E9*N9,2)</f>
        <v>0.23</v>
      </c>
      <c r="P9" s="171">
        <v>0</v>
      </c>
      <c r="Q9" s="171">
        <f>ROUND(E9*P9,2)</f>
        <v>0</v>
      </c>
      <c r="R9" s="173"/>
      <c r="S9" s="173" t="s">
        <v>114</v>
      </c>
      <c r="T9" s="173" t="s">
        <v>114</v>
      </c>
      <c r="U9" s="173">
        <v>0</v>
      </c>
      <c r="V9" s="174">
        <f>ROUND(E9*U9,2)</f>
        <v>0</v>
      </c>
      <c r="W9" s="157"/>
      <c r="X9" s="157" t="s">
        <v>115</v>
      </c>
      <c r="Y9" s="157" t="s">
        <v>116</v>
      </c>
      <c r="Z9" s="147"/>
      <c r="AA9" s="147"/>
      <c r="AB9" s="147"/>
      <c r="AC9" s="147"/>
      <c r="AD9" s="147"/>
      <c r="AE9" s="147"/>
      <c r="AF9" s="147"/>
      <c r="AG9" s="147" t="s">
        <v>117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118</v>
      </c>
      <c r="D10" s="158"/>
      <c r="E10" s="159">
        <v>6.4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119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61" t="s">
        <v>109</v>
      </c>
      <c r="B11" s="162" t="s">
        <v>62</v>
      </c>
      <c r="C11" s="182" t="s">
        <v>63</v>
      </c>
      <c r="D11" s="163"/>
      <c r="E11" s="164"/>
      <c r="F11" s="165"/>
      <c r="G11" s="165">
        <f>SUMIF(AG12:AG17,"&lt;&gt;NOR",G12:G17)</f>
        <v>0</v>
      </c>
      <c r="H11" s="165"/>
      <c r="I11" s="165">
        <f>SUM(I12:I17)</f>
        <v>3217.86</v>
      </c>
      <c r="J11" s="165"/>
      <c r="K11" s="165">
        <f>SUM(K12:K17)</f>
        <v>5754.94</v>
      </c>
      <c r="L11" s="165"/>
      <c r="M11" s="165">
        <f>SUM(M12:M17)</f>
        <v>0</v>
      </c>
      <c r="N11" s="164"/>
      <c r="O11" s="164">
        <f>SUM(O12:O17)</f>
        <v>0.27</v>
      </c>
      <c r="P11" s="164"/>
      <c r="Q11" s="164">
        <f>SUM(Q12:Q17)</f>
        <v>0</v>
      </c>
      <c r="R11" s="165"/>
      <c r="S11" s="165"/>
      <c r="T11" s="165"/>
      <c r="U11" s="165"/>
      <c r="V11" s="166">
        <f>SUM(V12:V17)</f>
        <v>0</v>
      </c>
      <c r="W11" s="160"/>
      <c r="X11" s="160"/>
      <c r="Y11" s="160"/>
      <c r="AG11" t="s">
        <v>110</v>
      </c>
    </row>
    <row r="12" spans="1:60" outlineLevel="1" x14ac:dyDescent="0.2">
      <c r="A12" s="168">
        <v>2</v>
      </c>
      <c r="B12" s="169" t="s">
        <v>120</v>
      </c>
      <c r="C12" s="183" t="s">
        <v>121</v>
      </c>
      <c r="D12" s="170" t="s">
        <v>113</v>
      </c>
      <c r="E12" s="171">
        <v>6.4</v>
      </c>
      <c r="F12" s="172">
        <v>0</v>
      </c>
      <c r="G12" s="173">
        <f>ROUND(E12*F12,2)</f>
        <v>0</v>
      </c>
      <c r="H12" s="172">
        <v>160.52000000000001</v>
      </c>
      <c r="I12" s="173">
        <f>ROUND(E12*H12,2)</f>
        <v>1027.33</v>
      </c>
      <c r="J12" s="172">
        <v>160.47999999999999</v>
      </c>
      <c r="K12" s="173">
        <f>ROUND(E12*J12,2)</f>
        <v>1027.07</v>
      </c>
      <c r="L12" s="173">
        <v>21</v>
      </c>
      <c r="M12" s="173">
        <f>G12*(1+L12/100)</f>
        <v>0</v>
      </c>
      <c r="N12" s="171">
        <v>6.2E-4</v>
      </c>
      <c r="O12" s="171">
        <f>ROUND(E12*N12,2)</f>
        <v>0</v>
      </c>
      <c r="P12" s="171">
        <v>0</v>
      </c>
      <c r="Q12" s="171">
        <f>ROUND(E12*P12,2)</f>
        <v>0</v>
      </c>
      <c r="R12" s="173"/>
      <c r="S12" s="173" t="s">
        <v>114</v>
      </c>
      <c r="T12" s="173" t="s">
        <v>114</v>
      </c>
      <c r="U12" s="173">
        <v>0</v>
      </c>
      <c r="V12" s="174">
        <f>ROUND(E12*U12,2)</f>
        <v>0</v>
      </c>
      <c r="W12" s="157"/>
      <c r="X12" s="157" t="s">
        <v>115</v>
      </c>
      <c r="Y12" s="157" t="s">
        <v>116</v>
      </c>
      <c r="Z12" s="147"/>
      <c r="AA12" s="147"/>
      <c r="AB12" s="147"/>
      <c r="AC12" s="147"/>
      <c r="AD12" s="147"/>
      <c r="AE12" s="147"/>
      <c r="AF12" s="147"/>
      <c r="AG12" s="147" t="s">
        <v>117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122</v>
      </c>
      <c r="D13" s="158"/>
      <c r="E13" s="159">
        <v>6.4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119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84" t="s">
        <v>123</v>
      </c>
      <c r="D14" s="158"/>
      <c r="E14" s="159"/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3" x14ac:dyDescent="0.2">
      <c r="A15" s="154"/>
      <c r="B15" s="155"/>
      <c r="C15" s="184" t="s">
        <v>124</v>
      </c>
      <c r="D15" s="158"/>
      <c r="E15" s="159"/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119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2.5" outlineLevel="1" x14ac:dyDescent="0.2">
      <c r="A16" s="168">
        <v>3</v>
      </c>
      <c r="B16" s="169" t="s">
        <v>125</v>
      </c>
      <c r="C16" s="183" t="s">
        <v>126</v>
      </c>
      <c r="D16" s="170" t="s">
        <v>113</v>
      </c>
      <c r="E16" s="171">
        <v>6.4</v>
      </c>
      <c r="F16" s="172">
        <v>0</v>
      </c>
      <c r="G16" s="173">
        <f>ROUND(E16*F16,2)</f>
        <v>0</v>
      </c>
      <c r="H16" s="172">
        <v>342.27</v>
      </c>
      <c r="I16" s="173">
        <f>ROUND(E16*H16,2)</f>
        <v>2190.5300000000002</v>
      </c>
      <c r="J16" s="172">
        <v>738.73</v>
      </c>
      <c r="K16" s="173">
        <f>ROUND(E16*J16,2)</f>
        <v>4727.87</v>
      </c>
      <c r="L16" s="173">
        <v>21</v>
      </c>
      <c r="M16" s="173">
        <f>G16*(1+L16/100)</f>
        <v>0</v>
      </c>
      <c r="N16" s="171">
        <v>4.1660000000000003E-2</v>
      </c>
      <c r="O16" s="171">
        <f>ROUND(E16*N16,2)</f>
        <v>0.27</v>
      </c>
      <c r="P16" s="171">
        <v>0</v>
      </c>
      <c r="Q16" s="171">
        <f>ROUND(E16*P16,2)</f>
        <v>0</v>
      </c>
      <c r="R16" s="173"/>
      <c r="S16" s="173" t="s">
        <v>114</v>
      </c>
      <c r="T16" s="173" t="s">
        <v>114</v>
      </c>
      <c r="U16" s="173">
        <v>0</v>
      </c>
      <c r="V16" s="174">
        <f>ROUND(E16*U16,2)</f>
        <v>0</v>
      </c>
      <c r="W16" s="157"/>
      <c r="X16" s="157" t="s">
        <v>115</v>
      </c>
      <c r="Y16" s="157" t="s">
        <v>116</v>
      </c>
      <c r="Z16" s="147"/>
      <c r="AA16" s="147"/>
      <c r="AB16" s="147"/>
      <c r="AC16" s="147"/>
      <c r="AD16" s="147"/>
      <c r="AE16" s="147"/>
      <c r="AF16" s="147"/>
      <c r="AG16" s="147" t="s">
        <v>117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127</v>
      </c>
      <c r="D17" s="158"/>
      <c r="E17" s="159">
        <v>6.4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119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61" t="s">
        <v>109</v>
      </c>
      <c r="B18" s="162" t="s">
        <v>64</v>
      </c>
      <c r="C18" s="182" t="s">
        <v>65</v>
      </c>
      <c r="D18" s="163"/>
      <c r="E18" s="164"/>
      <c r="F18" s="165"/>
      <c r="G18" s="165">
        <f>SUMIF(AG19:AG20,"&lt;&gt;NOR",G19:G20)</f>
        <v>0</v>
      </c>
      <c r="H18" s="165"/>
      <c r="I18" s="165">
        <f>SUM(I19:I20)</f>
        <v>472.03</v>
      </c>
      <c r="J18" s="165"/>
      <c r="K18" s="165">
        <f>SUM(K19:K20)</f>
        <v>1063.97</v>
      </c>
      <c r="L18" s="165"/>
      <c r="M18" s="165">
        <f>SUM(M19:M20)</f>
        <v>0</v>
      </c>
      <c r="N18" s="164"/>
      <c r="O18" s="164">
        <f>SUM(O19:O20)</f>
        <v>0.01</v>
      </c>
      <c r="P18" s="164"/>
      <c r="Q18" s="164">
        <f>SUM(Q19:Q20)</f>
        <v>0</v>
      </c>
      <c r="R18" s="165"/>
      <c r="S18" s="165"/>
      <c r="T18" s="165"/>
      <c r="U18" s="165"/>
      <c r="V18" s="166">
        <f>SUM(V19:V20)</f>
        <v>0</v>
      </c>
      <c r="W18" s="160"/>
      <c r="X18" s="160"/>
      <c r="Y18" s="160"/>
      <c r="AG18" t="s">
        <v>110</v>
      </c>
    </row>
    <row r="19" spans="1:60" outlineLevel="1" x14ac:dyDescent="0.2">
      <c r="A19" s="168">
        <v>4</v>
      </c>
      <c r="B19" s="169" t="s">
        <v>128</v>
      </c>
      <c r="C19" s="183" t="s">
        <v>129</v>
      </c>
      <c r="D19" s="170" t="s">
        <v>113</v>
      </c>
      <c r="E19" s="171">
        <v>9.6</v>
      </c>
      <c r="F19" s="172">
        <v>0</v>
      </c>
      <c r="G19" s="173">
        <f>ROUND(E19*F19,2)</f>
        <v>0</v>
      </c>
      <c r="H19" s="172">
        <v>49.17</v>
      </c>
      <c r="I19" s="173">
        <f>ROUND(E19*H19,2)</f>
        <v>472.03</v>
      </c>
      <c r="J19" s="172">
        <v>110.83</v>
      </c>
      <c r="K19" s="173">
        <f>ROUND(E19*J19,2)</f>
        <v>1063.97</v>
      </c>
      <c r="L19" s="173">
        <v>21</v>
      </c>
      <c r="M19" s="173">
        <f>G19*(1+L19/100)</f>
        <v>0</v>
      </c>
      <c r="N19" s="171">
        <v>1.2099999999999999E-3</v>
      </c>
      <c r="O19" s="171">
        <f>ROUND(E19*N19,2)</f>
        <v>0.01</v>
      </c>
      <c r="P19" s="171">
        <v>0</v>
      </c>
      <c r="Q19" s="171">
        <f>ROUND(E19*P19,2)</f>
        <v>0</v>
      </c>
      <c r="R19" s="173"/>
      <c r="S19" s="173" t="s">
        <v>114</v>
      </c>
      <c r="T19" s="173" t="s">
        <v>114</v>
      </c>
      <c r="U19" s="173">
        <v>0</v>
      </c>
      <c r="V19" s="174">
        <f>ROUND(E19*U19,2)</f>
        <v>0</v>
      </c>
      <c r="W19" s="157"/>
      <c r="X19" s="157" t="s">
        <v>115</v>
      </c>
      <c r="Y19" s="157" t="s">
        <v>116</v>
      </c>
      <c r="Z19" s="147"/>
      <c r="AA19" s="147"/>
      <c r="AB19" s="147"/>
      <c r="AC19" s="147"/>
      <c r="AD19" s="147"/>
      <c r="AE19" s="147"/>
      <c r="AF19" s="147"/>
      <c r="AG19" s="147" t="s">
        <v>117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184" t="s">
        <v>130</v>
      </c>
      <c r="D20" s="158"/>
      <c r="E20" s="159">
        <v>9.6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119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5.5" x14ac:dyDescent="0.2">
      <c r="A21" s="161" t="s">
        <v>109</v>
      </c>
      <c r="B21" s="162" t="s">
        <v>66</v>
      </c>
      <c r="C21" s="182" t="s">
        <v>67</v>
      </c>
      <c r="D21" s="163"/>
      <c r="E21" s="164"/>
      <c r="F21" s="165"/>
      <c r="G21" s="165">
        <f>SUMIF(AG22:AG29,"&lt;&gt;NOR",G22:G29)</f>
        <v>0</v>
      </c>
      <c r="H21" s="165"/>
      <c r="I21" s="165">
        <f>SUM(I22:I29)</f>
        <v>42.019999999999996</v>
      </c>
      <c r="J21" s="165"/>
      <c r="K21" s="165">
        <f>SUM(K22:K29)</f>
        <v>8051.98</v>
      </c>
      <c r="L21" s="165"/>
      <c r="M21" s="165">
        <f>SUM(M22:M29)</f>
        <v>0</v>
      </c>
      <c r="N21" s="164"/>
      <c r="O21" s="164">
        <f>SUM(O22:O29)</f>
        <v>0</v>
      </c>
      <c r="P21" s="164"/>
      <c r="Q21" s="164">
        <f>SUM(Q22:Q29)</f>
        <v>0</v>
      </c>
      <c r="R21" s="165"/>
      <c r="S21" s="165"/>
      <c r="T21" s="165"/>
      <c r="U21" s="165"/>
      <c r="V21" s="166">
        <f>SUM(V22:V29)</f>
        <v>0</v>
      </c>
      <c r="W21" s="160"/>
      <c r="X21" s="160"/>
      <c r="Y21" s="160"/>
      <c r="AG21" t="s">
        <v>110</v>
      </c>
    </row>
    <row r="22" spans="1:60" outlineLevel="1" x14ac:dyDescent="0.2">
      <c r="A22" s="168">
        <v>5</v>
      </c>
      <c r="B22" s="169" t="s">
        <v>131</v>
      </c>
      <c r="C22" s="183" t="s">
        <v>132</v>
      </c>
      <c r="D22" s="170" t="s">
        <v>113</v>
      </c>
      <c r="E22" s="171">
        <v>16.559999999999999</v>
      </c>
      <c r="F22" s="172">
        <v>0</v>
      </c>
      <c r="G22" s="173">
        <f>ROUND(E22*F22,2)</f>
        <v>0</v>
      </c>
      <c r="H22" s="172">
        <v>1.46</v>
      </c>
      <c r="I22" s="173">
        <f>ROUND(E22*H22,2)</f>
        <v>24.18</v>
      </c>
      <c r="J22" s="172">
        <v>73.540000000000006</v>
      </c>
      <c r="K22" s="173">
        <f>ROUND(E22*J22,2)</f>
        <v>1217.82</v>
      </c>
      <c r="L22" s="173">
        <v>21</v>
      </c>
      <c r="M22" s="173">
        <f>G22*(1+L22/100)</f>
        <v>0</v>
      </c>
      <c r="N22" s="171">
        <v>1.0000000000000001E-5</v>
      </c>
      <c r="O22" s="171">
        <f>ROUND(E22*N22,2)</f>
        <v>0</v>
      </c>
      <c r="P22" s="171">
        <v>0</v>
      </c>
      <c r="Q22" s="171">
        <f>ROUND(E22*P22,2)</f>
        <v>0</v>
      </c>
      <c r="R22" s="173"/>
      <c r="S22" s="173" t="s">
        <v>114</v>
      </c>
      <c r="T22" s="173" t="s">
        <v>114</v>
      </c>
      <c r="U22" s="173">
        <v>0</v>
      </c>
      <c r="V22" s="174">
        <f>ROUND(E22*U22,2)</f>
        <v>0</v>
      </c>
      <c r="W22" s="157"/>
      <c r="X22" s="157" t="s">
        <v>115</v>
      </c>
      <c r="Y22" s="157" t="s">
        <v>116</v>
      </c>
      <c r="Z22" s="147"/>
      <c r="AA22" s="147"/>
      <c r="AB22" s="147"/>
      <c r="AC22" s="147"/>
      <c r="AD22" s="147"/>
      <c r="AE22" s="147"/>
      <c r="AF22" s="147"/>
      <c r="AG22" s="147" t="s">
        <v>117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133</v>
      </c>
      <c r="D23" s="158"/>
      <c r="E23" s="159">
        <v>16.559999999999999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119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68">
        <v>6</v>
      </c>
      <c r="B24" s="169" t="s">
        <v>134</v>
      </c>
      <c r="C24" s="183" t="s">
        <v>135</v>
      </c>
      <c r="D24" s="170" t="s">
        <v>113</v>
      </c>
      <c r="E24" s="171">
        <v>8</v>
      </c>
      <c r="F24" s="172">
        <v>0</v>
      </c>
      <c r="G24" s="173">
        <f>ROUND(E24*F24,2)</f>
        <v>0</v>
      </c>
      <c r="H24" s="172">
        <v>2.23</v>
      </c>
      <c r="I24" s="173">
        <f>ROUND(E24*H24,2)</f>
        <v>17.84</v>
      </c>
      <c r="J24" s="172">
        <v>174.27</v>
      </c>
      <c r="K24" s="173">
        <f>ROUND(E24*J24,2)</f>
        <v>1394.16</v>
      </c>
      <c r="L24" s="173">
        <v>21</v>
      </c>
      <c r="M24" s="173">
        <f>G24*(1+L24/100)</f>
        <v>0</v>
      </c>
      <c r="N24" s="171">
        <v>4.0000000000000003E-5</v>
      </c>
      <c r="O24" s="171">
        <f>ROUND(E24*N24,2)</f>
        <v>0</v>
      </c>
      <c r="P24" s="171">
        <v>0</v>
      </c>
      <c r="Q24" s="171">
        <f>ROUND(E24*P24,2)</f>
        <v>0</v>
      </c>
      <c r="R24" s="173"/>
      <c r="S24" s="173" t="s">
        <v>114</v>
      </c>
      <c r="T24" s="173" t="s">
        <v>114</v>
      </c>
      <c r="U24" s="173">
        <v>0</v>
      </c>
      <c r="V24" s="174">
        <f>ROUND(E24*U24,2)</f>
        <v>0</v>
      </c>
      <c r="W24" s="157"/>
      <c r="X24" s="157" t="s">
        <v>115</v>
      </c>
      <c r="Y24" s="157" t="s">
        <v>116</v>
      </c>
      <c r="Z24" s="147"/>
      <c r="AA24" s="147"/>
      <c r="AB24" s="147"/>
      <c r="AC24" s="147"/>
      <c r="AD24" s="147"/>
      <c r="AE24" s="147"/>
      <c r="AF24" s="147"/>
      <c r="AG24" s="147" t="s">
        <v>117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136</v>
      </c>
      <c r="D25" s="158"/>
      <c r="E25" s="159">
        <v>8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119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68">
        <v>7</v>
      </c>
      <c r="B26" s="169" t="s">
        <v>137</v>
      </c>
      <c r="C26" s="183" t="s">
        <v>138</v>
      </c>
      <c r="D26" s="170" t="s">
        <v>139</v>
      </c>
      <c r="E26" s="171">
        <v>34</v>
      </c>
      <c r="F26" s="172">
        <v>0</v>
      </c>
      <c r="G26" s="173">
        <f>ROUND(E26*F26,2)</f>
        <v>0</v>
      </c>
      <c r="H26" s="172">
        <v>0</v>
      </c>
      <c r="I26" s="173">
        <f>ROUND(E26*H26,2)</f>
        <v>0</v>
      </c>
      <c r="J26" s="172">
        <v>160</v>
      </c>
      <c r="K26" s="173">
        <f>ROUND(E26*J26,2)</f>
        <v>5440</v>
      </c>
      <c r="L26" s="173">
        <v>21</v>
      </c>
      <c r="M26" s="173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3"/>
      <c r="S26" s="173" t="s">
        <v>140</v>
      </c>
      <c r="T26" s="173" t="s">
        <v>141</v>
      </c>
      <c r="U26" s="173">
        <v>0</v>
      </c>
      <c r="V26" s="174">
        <f>ROUND(E26*U26,2)</f>
        <v>0</v>
      </c>
      <c r="W26" s="157"/>
      <c r="X26" s="157" t="s">
        <v>115</v>
      </c>
      <c r="Y26" s="157" t="s">
        <v>116</v>
      </c>
      <c r="Z26" s="147"/>
      <c r="AA26" s="147"/>
      <c r="AB26" s="147"/>
      <c r="AC26" s="147"/>
      <c r="AD26" s="147"/>
      <c r="AE26" s="147"/>
      <c r="AF26" s="147"/>
      <c r="AG26" s="147" t="s">
        <v>117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142</v>
      </c>
      <c r="D27" s="158"/>
      <c r="E27" s="159">
        <v>34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119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3" x14ac:dyDescent="0.2">
      <c r="A28" s="154"/>
      <c r="B28" s="155"/>
      <c r="C28" s="184" t="s">
        <v>123</v>
      </c>
      <c r="D28" s="158"/>
      <c r="E28" s="159"/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119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154"/>
      <c r="B29" s="155"/>
      <c r="C29" s="184" t="s">
        <v>143</v>
      </c>
      <c r="D29" s="158"/>
      <c r="E29" s="159"/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119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61" t="s">
        <v>109</v>
      </c>
      <c r="B30" s="162" t="s">
        <v>68</v>
      </c>
      <c r="C30" s="182" t="s">
        <v>69</v>
      </c>
      <c r="D30" s="163"/>
      <c r="E30" s="164"/>
      <c r="F30" s="165"/>
      <c r="G30" s="165">
        <f>SUMIF(AG31:AG34,"&lt;&gt;NOR",G31:G34)</f>
        <v>0</v>
      </c>
      <c r="H30" s="165"/>
      <c r="I30" s="165">
        <f>SUM(I31:I34)</f>
        <v>241.86</v>
      </c>
      <c r="J30" s="165"/>
      <c r="K30" s="165">
        <f>SUM(K31:K34)</f>
        <v>3726.42</v>
      </c>
      <c r="L30" s="165"/>
      <c r="M30" s="165">
        <f>SUM(M31:M34)</f>
        <v>0</v>
      </c>
      <c r="N30" s="164"/>
      <c r="O30" s="164">
        <f>SUM(O31:O34)</f>
        <v>0.01</v>
      </c>
      <c r="P30" s="164"/>
      <c r="Q30" s="164">
        <f>SUM(Q31:Q34)</f>
        <v>0.52</v>
      </c>
      <c r="R30" s="165"/>
      <c r="S30" s="165"/>
      <c r="T30" s="165"/>
      <c r="U30" s="165"/>
      <c r="V30" s="166">
        <f>SUM(V31:V34)</f>
        <v>0</v>
      </c>
      <c r="W30" s="160"/>
      <c r="X30" s="160"/>
      <c r="Y30" s="160"/>
      <c r="AG30" t="s">
        <v>110</v>
      </c>
    </row>
    <row r="31" spans="1:60" outlineLevel="1" x14ac:dyDescent="0.2">
      <c r="A31" s="168">
        <v>8</v>
      </c>
      <c r="B31" s="169" t="s">
        <v>144</v>
      </c>
      <c r="C31" s="183" t="s">
        <v>145</v>
      </c>
      <c r="D31" s="170" t="s">
        <v>146</v>
      </c>
      <c r="E31" s="171">
        <v>4</v>
      </c>
      <c r="F31" s="172">
        <v>0</v>
      </c>
      <c r="G31" s="173">
        <v>0</v>
      </c>
      <c r="H31" s="172">
        <v>0</v>
      </c>
      <c r="I31" s="173">
        <f>ROUND(E31*H31,2)</f>
        <v>0</v>
      </c>
      <c r="J31" s="172">
        <v>79.2</v>
      </c>
      <c r="K31" s="173">
        <f>ROUND(E31*J31,2)</f>
        <v>316.8</v>
      </c>
      <c r="L31" s="173">
        <v>21</v>
      </c>
      <c r="M31" s="173">
        <f>G31*(1+L31/100)</f>
        <v>0</v>
      </c>
      <c r="N31" s="171">
        <v>0</v>
      </c>
      <c r="O31" s="171">
        <f>ROUND(E31*N31,2)</f>
        <v>0</v>
      </c>
      <c r="P31" s="171">
        <v>0</v>
      </c>
      <c r="Q31" s="171">
        <f>ROUND(E31*P31,2)</f>
        <v>0</v>
      </c>
      <c r="R31" s="173"/>
      <c r="S31" s="173" t="s">
        <v>114</v>
      </c>
      <c r="T31" s="173" t="s">
        <v>114</v>
      </c>
      <c r="U31" s="173">
        <v>0</v>
      </c>
      <c r="V31" s="174">
        <f>ROUND(E31*U31,2)</f>
        <v>0</v>
      </c>
      <c r="W31" s="157"/>
      <c r="X31" s="157" t="s">
        <v>115</v>
      </c>
      <c r="Y31" s="157" t="s">
        <v>116</v>
      </c>
      <c r="Z31" s="147"/>
      <c r="AA31" s="147"/>
      <c r="AB31" s="147"/>
      <c r="AC31" s="147"/>
      <c r="AD31" s="147"/>
      <c r="AE31" s="147"/>
      <c r="AF31" s="147"/>
      <c r="AG31" s="147" t="s">
        <v>117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147</v>
      </c>
      <c r="D32" s="158"/>
      <c r="E32" s="159">
        <v>4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119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68">
        <v>9</v>
      </c>
      <c r="B33" s="169" t="s">
        <v>148</v>
      </c>
      <c r="C33" s="183" t="s">
        <v>149</v>
      </c>
      <c r="D33" s="170" t="s">
        <v>113</v>
      </c>
      <c r="E33" s="171">
        <v>8.2799999999999994</v>
      </c>
      <c r="F33" s="172">
        <v>0</v>
      </c>
      <c r="G33" s="173">
        <v>0</v>
      </c>
      <c r="H33" s="172">
        <v>29.21</v>
      </c>
      <c r="I33" s="173">
        <f>ROUND(E33*H33,2)</f>
        <v>241.86</v>
      </c>
      <c r="J33" s="172">
        <v>411.79</v>
      </c>
      <c r="K33" s="173">
        <f>ROUND(E33*J33,2)</f>
        <v>3409.62</v>
      </c>
      <c r="L33" s="173">
        <v>21</v>
      </c>
      <c r="M33" s="173">
        <f>G33*(1+L33/100)</f>
        <v>0</v>
      </c>
      <c r="N33" s="171">
        <v>1E-3</v>
      </c>
      <c r="O33" s="171">
        <f>ROUND(E33*N33,2)</f>
        <v>0.01</v>
      </c>
      <c r="P33" s="171">
        <v>6.3E-2</v>
      </c>
      <c r="Q33" s="171">
        <f>ROUND(E33*P33,2)</f>
        <v>0.52</v>
      </c>
      <c r="R33" s="173"/>
      <c r="S33" s="173" t="s">
        <v>114</v>
      </c>
      <c r="T33" s="173" t="s">
        <v>114</v>
      </c>
      <c r="U33" s="173">
        <v>0</v>
      </c>
      <c r="V33" s="174">
        <f>ROUND(E33*U33,2)</f>
        <v>0</v>
      </c>
      <c r="W33" s="157"/>
      <c r="X33" s="157" t="s">
        <v>115</v>
      </c>
      <c r="Y33" s="157" t="s">
        <v>116</v>
      </c>
      <c r="Z33" s="147"/>
      <c r="AA33" s="147"/>
      <c r="AB33" s="147"/>
      <c r="AC33" s="147"/>
      <c r="AD33" s="147"/>
      <c r="AE33" s="147"/>
      <c r="AF33" s="147"/>
      <c r="AG33" s="147" t="s">
        <v>117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150</v>
      </c>
      <c r="D34" s="158"/>
      <c r="E34" s="159">
        <v>8.2799999999999994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119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x14ac:dyDescent="0.2">
      <c r="A35" s="161" t="s">
        <v>109</v>
      </c>
      <c r="B35" s="162" t="s">
        <v>70</v>
      </c>
      <c r="C35" s="182" t="s">
        <v>71</v>
      </c>
      <c r="D35" s="163"/>
      <c r="E35" s="164"/>
      <c r="F35" s="165"/>
      <c r="G35" s="165">
        <f>SUMIF(AG36:AG67,"&lt;&gt;NOR",G36:G67)</f>
        <v>0</v>
      </c>
      <c r="H35" s="165"/>
      <c r="I35" s="165">
        <f>SUM(I36:I67)</f>
        <v>8020.34</v>
      </c>
      <c r="J35" s="165"/>
      <c r="K35" s="165">
        <f>SUM(K36:K67)</f>
        <v>207056.16</v>
      </c>
      <c r="L35" s="165"/>
      <c r="M35" s="165">
        <f>SUM(M36:M67)</f>
        <v>0</v>
      </c>
      <c r="N35" s="164"/>
      <c r="O35" s="164">
        <f>SUM(O36:O67)</f>
        <v>0.01</v>
      </c>
      <c r="P35" s="164"/>
      <c r="Q35" s="164">
        <f>SUM(Q36:Q67)</f>
        <v>0</v>
      </c>
      <c r="R35" s="165"/>
      <c r="S35" s="165"/>
      <c r="T35" s="165"/>
      <c r="U35" s="165"/>
      <c r="V35" s="166">
        <f>SUM(V36:V67)</f>
        <v>0</v>
      </c>
      <c r="W35" s="160"/>
      <c r="X35" s="160"/>
      <c r="Y35" s="160"/>
      <c r="AG35" t="s">
        <v>110</v>
      </c>
    </row>
    <row r="36" spans="1:60" outlineLevel="1" x14ac:dyDescent="0.2">
      <c r="A36" s="175">
        <v>10</v>
      </c>
      <c r="B36" s="176" t="s">
        <v>151</v>
      </c>
      <c r="C36" s="185" t="s">
        <v>152</v>
      </c>
      <c r="D36" s="177" t="s">
        <v>146</v>
      </c>
      <c r="E36" s="178">
        <v>2</v>
      </c>
      <c r="F36" s="179">
        <v>0</v>
      </c>
      <c r="G36" s="180">
        <v>0</v>
      </c>
      <c r="H36" s="179">
        <v>0</v>
      </c>
      <c r="I36" s="180">
        <f>ROUND(E36*H36,2)</f>
        <v>0</v>
      </c>
      <c r="J36" s="179">
        <v>1613</v>
      </c>
      <c r="K36" s="180">
        <f>ROUND(E36*J36,2)</f>
        <v>3226</v>
      </c>
      <c r="L36" s="180">
        <v>21</v>
      </c>
      <c r="M36" s="180">
        <f>G36*(1+L36/100)</f>
        <v>0</v>
      </c>
      <c r="N36" s="178">
        <v>0</v>
      </c>
      <c r="O36" s="178">
        <f>ROUND(E36*N36,2)</f>
        <v>0</v>
      </c>
      <c r="P36" s="178">
        <v>0</v>
      </c>
      <c r="Q36" s="178">
        <f>ROUND(E36*P36,2)</f>
        <v>0</v>
      </c>
      <c r="R36" s="180"/>
      <c r="S36" s="180" t="s">
        <v>114</v>
      </c>
      <c r="T36" s="180" t="s">
        <v>114</v>
      </c>
      <c r="U36" s="180">
        <v>0</v>
      </c>
      <c r="V36" s="181">
        <f>ROUND(E36*U36,2)</f>
        <v>0</v>
      </c>
      <c r="W36" s="157"/>
      <c r="X36" s="157" t="s">
        <v>115</v>
      </c>
      <c r="Y36" s="157" t="s">
        <v>116</v>
      </c>
      <c r="Z36" s="147"/>
      <c r="AA36" s="147"/>
      <c r="AB36" s="147"/>
      <c r="AC36" s="147"/>
      <c r="AD36" s="147"/>
      <c r="AE36" s="147"/>
      <c r="AF36" s="147"/>
      <c r="AG36" s="147" t="s">
        <v>153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5">
        <v>11</v>
      </c>
      <c r="B37" s="176" t="s">
        <v>154</v>
      </c>
      <c r="C37" s="185" t="s">
        <v>155</v>
      </c>
      <c r="D37" s="177" t="s">
        <v>146</v>
      </c>
      <c r="E37" s="178">
        <v>2</v>
      </c>
      <c r="F37" s="179">
        <v>0</v>
      </c>
      <c r="G37" s="180">
        <v>0</v>
      </c>
      <c r="H37" s="179">
        <v>10.17</v>
      </c>
      <c r="I37" s="180">
        <f>ROUND(E37*H37,2)</f>
        <v>20.34</v>
      </c>
      <c r="J37" s="179">
        <v>230.33</v>
      </c>
      <c r="K37" s="180">
        <f>ROUND(E37*J37,2)</f>
        <v>460.66</v>
      </c>
      <c r="L37" s="180">
        <v>21</v>
      </c>
      <c r="M37" s="180">
        <f>G37*(1+L37/100)</f>
        <v>0</v>
      </c>
      <c r="N37" s="178">
        <v>2.0000000000000002E-5</v>
      </c>
      <c r="O37" s="178">
        <f>ROUND(E37*N37,2)</f>
        <v>0</v>
      </c>
      <c r="P37" s="178">
        <v>0</v>
      </c>
      <c r="Q37" s="178">
        <f>ROUND(E37*P37,2)</f>
        <v>0</v>
      </c>
      <c r="R37" s="180"/>
      <c r="S37" s="180" t="s">
        <v>114</v>
      </c>
      <c r="T37" s="180" t="s">
        <v>114</v>
      </c>
      <c r="U37" s="180">
        <v>0</v>
      </c>
      <c r="V37" s="181">
        <f>ROUND(E37*U37,2)</f>
        <v>0</v>
      </c>
      <c r="W37" s="157"/>
      <c r="X37" s="157" t="s">
        <v>115</v>
      </c>
      <c r="Y37" s="157" t="s">
        <v>116</v>
      </c>
      <c r="Z37" s="147"/>
      <c r="AA37" s="147"/>
      <c r="AB37" s="147"/>
      <c r="AC37" s="147"/>
      <c r="AD37" s="147"/>
      <c r="AE37" s="147"/>
      <c r="AF37" s="147"/>
      <c r="AG37" s="147" t="s">
        <v>153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68">
        <v>12</v>
      </c>
      <c r="B38" s="169" t="s">
        <v>156</v>
      </c>
      <c r="C38" s="183" t="s">
        <v>157</v>
      </c>
      <c r="D38" s="170" t="s">
        <v>146</v>
      </c>
      <c r="E38" s="171">
        <v>2</v>
      </c>
      <c r="F38" s="172">
        <v>0</v>
      </c>
      <c r="G38" s="173">
        <v>0</v>
      </c>
      <c r="H38" s="172">
        <v>2500</v>
      </c>
      <c r="I38" s="173">
        <f>ROUND(E38*H38,2)</f>
        <v>5000</v>
      </c>
      <c r="J38" s="172">
        <v>0</v>
      </c>
      <c r="K38" s="173">
        <f>ROUND(E38*J38,2)</f>
        <v>0</v>
      </c>
      <c r="L38" s="173">
        <v>21</v>
      </c>
      <c r="M38" s="173">
        <f>G38*(1+L38/100)</f>
        <v>0</v>
      </c>
      <c r="N38" s="171">
        <v>4.1000000000000003E-3</v>
      </c>
      <c r="O38" s="171">
        <f>ROUND(E38*N38,2)</f>
        <v>0.01</v>
      </c>
      <c r="P38" s="171">
        <v>0</v>
      </c>
      <c r="Q38" s="171">
        <f>ROUND(E38*P38,2)</f>
        <v>0</v>
      </c>
      <c r="R38" s="173"/>
      <c r="S38" s="173" t="s">
        <v>140</v>
      </c>
      <c r="T38" s="173" t="s">
        <v>141</v>
      </c>
      <c r="U38" s="173">
        <v>0</v>
      </c>
      <c r="V38" s="174">
        <f>ROUND(E38*U38,2)</f>
        <v>0</v>
      </c>
      <c r="W38" s="157"/>
      <c r="X38" s="157" t="s">
        <v>158</v>
      </c>
      <c r="Y38" s="157" t="s">
        <v>116</v>
      </c>
      <c r="Z38" s="147"/>
      <c r="AA38" s="147"/>
      <c r="AB38" s="147"/>
      <c r="AC38" s="147"/>
      <c r="AD38" s="147"/>
      <c r="AE38" s="147"/>
      <c r="AF38" s="147"/>
      <c r="AG38" s="147" t="s">
        <v>159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184" t="s">
        <v>160</v>
      </c>
      <c r="D39" s="158"/>
      <c r="E39" s="159">
        <v>2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119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68">
        <v>13</v>
      </c>
      <c r="B40" s="169" t="s">
        <v>161</v>
      </c>
      <c r="C40" s="183" t="s">
        <v>162</v>
      </c>
      <c r="D40" s="170" t="s">
        <v>146</v>
      </c>
      <c r="E40" s="171">
        <v>2</v>
      </c>
      <c r="F40" s="172">
        <v>0</v>
      </c>
      <c r="G40" s="173">
        <v>0</v>
      </c>
      <c r="H40" s="172">
        <v>0</v>
      </c>
      <c r="I40" s="173">
        <f>ROUND(E40*H40,2)</f>
        <v>0</v>
      </c>
      <c r="J40" s="172">
        <v>96000</v>
      </c>
      <c r="K40" s="173">
        <f>ROUND(E40*J40,2)</f>
        <v>192000</v>
      </c>
      <c r="L40" s="173">
        <v>21</v>
      </c>
      <c r="M40" s="173">
        <f>G40*(1+L40/100)</f>
        <v>0</v>
      </c>
      <c r="N40" s="171">
        <v>0</v>
      </c>
      <c r="O40" s="171">
        <f>ROUND(E40*N40,2)</f>
        <v>0</v>
      </c>
      <c r="P40" s="171">
        <v>0</v>
      </c>
      <c r="Q40" s="171">
        <f>ROUND(E40*P40,2)</f>
        <v>0</v>
      </c>
      <c r="R40" s="173"/>
      <c r="S40" s="173" t="s">
        <v>140</v>
      </c>
      <c r="T40" s="173" t="s">
        <v>141</v>
      </c>
      <c r="U40" s="173">
        <v>0</v>
      </c>
      <c r="V40" s="174">
        <f>ROUND(E40*U40,2)</f>
        <v>0</v>
      </c>
      <c r="W40" s="157"/>
      <c r="X40" s="157" t="s">
        <v>115</v>
      </c>
      <c r="Y40" s="157" t="s">
        <v>116</v>
      </c>
      <c r="Z40" s="147"/>
      <c r="AA40" s="147"/>
      <c r="AB40" s="147"/>
      <c r="AC40" s="147"/>
      <c r="AD40" s="147"/>
      <c r="AE40" s="147"/>
      <c r="AF40" s="147"/>
      <c r="AG40" s="147" t="s">
        <v>153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">
      <c r="A41" s="154"/>
      <c r="B41" s="155"/>
      <c r="C41" s="184" t="s">
        <v>163</v>
      </c>
      <c r="D41" s="158"/>
      <c r="E41" s="159"/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119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3" x14ac:dyDescent="0.2">
      <c r="A42" s="154"/>
      <c r="B42" s="155"/>
      <c r="C42" s="184" t="s">
        <v>164</v>
      </c>
      <c r="D42" s="158"/>
      <c r="E42" s="159"/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119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160</v>
      </c>
      <c r="D43" s="158"/>
      <c r="E43" s="159">
        <v>2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119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154"/>
      <c r="B44" s="155"/>
      <c r="C44" s="184" t="s">
        <v>123</v>
      </c>
      <c r="D44" s="158"/>
      <c r="E44" s="159"/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119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3" x14ac:dyDescent="0.2">
      <c r="A45" s="154"/>
      <c r="B45" s="155"/>
      <c r="C45" s="184" t="s">
        <v>165</v>
      </c>
      <c r="D45" s="158"/>
      <c r="E45" s="159"/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119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3" x14ac:dyDescent="0.2">
      <c r="A46" s="154"/>
      <c r="B46" s="155"/>
      <c r="C46" s="184" t="s">
        <v>166</v>
      </c>
      <c r="D46" s="158"/>
      <c r="E46" s="159"/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119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3" x14ac:dyDescent="0.2">
      <c r="A47" s="154"/>
      <c r="B47" s="155"/>
      <c r="C47" s="184" t="s">
        <v>167</v>
      </c>
      <c r="D47" s="158"/>
      <c r="E47" s="159"/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119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3" x14ac:dyDescent="0.2">
      <c r="A48" s="154"/>
      <c r="B48" s="155"/>
      <c r="C48" s="184" t="s">
        <v>168</v>
      </c>
      <c r="D48" s="158"/>
      <c r="E48" s="159"/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119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3" x14ac:dyDescent="0.2">
      <c r="A49" s="154"/>
      <c r="B49" s="155"/>
      <c r="C49" s="184" t="s">
        <v>169</v>
      </c>
      <c r="D49" s="158"/>
      <c r="E49" s="159"/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119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3" x14ac:dyDescent="0.2">
      <c r="A50" s="154"/>
      <c r="B50" s="155"/>
      <c r="C50" s="184" t="s">
        <v>170</v>
      </c>
      <c r="D50" s="158"/>
      <c r="E50" s="159"/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119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3" x14ac:dyDescent="0.2">
      <c r="A51" s="154"/>
      <c r="B51" s="155"/>
      <c r="C51" s="184" t="s">
        <v>171</v>
      </c>
      <c r="D51" s="158"/>
      <c r="E51" s="159"/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119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3" x14ac:dyDescent="0.2">
      <c r="A52" s="154"/>
      <c r="B52" s="155"/>
      <c r="C52" s="184" t="s">
        <v>172</v>
      </c>
      <c r="D52" s="158"/>
      <c r="E52" s="159"/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119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84" t="s">
        <v>173</v>
      </c>
      <c r="D53" s="158"/>
      <c r="E53" s="159"/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119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3" x14ac:dyDescent="0.2">
      <c r="A54" s="154"/>
      <c r="B54" s="155"/>
      <c r="C54" s="184" t="s">
        <v>174</v>
      </c>
      <c r="D54" s="158"/>
      <c r="E54" s="159"/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119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3" x14ac:dyDescent="0.2">
      <c r="A55" s="154"/>
      <c r="B55" s="155"/>
      <c r="C55" s="184" t="s">
        <v>175</v>
      </c>
      <c r="D55" s="158"/>
      <c r="E55" s="159"/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119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3" x14ac:dyDescent="0.2">
      <c r="A56" s="154"/>
      <c r="B56" s="155"/>
      <c r="C56" s="184" t="s">
        <v>176</v>
      </c>
      <c r="D56" s="158"/>
      <c r="E56" s="159"/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119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3" x14ac:dyDescent="0.2">
      <c r="A57" s="154"/>
      <c r="B57" s="155"/>
      <c r="C57" s="184" t="s">
        <v>177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119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3" x14ac:dyDescent="0.2">
      <c r="A58" s="154"/>
      <c r="B58" s="155"/>
      <c r="C58" s="184" t="s">
        <v>163</v>
      </c>
      <c r="D58" s="158"/>
      <c r="E58" s="159"/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119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3" x14ac:dyDescent="0.2">
      <c r="A59" s="154"/>
      <c r="B59" s="155"/>
      <c r="C59" s="184" t="s">
        <v>178</v>
      </c>
      <c r="D59" s="158"/>
      <c r="E59" s="159"/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119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5">
        <v>14</v>
      </c>
      <c r="B60" s="176" t="s">
        <v>179</v>
      </c>
      <c r="C60" s="185" t="s">
        <v>180</v>
      </c>
      <c r="D60" s="177" t="s">
        <v>181</v>
      </c>
      <c r="E60" s="178">
        <v>2</v>
      </c>
      <c r="F60" s="179">
        <v>0</v>
      </c>
      <c r="G60" s="180">
        <v>0</v>
      </c>
      <c r="H60" s="179">
        <v>1500</v>
      </c>
      <c r="I60" s="180">
        <f>ROUND(E60*H60,2)</f>
        <v>3000</v>
      </c>
      <c r="J60" s="179">
        <v>0</v>
      </c>
      <c r="K60" s="180">
        <f>ROUND(E60*J60,2)</f>
        <v>0</v>
      </c>
      <c r="L60" s="180">
        <v>21</v>
      </c>
      <c r="M60" s="180">
        <f>G60*(1+L60/100)</f>
        <v>0</v>
      </c>
      <c r="N60" s="178">
        <v>0</v>
      </c>
      <c r="O60" s="178">
        <f>ROUND(E60*N60,2)</f>
        <v>0</v>
      </c>
      <c r="P60" s="178">
        <v>0</v>
      </c>
      <c r="Q60" s="178">
        <f>ROUND(E60*P60,2)</f>
        <v>0</v>
      </c>
      <c r="R60" s="180"/>
      <c r="S60" s="180" t="s">
        <v>140</v>
      </c>
      <c r="T60" s="180" t="s">
        <v>141</v>
      </c>
      <c r="U60" s="180">
        <v>0</v>
      </c>
      <c r="V60" s="181">
        <f>ROUND(E60*U60,2)</f>
        <v>0</v>
      </c>
      <c r="W60" s="157"/>
      <c r="X60" s="157" t="s">
        <v>158</v>
      </c>
      <c r="Y60" s="157" t="s">
        <v>116</v>
      </c>
      <c r="Z60" s="147"/>
      <c r="AA60" s="147"/>
      <c r="AB60" s="147"/>
      <c r="AC60" s="147"/>
      <c r="AD60" s="147"/>
      <c r="AE60" s="147"/>
      <c r="AF60" s="147"/>
      <c r="AG60" s="147" t="s">
        <v>159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2.5" outlineLevel="1" x14ac:dyDescent="0.2">
      <c r="A61" s="175">
        <v>15</v>
      </c>
      <c r="B61" s="176" t="s">
        <v>182</v>
      </c>
      <c r="C61" s="185" t="s">
        <v>183</v>
      </c>
      <c r="D61" s="177" t="s">
        <v>181</v>
      </c>
      <c r="E61" s="178">
        <v>2</v>
      </c>
      <c r="F61" s="179">
        <v>0</v>
      </c>
      <c r="G61" s="180">
        <v>0</v>
      </c>
      <c r="H61" s="179">
        <v>0</v>
      </c>
      <c r="I61" s="180">
        <f>ROUND(E61*H61,2)</f>
        <v>0</v>
      </c>
      <c r="J61" s="179">
        <v>2500</v>
      </c>
      <c r="K61" s="180">
        <f>ROUND(E61*J61,2)</f>
        <v>5000</v>
      </c>
      <c r="L61" s="180">
        <v>21</v>
      </c>
      <c r="M61" s="180">
        <f>G61*(1+L61/100)</f>
        <v>0</v>
      </c>
      <c r="N61" s="178">
        <v>0</v>
      </c>
      <c r="O61" s="178">
        <f>ROUND(E61*N61,2)</f>
        <v>0</v>
      </c>
      <c r="P61" s="178">
        <v>0</v>
      </c>
      <c r="Q61" s="178">
        <f>ROUND(E61*P61,2)</f>
        <v>0</v>
      </c>
      <c r="R61" s="180"/>
      <c r="S61" s="180" t="s">
        <v>140</v>
      </c>
      <c r="T61" s="180" t="s">
        <v>141</v>
      </c>
      <c r="U61" s="180">
        <v>0</v>
      </c>
      <c r="V61" s="181">
        <f>ROUND(E61*U61,2)</f>
        <v>0</v>
      </c>
      <c r="W61" s="157"/>
      <c r="X61" s="157" t="s">
        <v>115</v>
      </c>
      <c r="Y61" s="157" t="s">
        <v>116</v>
      </c>
      <c r="Z61" s="147"/>
      <c r="AA61" s="147"/>
      <c r="AB61" s="147"/>
      <c r="AC61" s="147"/>
      <c r="AD61" s="147"/>
      <c r="AE61" s="147"/>
      <c r="AF61" s="147"/>
      <c r="AG61" s="147" t="s">
        <v>153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outlineLevel="1" x14ac:dyDescent="0.2">
      <c r="A62" s="175">
        <v>16</v>
      </c>
      <c r="B62" s="176" t="s">
        <v>184</v>
      </c>
      <c r="C62" s="185" t="s">
        <v>185</v>
      </c>
      <c r="D62" s="177" t="s">
        <v>0</v>
      </c>
      <c r="E62" s="178">
        <v>2074.64</v>
      </c>
      <c r="F62" s="179">
        <v>0</v>
      </c>
      <c r="G62" s="180">
        <f>ROUND(E62*F62,2)</f>
        <v>0</v>
      </c>
      <c r="H62" s="179">
        <v>0</v>
      </c>
      <c r="I62" s="180">
        <f>ROUND(E62*H62,2)</f>
        <v>0</v>
      </c>
      <c r="J62" s="179">
        <v>1.4</v>
      </c>
      <c r="K62" s="180">
        <f>ROUND(E62*J62,2)</f>
        <v>2904.5</v>
      </c>
      <c r="L62" s="180">
        <v>21</v>
      </c>
      <c r="M62" s="180">
        <f>G62*(1+L62/100)</f>
        <v>0</v>
      </c>
      <c r="N62" s="178">
        <v>0</v>
      </c>
      <c r="O62" s="178">
        <f>ROUND(E62*N62,2)</f>
        <v>0</v>
      </c>
      <c r="P62" s="178">
        <v>0</v>
      </c>
      <c r="Q62" s="178">
        <f>ROUND(E62*P62,2)</f>
        <v>0</v>
      </c>
      <c r="R62" s="180"/>
      <c r="S62" s="180" t="s">
        <v>114</v>
      </c>
      <c r="T62" s="180" t="s">
        <v>114</v>
      </c>
      <c r="U62" s="180">
        <v>0</v>
      </c>
      <c r="V62" s="181">
        <f>ROUND(E62*U62,2)</f>
        <v>0</v>
      </c>
      <c r="W62" s="157"/>
      <c r="X62" s="157" t="s">
        <v>115</v>
      </c>
      <c r="Y62" s="157" t="s">
        <v>116</v>
      </c>
      <c r="Z62" s="147"/>
      <c r="AA62" s="147"/>
      <c r="AB62" s="147"/>
      <c r="AC62" s="147"/>
      <c r="AD62" s="147"/>
      <c r="AE62" s="147"/>
      <c r="AF62" s="147"/>
      <c r="AG62" s="147" t="s">
        <v>153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68">
        <v>17</v>
      </c>
      <c r="B63" s="169" t="s">
        <v>186</v>
      </c>
      <c r="C63" s="183" t="s">
        <v>187</v>
      </c>
      <c r="D63" s="170" t="s">
        <v>139</v>
      </c>
      <c r="E63" s="171">
        <v>4.5</v>
      </c>
      <c r="F63" s="172">
        <v>0</v>
      </c>
      <c r="G63" s="173">
        <f>ROUND(E63*F63,2)</f>
        <v>0</v>
      </c>
      <c r="H63" s="172">
        <v>0</v>
      </c>
      <c r="I63" s="173">
        <f>ROUND(E63*H63,2)</f>
        <v>0</v>
      </c>
      <c r="J63" s="172">
        <v>770</v>
      </c>
      <c r="K63" s="173">
        <f>ROUND(E63*J63,2)</f>
        <v>3465</v>
      </c>
      <c r="L63" s="173">
        <v>21</v>
      </c>
      <c r="M63" s="173">
        <f>G63*(1+L63/100)</f>
        <v>0</v>
      </c>
      <c r="N63" s="171">
        <v>0</v>
      </c>
      <c r="O63" s="171">
        <f>ROUND(E63*N63,2)</f>
        <v>0</v>
      </c>
      <c r="P63" s="171">
        <v>0</v>
      </c>
      <c r="Q63" s="171">
        <f>ROUND(E63*P63,2)</f>
        <v>0</v>
      </c>
      <c r="R63" s="173" t="s">
        <v>188</v>
      </c>
      <c r="S63" s="173" t="s">
        <v>114</v>
      </c>
      <c r="T63" s="173" t="s">
        <v>114</v>
      </c>
      <c r="U63" s="173">
        <v>0</v>
      </c>
      <c r="V63" s="174">
        <f>ROUND(E63*U63,2)</f>
        <v>0</v>
      </c>
      <c r="W63" s="157"/>
      <c r="X63" s="157" t="s">
        <v>189</v>
      </c>
      <c r="Y63" s="157" t="s">
        <v>116</v>
      </c>
      <c r="Z63" s="147"/>
      <c r="AA63" s="147"/>
      <c r="AB63" s="147"/>
      <c r="AC63" s="147"/>
      <c r="AD63" s="147"/>
      <c r="AE63" s="147"/>
      <c r="AF63" s="147"/>
      <c r="AG63" s="147" t="s">
        <v>190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184" t="s">
        <v>191</v>
      </c>
      <c r="D64" s="158"/>
      <c r="E64" s="159">
        <v>4.5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119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3" x14ac:dyDescent="0.2">
      <c r="A65" s="154"/>
      <c r="B65" s="155"/>
      <c r="C65" s="184" t="s">
        <v>123</v>
      </c>
      <c r="D65" s="158"/>
      <c r="E65" s="159"/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119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3" x14ac:dyDescent="0.2">
      <c r="A66" s="154"/>
      <c r="B66" s="155"/>
      <c r="C66" s="184" t="s">
        <v>192</v>
      </c>
      <c r="D66" s="158"/>
      <c r="E66" s="159"/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119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3" x14ac:dyDescent="0.2">
      <c r="A67" s="154"/>
      <c r="B67" s="155"/>
      <c r="C67" s="184" t="s">
        <v>193</v>
      </c>
      <c r="D67" s="158"/>
      <c r="E67" s="159"/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119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">
      <c r="A68" s="161" t="s">
        <v>109</v>
      </c>
      <c r="B68" s="162" t="s">
        <v>72</v>
      </c>
      <c r="C68" s="182" t="s">
        <v>73</v>
      </c>
      <c r="D68" s="163"/>
      <c r="E68" s="164"/>
      <c r="F68" s="165"/>
      <c r="G68" s="165">
        <f>SUMIF(AG69:AG70,"&lt;&gt;NOR",G69:G70)</f>
        <v>0</v>
      </c>
      <c r="H68" s="165"/>
      <c r="I68" s="165">
        <f>SUM(I69:I70)</f>
        <v>3500</v>
      </c>
      <c r="J68" s="165"/>
      <c r="K68" s="165">
        <f>SUM(K69:K70)</f>
        <v>287</v>
      </c>
      <c r="L68" s="165"/>
      <c r="M68" s="165">
        <f>SUM(M69:M70)</f>
        <v>0</v>
      </c>
      <c r="N68" s="164"/>
      <c r="O68" s="164">
        <f>SUM(O69:O70)</f>
        <v>0</v>
      </c>
      <c r="P68" s="164"/>
      <c r="Q68" s="164">
        <f>SUM(Q69:Q70)</f>
        <v>0</v>
      </c>
      <c r="R68" s="165"/>
      <c r="S68" s="165"/>
      <c r="T68" s="165"/>
      <c r="U68" s="165"/>
      <c r="V68" s="166">
        <f>SUM(V69:V70)</f>
        <v>0</v>
      </c>
      <c r="W68" s="160"/>
      <c r="X68" s="160"/>
      <c r="Y68" s="160"/>
      <c r="AG68" t="s">
        <v>110</v>
      </c>
    </row>
    <row r="69" spans="1:60" ht="22.5" outlineLevel="1" x14ac:dyDescent="0.2">
      <c r="A69" s="175">
        <v>18</v>
      </c>
      <c r="B69" s="176" t="s">
        <v>194</v>
      </c>
      <c r="C69" s="185" t="s">
        <v>195</v>
      </c>
      <c r="D69" s="177" t="s">
        <v>181</v>
      </c>
      <c r="E69" s="178">
        <v>1</v>
      </c>
      <c r="F69" s="179">
        <v>0</v>
      </c>
      <c r="G69" s="180">
        <f>ROUND(E69*F69,2)</f>
        <v>0</v>
      </c>
      <c r="H69" s="179">
        <v>3500</v>
      </c>
      <c r="I69" s="180">
        <f>ROUND(E69*H69,2)</f>
        <v>3500</v>
      </c>
      <c r="J69" s="179">
        <v>0</v>
      </c>
      <c r="K69" s="180">
        <f>ROUND(E69*J69,2)</f>
        <v>0</v>
      </c>
      <c r="L69" s="180">
        <v>21</v>
      </c>
      <c r="M69" s="180">
        <f>G69*(1+L69/100)</f>
        <v>0</v>
      </c>
      <c r="N69" s="178">
        <v>0</v>
      </c>
      <c r="O69" s="178">
        <f>ROUND(E69*N69,2)</f>
        <v>0</v>
      </c>
      <c r="P69" s="178">
        <v>0</v>
      </c>
      <c r="Q69" s="178">
        <f>ROUND(E69*P69,2)</f>
        <v>0</v>
      </c>
      <c r="R69" s="180"/>
      <c r="S69" s="180" t="s">
        <v>140</v>
      </c>
      <c r="T69" s="180" t="s">
        <v>141</v>
      </c>
      <c r="U69" s="180">
        <v>0</v>
      </c>
      <c r="V69" s="181">
        <f>ROUND(E69*U69,2)</f>
        <v>0</v>
      </c>
      <c r="W69" s="157"/>
      <c r="X69" s="157" t="s">
        <v>158</v>
      </c>
      <c r="Y69" s="157" t="s">
        <v>116</v>
      </c>
      <c r="Z69" s="147"/>
      <c r="AA69" s="147"/>
      <c r="AB69" s="147"/>
      <c r="AC69" s="147"/>
      <c r="AD69" s="147"/>
      <c r="AE69" s="147"/>
      <c r="AF69" s="147"/>
      <c r="AG69" s="147" t="s">
        <v>159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22.5" outlineLevel="1" x14ac:dyDescent="0.2">
      <c r="A70" s="175">
        <v>19</v>
      </c>
      <c r="B70" s="176" t="s">
        <v>196</v>
      </c>
      <c r="C70" s="185" t="s">
        <v>197</v>
      </c>
      <c r="D70" s="177" t="s">
        <v>0</v>
      </c>
      <c r="E70" s="178">
        <v>35</v>
      </c>
      <c r="F70" s="179">
        <v>0</v>
      </c>
      <c r="G70" s="180">
        <f>ROUND(E70*F70,2)</f>
        <v>0</v>
      </c>
      <c r="H70" s="179">
        <v>0</v>
      </c>
      <c r="I70" s="180">
        <f>ROUND(E70*H70,2)</f>
        <v>0</v>
      </c>
      <c r="J70" s="179">
        <v>8.1999999999999993</v>
      </c>
      <c r="K70" s="180">
        <f>ROUND(E70*J70,2)</f>
        <v>287</v>
      </c>
      <c r="L70" s="180">
        <v>21</v>
      </c>
      <c r="M70" s="180">
        <f>G70*(1+L70/100)</f>
        <v>0</v>
      </c>
      <c r="N70" s="178">
        <v>0</v>
      </c>
      <c r="O70" s="178">
        <f>ROUND(E70*N70,2)</f>
        <v>0</v>
      </c>
      <c r="P70" s="178">
        <v>0</v>
      </c>
      <c r="Q70" s="178">
        <f>ROUND(E70*P70,2)</f>
        <v>0</v>
      </c>
      <c r="R70" s="180"/>
      <c r="S70" s="180" t="s">
        <v>114</v>
      </c>
      <c r="T70" s="180" t="s">
        <v>114</v>
      </c>
      <c r="U70" s="180">
        <v>0</v>
      </c>
      <c r="V70" s="181">
        <f>ROUND(E70*U70,2)</f>
        <v>0</v>
      </c>
      <c r="W70" s="157"/>
      <c r="X70" s="157" t="s">
        <v>115</v>
      </c>
      <c r="Y70" s="157" t="s">
        <v>116</v>
      </c>
      <c r="Z70" s="147"/>
      <c r="AA70" s="147"/>
      <c r="AB70" s="147"/>
      <c r="AC70" s="147"/>
      <c r="AD70" s="147"/>
      <c r="AE70" s="147"/>
      <c r="AF70" s="147"/>
      <c r="AG70" s="147" t="s">
        <v>153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">
      <c r="A71" s="161" t="s">
        <v>109</v>
      </c>
      <c r="B71" s="162" t="s">
        <v>74</v>
      </c>
      <c r="C71" s="182" t="s">
        <v>75</v>
      </c>
      <c r="D71" s="163"/>
      <c r="E71" s="164"/>
      <c r="F71" s="165"/>
      <c r="G71" s="165">
        <f>SUMIF(AG72:AG73,"&lt;&gt;NOR",G72:G73)</f>
        <v>0</v>
      </c>
      <c r="H71" s="165"/>
      <c r="I71" s="165">
        <f>SUM(I72:I73)</f>
        <v>368</v>
      </c>
      <c r="J71" s="165"/>
      <c r="K71" s="165">
        <f>SUM(K72:K73)</f>
        <v>616.31999999999994</v>
      </c>
      <c r="L71" s="165"/>
      <c r="M71" s="165">
        <f>SUM(M72:M73)</f>
        <v>0</v>
      </c>
      <c r="N71" s="164"/>
      <c r="O71" s="164">
        <f>SUM(O72:O73)</f>
        <v>0</v>
      </c>
      <c r="P71" s="164"/>
      <c r="Q71" s="164">
        <f>SUM(Q72:Q73)</f>
        <v>0</v>
      </c>
      <c r="R71" s="165"/>
      <c r="S71" s="165"/>
      <c r="T71" s="165"/>
      <c r="U71" s="165"/>
      <c r="V71" s="166">
        <f>SUM(V72:V73)</f>
        <v>0</v>
      </c>
      <c r="W71" s="160"/>
      <c r="X71" s="160"/>
      <c r="Y71" s="160"/>
      <c r="AG71" t="s">
        <v>110</v>
      </c>
    </row>
    <row r="72" spans="1:60" outlineLevel="1" x14ac:dyDescent="0.2">
      <c r="A72" s="175">
        <v>20</v>
      </c>
      <c r="B72" s="176" t="s">
        <v>198</v>
      </c>
      <c r="C72" s="185" t="s">
        <v>199</v>
      </c>
      <c r="D72" s="177" t="s">
        <v>113</v>
      </c>
      <c r="E72" s="178">
        <v>6.4</v>
      </c>
      <c r="F72" s="179">
        <v>0</v>
      </c>
      <c r="G72" s="180">
        <f>ROUND(E72*F72,2)</f>
        <v>0</v>
      </c>
      <c r="H72" s="179">
        <v>18.53</v>
      </c>
      <c r="I72" s="180">
        <f>ROUND(E72*H72,2)</f>
        <v>118.59</v>
      </c>
      <c r="J72" s="179">
        <v>23.27</v>
      </c>
      <c r="K72" s="180">
        <f>ROUND(E72*J72,2)</f>
        <v>148.93</v>
      </c>
      <c r="L72" s="180">
        <v>21</v>
      </c>
      <c r="M72" s="180">
        <f>G72*(1+L72/100)</f>
        <v>0</v>
      </c>
      <c r="N72" s="178">
        <v>1.2999999999999999E-4</v>
      </c>
      <c r="O72" s="178">
        <f>ROUND(E72*N72,2)</f>
        <v>0</v>
      </c>
      <c r="P72" s="178">
        <v>0</v>
      </c>
      <c r="Q72" s="178">
        <f>ROUND(E72*P72,2)</f>
        <v>0</v>
      </c>
      <c r="R72" s="180"/>
      <c r="S72" s="180" t="s">
        <v>114</v>
      </c>
      <c r="T72" s="180" t="s">
        <v>114</v>
      </c>
      <c r="U72" s="180">
        <v>0</v>
      </c>
      <c r="V72" s="181">
        <f>ROUND(E72*U72,2)</f>
        <v>0</v>
      </c>
      <c r="W72" s="157"/>
      <c r="X72" s="157" t="s">
        <v>115</v>
      </c>
      <c r="Y72" s="157" t="s">
        <v>116</v>
      </c>
      <c r="Z72" s="147"/>
      <c r="AA72" s="147"/>
      <c r="AB72" s="147"/>
      <c r="AC72" s="147"/>
      <c r="AD72" s="147"/>
      <c r="AE72" s="147"/>
      <c r="AF72" s="147"/>
      <c r="AG72" s="147" t="s">
        <v>153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5">
        <v>21</v>
      </c>
      <c r="B73" s="176" t="s">
        <v>200</v>
      </c>
      <c r="C73" s="185" t="s">
        <v>201</v>
      </c>
      <c r="D73" s="177" t="s">
        <v>113</v>
      </c>
      <c r="E73" s="178">
        <v>6.4</v>
      </c>
      <c r="F73" s="179">
        <v>0</v>
      </c>
      <c r="G73" s="180">
        <f>ROUND(E73*F73,2)</f>
        <v>0</v>
      </c>
      <c r="H73" s="179">
        <v>38.97</v>
      </c>
      <c r="I73" s="180">
        <f>ROUND(E73*H73,2)</f>
        <v>249.41</v>
      </c>
      <c r="J73" s="179">
        <v>73.03</v>
      </c>
      <c r="K73" s="180">
        <f>ROUND(E73*J73,2)</f>
        <v>467.39</v>
      </c>
      <c r="L73" s="180">
        <v>21</v>
      </c>
      <c r="M73" s="180">
        <f>G73*(1+L73/100)</f>
        <v>0</v>
      </c>
      <c r="N73" s="178">
        <v>2.9E-4</v>
      </c>
      <c r="O73" s="178">
        <f>ROUND(E73*N73,2)</f>
        <v>0</v>
      </c>
      <c r="P73" s="178">
        <v>0</v>
      </c>
      <c r="Q73" s="178">
        <f>ROUND(E73*P73,2)</f>
        <v>0</v>
      </c>
      <c r="R73" s="180"/>
      <c r="S73" s="180" t="s">
        <v>114</v>
      </c>
      <c r="T73" s="180" t="s">
        <v>114</v>
      </c>
      <c r="U73" s="180">
        <v>0</v>
      </c>
      <c r="V73" s="181">
        <f>ROUND(E73*U73,2)</f>
        <v>0</v>
      </c>
      <c r="W73" s="157"/>
      <c r="X73" s="157" t="s">
        <v>115</v>
      </c>
      <c r="Y73" s="157" t="s">
        <v>116</v>
      </c>
      <c r="Z73" s="147"/>
      <c r="AA73" s="147"/>
      <c r="AB73" s="147"/>
      <c r="AC73" s="147"/>
      <c r="AD73" s="147"/>
      <c r="AE73" s="147"/>
      <c r="AF73" s="147"/>
      <c r="AG73" s="147" t="s">
        <v>153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1" t="s">
        <v>109</v>
      </c>
      <c r="B74" s="162" t="s">
        <v>76</v>
      </c>
      <c r="C74" s="182" t="s">
        <v>77</v>
      </c>
      <c r="D74" s="163"/>
      <c r="E74" s="164"/>
      <c r="F74" s="165"/>
      <c r="G74" s="165">
        <f>SUMIF(AG75:AG79,"&lt;&gt;NOR",G75:G79)</f>
        <v>0</v>
      </c>
      <c r="H74" s="165"/>
      <c r="I74" s="165">
        <f>SUM(I75:I79)</f>
        <v>0</v>
      </c>
      <c r="J74" s="165"/>
      <c r="K74" s="165">
        <f>SUM(K75:K79)</f>
        <v>1120</v>
      </c>
      <c r="L74" s="165"/>
      <c r="M74" s="165">
        <f>SUM(M75:M79)</f>
        <v>0</v>
      </c>
      <c r="N74" s="164"/>
      <c r="O74" s="164">
        <f>SUM(O75:O79)</f>
        <v>0</v>
      </c>
      <c r="P74" s="164"/>
      <c r="Q74" s="164">
        <f>SUM(Q75:Q79)</f>
        <v>0</v>
      </c>
      <c r="R74" s="165"/>
      <c r="S74" s="165"/>
      <c r="T74" s="165"/>
      <c r="U74" s="165"/>
      <c r="V74" s="166">
        <f>SUM(V75:V79)</f>
        <v>0</v>
      </c>
      <c r="W74" s="160"/>
      <c r="X74" s="160"/>
      <c r="Y74" s="160"/>
      <c r="AG74" t="s">
        <v>110</v>
      </c>
    </row>
    <row r="75" spans="1:60" outlineLevel="1" x14ac:dyDescent="0.2">
      <c r="A75" s="168">
        <v>22</v>
      </c>
      <c r="B75" s="169" t="s">
        <v>137</v>
      </c>
      <c r="C75" s="183" t="s">
        <v>138</v>
      </c>
      <c r="D75" s="170" t="s">
        <v>139</v>
      </c>
      <c r="E75" s="171">
        <v>7</v>
      </c>
      <c r="F75" s="172">
        <v>0</v>
      </c>
      <c r="G75" s="173">
        <f>ROUND(E75*F75,2)</f>
        <v>0</v>
      </c>
      <c r="H75" s="172">
        <v>0</v>
      </c>
      <c r="I75" s="173">
        <f>ROUND(E75*H75,2)</f>
        <v>0</v>
      </c>
      <c r="J75" s="172">
        <v>160</v>
      </c>
      <c r="K75" s="173">
        <f>ROUND(E75*J75,2)</f>
        <v>1120</v>
      </c>
      <c r="L75" s="173">
        <v>21</v>
      </c>
      <c r="M75" s="173">
        <f>G75*(1+L75/100)</f>
        <v>0</v>
      </c>
      <c r="N75" s="171">
        <v>0</v>
      </c>
      <c r="O75" s="171">
        <f>ROUND(E75*N75,2)</f>
        <v>0</v>
      </c>
      <c r="P75" s="171">
        <v>0</v>
      </c>
      <c r="Q75" s="171">
        <f>ROUND(E75*P75,2)</f>
        <v>0</v>
      </c>
      <c r="R75" s="173"/>
      <c r="S75" s="173" t="s">
        <v>140</v>
      </c>
      <c r="T75" s="173" t="s">
        <v>141</v>
      </c>
      <c r="U75" s="173">
        <v>0</v>
      </c>
      <c r="V75" s="174">
        <f>ROUND(E75*U75,2)</f>
        <v>0</v>
      </c>
      <c r="W75" s="157"/>
      <c r="X75" s="157" t="s">
        <v>115</v>
      </c>
      <c r="Y75" s="157" t="s">
        <v>116</v>
      </c>
      <c r="Z75" s="147"/>
      <c r="AA75" s="147"/>
      <c r="AB75" s="147"/>
      <c r="AC75" s="147"/>
      <c r="AD75" s="147"/>
      <c r="AE75" s="147"/>
      <c r="AF75" s="147"/>
      <c r="AG75" s="147" t="s">
        <v>202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2" x14ac:dyDescent="0.2">
      <c r="A76" s="154"/>
      <c r="B76" s="155"/>
      <c r="C76" s="184">
        <v>7</v>
      </c>
      <c r="D76" s="158"/>
      <c r="E76" s="159">
        <v>7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119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3" x14ac:dyDescent="0.2">
      <c r="A77" s="154"/>
      <c r="B77" s="155"/>
      <c r="C77" s="184" t="s">
        <v>123</v>
      </c>
      <c r="D77" s="158"/>
      <c r="E77" s="159"/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119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3" x14ac:dyDescent="0.2">
      <c r="A78" s="154"/>
      <c r="B78" s="155"/>
      <c r="C78" s="184" t="s">
        <v>203</v>
      </c>
      <c r="D78" s="158"/>
      <c r="E78" s="159"/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119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3" x14ac:dyDescent="0.2">
      <c r="A79" s="154"/>
      <c r="B79" s="155"/>
      <c r="C79" s="184" t="s">
        <v>204</v>
      </c>
      <c r="D79" s="158"/>
      <c r="E79" s="159"/>
      <c r="F79" s="157"/>
      <c r="G79" s="157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119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x14ac:dyDescent="0.2">
      <c r="A80" s="161" t="s">
        <v>109</v>
      </c>
      <c r="B80" s="162" t="s">
        <v>78</v>
      </c>
      <c r="C80" s="182" t="s">
        <v>79</v>
      </c>
      <c r="D80" s="163"/>
      <c r="E80" s="164"/>
      <c r="F80" s="165"/>
      <c r="G80" s="165">
        <f>SUMIF(AG81:AG85,"&lt;&gt;NOR",G81:G85)</f>
        <v>0</v>
      </c>
      <c r="H80" s="165"/>
      <c r="I80" s="165">
        <f>SUM(I81:I85)</f>
        <v>0</v>
      </c>
      <c r="J80" s="165"/>
      <c r="K80" s="165">
        <f>SUM(K81:K85)</f>
        <v>742.08</v>
      </c>
      <c r="L80" s="165"/>
      <c r="M80" s="165">
        <f>SUM(M81:M85)</f>
        <v>0</v>
      </c>
      <c r="N80" s="164"/>
      <c r="O80" s="164">
        <f>SUM(O81:O85)</f>
        <v>0</v>
      </c>
      <c r="P80" s="164"/>
      <c r="Q80" s="164">
        <f>SUM(Q81:Q85)</f>
        <v>0</v>
      </c>
      <c r="R80" s="165"/>
      <c r="S80" s="165"/>
      <c r="T80" s="165"/>
      <c r="U80" s="165"/>
      <c r="V80" s="166">
        <f>SUM(V81:V85)</f>
        <v>0</v>
      </c>
      <c r="W80" s="160"/>
      <c r="X80" s="160"/>
      <c r="Y80" s="160"/>
      <c r="AG80" t="s">
        <v>110</v>
      </c>
    </row>
    <row r="81" spans="1:60" outlineLevel="1" x14ac:dyDescent="0.2">
      <c r="A81" s="175">
        <v>23</v>
      </c>
      <c r="B81" s="176" t="s">
        <v>205</v>
      </c>
      <c r="C81" s="185" t="s">
        <v>206</v>
      </c>
      <c r="D81" s="177" t="s">
        <v>207</v>
      </c>
      <c r="E81" s="178">
        <v>0.52163999999999999</v>
      </c>
      <c r="F81" s="179">
        <v>0</v>
      </c>
      <c r="G81" s="180">
        <f>ROUND(E81*F81,2)</f>
        <v>0</v>
      </c>
      <c r="H81" s="179">
        <v>0</v>
      </c>
      <c r="I81" s="180">
        <f>ROUND(E81*H81,2)</f>
        <v>0</v>
      </c>
      <c r="J81" s="179">
        <v>336.5</v>
      </c>
      <c r="K81" s="180">
        <f>ROUND(E81*J81,2)</f>
        <v>175.53</v>
      </c>
      <c r="L81" s="180">
        <v>21</v>
      </c>
      <c r="M81" s="180">
        <f>G81*(1+L81/100)</f>
        <v>0</v>
      </c>
      <c r="N81" s="178">
        <v>0</v>
      </c>
      <c r="O81" s="178">
        <f>ROUND(E81*N81,2)</f>
        <v>0</v>
      </c>
      <c r="P81" s="178">
        <v>0</v>
      </c>
      <c r="Q81" s="178">
        <f>ROUND(E81*P81,2)</f>
        <v>0</v>
      </c>
      <c r="R81" s="180"/>
      <c r="S81" s="180" t="s">
        <v>114</v>
      </c>
      <c r="T81" s="180" t="s">
        <v>114</v>
      </c>
      <c r="U81" s="180">
        <v>0</v>
      </c>
      <c r="V81" s="181">
        <f>ROUND(E81*U81,2)</f>
        <v>0</v>
      </c>
      <c r="W81" s="157"/>
      <c r="X81" s="157" t="s">
        <v>115</v>
      </c>
      <c r="Y81" s="157" t="s">
        <v>116</v>
      </c>
      <c r="Z81" s="147"/>
      <c r="AA81" s="147"/>
      <c r="AB81" s="147"/>
      <c r="AC81" s="147"/>
      <c r="AD81" s="147"/>
      <c r="AE81" s="147"/>
      <c r="AF81" s="147"/>
      <c r="AG81" s="147" t="s">
        <v>202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75">
        <v>24</v>
      </c>
      <c r="B82" s="176" t="s">
        <v>208</v>
      </c>
      <c r="C82" s="185" t="s">
        <v>209</v>
      </c>
      <c r="D82" s="177" t="s">
        <v>207</v>
      </c>
      <c r="E82" s="178">
        <v>5.2164000000000001</v>
      </c>
      <c r="F82" s="179">
        <v>0</v>
      </c>
      <c r="G82" s="180">
        <f>ROUND(E82*F82,2)</f>
        <v>0</v>
      </c>
      <c r="H82" s="179">
        <v>0</v>
      </c>
      <c r="I82" s="180">
        <f>ROUND(E82*H82,2)</f>
        <v>0</v>
      </c>
      <c r="J82" s="179">
        <v>28.2</v>
      </c>
      <c r="K82" s="180">
        <f>ROUND(E82*J82,2)</f>
        <v>147.1</v>
      </c>
      <c r="L82" s="180">
        <v>21</v>
      </c>
      <c r="M82" s="180">
        <f>G82*(1+L82/100)</f>
        <v>0</v>
      </c>
      <c r="N82" s="178">
        <v>0</v>
      </c>
      <c r="O82" s="178">
        <f>ROUND(E82*N82,2)</f>
        <v>0</v>
      </c>
      <c r="P82" s="178">
        <v>0</v>
      </c>
      <c r="Q82" s="178">
        <f>ROUND(E82*P82,2)</f>
        <v>0</v>
      </c>
      <c r="R82" s="180"/>
      <c r="S82" s="180" t="s">
        <v>114</v>
      </c>
      <c r="T82" s="180" t="s">
        <v>114</v>
      </c>
      <c r="U82" s="180">
        <v>0</v>
      </c>
      <c r="V82" s="181">
        <f>ROUND(E82*U82,2)</f>
        <v>0</v>
      </c>
      <c r="W82" s="157"/>
      <c r="X82" s="157" t="s">
        <v>115</v>
      </c>
      <c r="Y82" s="157" t="s">
        <v>116</v>
      </c>
      <c r="Z82" s="147"/>
      <c r="AA82" s="147"/>
      <c r="AB82" s="147"/>
      <c r="AC82" s="147"/>
      <c r="AD82" s="147"/>
      <c r="AE82" s="147"/>
      <c r="AF82" s="147"/>
      <c r="AG82" s="147" t="s">
        <v>202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75">
        <v>25</v>
      </c>
      <c r="B83" s="176" t="s">
        <v>210</v>
      </c>
      <c r="C83" s="185" t="s">
        <v>211</v>
      </c>
      <c r="D83" s="177" t="s">
        <v>207</v>
      </c>
      <c r="E83" s="178">
        <v>0.52163999999999999</v>
      </c>
      <c r="F83" s="179">
        <v>0</v>
      </c>
      <c r="G83" s="180">
        <f>ROUND(E83*F83,2)</f>
        <v>0</v>
      </c>
      <c r="H83" s="179">
        <v>0</v>
      </c>
      <c r="I83" s="180">
        <f>ROUND(E83*H83,2)</f>
        <v>0</v>
      </c>
      <c r="J83" s="179">
        <v>490</v>
      </c>
      <c r="K83" s="180">
        <f>ROUND(E83*J83,2)</f>
        <v>255.6</v>
      </c>
      <c r="L83" s="180">
        <v>21</v>
      </c>
      <c r="M83" s="180">
        <f>G83*(1+L83/100)</f>
        <v>0</v>
      </c>
      <c r="N83" s="178">
        <v>0</v>
      </c>
      <c r="O83" s="178">
        <f>ROUND(E83*N83,2)</f>
        <v>0</v>
      </c>
      <c r="P83" s="178">
        <v>0</v>
      </c>
      <c r="Q83" s="178">
        <f>ROUND(E83*P83,2)</f>
        <v>0</v>
      </c>
      <c r="R83" s="180"/>
      <c r="S83" s="180" t="s">
        <v>114</v>
      </c>
      <c r="T83" s="180" t="s">
        <v>114</v>
      </c>
      <c r="U83" s="180">
        <v>0</v>
      </c>
      <c r="V83" s="181">
        <f>ROUND(E83*U83,2)</f>
        <v>0</v>
      </c>
      <c r="W83" s="157"/>
      <c r="X83" s="157" t="s">
        <v>115</v>
      </c>
      <c r="Y83" s="157" t="s">
        <v>116</v>
      </c>
      <c r="Z83" s="147"/>
      <c r="AA83" s="147"/>
      <c r="AB83" s="147"/>
      <c r="AC83" s="147"/>
      <c r="AD83" s="147"/>
      <c r="AE83" s="147"/>
      <c r="AF83" s="147"/>
      <c r="AG83" s="147" t="s">
        <v>202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75">
        <v>26</v>
      </c>
      <c r="B84" s="176" t="s">
        <v>212</v>
      </c>
      <c r="C84" s="185" t="s">
        <v>213</v>
      </c>
      <c r="D84" s="177" t="s">
        <v>207</v>
      </c>
      <c r="E84" s="178">
        <v>0.52163999999999999</v>
      </c>
      <c r="F84" s="179">
        <v>0</v>
      </c>
      <c r="G84" s="180">
        <f>ROUND(E84*F84,2)</f>
        <v>0</v>
      </c>
      <c r="H84" s="179">
        <v>0</v>
      </c>
      <c r="I84" s="180">
        <f>ROUND(E84*H84,2)</f>
        <v>0</v>
      </c>
      <c r="J84" s="179">
        <v>14.1</v>
      </c>
      <c r="K84" s="180">
        <f>ROUND(E84*J84,2)</f>
        <v>7.36</v>
      </c>
      <c r="L84" s="180">
        <v>21</v>
      </c>
      <c r="M84" s="180">
        <f>G84*(1+L84/100)</f>
        <v>0</v>
      </c>
      <c r="N84" s="178">
        <v>0</v>
      </c>
      <c r="O84" s="178">
        <f>ROUND(E84*N84,2)</f>
        <v>0</v>
      </c>
      <c r="P84" s="178">
        <v>0</v>
      </c>
      <c r="Q84" s="178">
        <f>ROUND(E84*P84,2)</f>
        <v>0</v>
      </c>
      <c r="R84" s="180"/>
      <c r="S84" s="180" t="s">
        <v>114</v>
      </c>
      <c r="T84" s="180" t="s">
        <v>114</v>
      </c>
      <c r="U84" s="180">
        <v>0</v>
      </c>
      <c r="V84" s="181">
        <f>ROUND(E84*U84,2)</f>
        <v>0</v>
      </c>
      <c r="W84" s="157"/>
      <c r="X84" s="157" t="s">
        <v>115</v>
      </c>
      <c r="Y84" s="157" t="s">
        <v>116</v>
      </c>
      <c r="Z84" s="147"/>
      <c r="AA84" s="147"/>
      <c r="AB84" s="147"/>
      <c r="AC84" s="147"/>
      <c r="AD84" s="147"/>
      <c r="AE84" s="147"/>
      <c r="AF84" s="147"/>
      <c r="AG84" s="147" t="s">
        <v>202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75">
        <v>27</v>
      </c>
      <c r="B85" s="176" t="s">
        <v>214</v>
      </c>
      <c r="C85" s="185" t="s">
        <v>215</v>
      </c>
      <c r="D85" s="177" t="s">
        <v>207</v>
      </c>
      <c r="E85" s="178">
        <v>0.52163999999999999</v>
      </c>
      <c r="F85" s="179">
        <v>0</v>
      </c>
      <c r="G85" s="180">
        <f>ROUND(E85*F85,2)</f>
        <v>0</v>
      </c>
      <c r="H85" s="179">
        <v>0</v>
      </c>
      <c r="I85" s="180">
        <f>ROUND(E85*H85,2)</f>
        <v>0</v>
      </c>
      <c r="J85" s="179">
        <v>300</v>
      </c>
      <c r="K85" s="180">
        <f>ROUND(E85*J85,2)</f>
        <v>156.49</v>
      </c>
      <c r="L85" s="180">
        <v>21</v>
      </c>
      <c r="M85" s="180">
        <f>G85*(1+L85/100)</f>
        <v>0</v>
      </c>
      <c r="N85" s="178">
        <v>0</v>
      </c>
      <c r="O85" s="178">
        <f>ROUND(E85*N85,2)</f>
        <v>0</v>
      </c>
      <c r="P85" s="178">
        <v>0</v>
      </c>
      <c r="Q85" s="178">
        <f>ROUND(E85*P85,2)</f>
        <v>0</v>
      </c>
      <c r="R85" s="180"/>
      <c r="S85" s="180" t="s">
        <v>216</v>
      </c>
      <c r="T85" s="180" t="s">
        <v>216</v>
      </c>
      <c r="U85" s="180">
        <v>0</v>
      </c>
      <c r="V85" s="181">
        <f>ROUND(E85*U85,2)</f>
        <v>0</v>
      </c>
      <c r="W85" s="157"/>
      <c r="X85" s="157" t="s">
        <v>115</v>
      </c>
      <c r="Y85" s="157" t="s">
        <v>116</v>
      </c>
      <c r="Z85" s="147"/>
      <c r="AA85" s="147"/>
      <c r="AB85" s="147"/>
      <c r="AC85" s="147"/>
      <c r="AD85" s="147"/>
      <c r="AE85" s="147"/>
      <c r="AF85" s="147"/>
      <c r="AG85" s="147" t="s">
        <v>202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x14ac:dyDescent="0.2">
      <c r="A86" s="161" t="s">
        <v>109</v>
      </c>
      <c r="B86" s="162" t="s">
        <v>81</v>
      </c>
      <c r="C86" s="182" t="s">
        <v>29</v>
      </c>
      <c r="D86" s="163"/>
      <c r="E86" s="164"/>
      <c r="F86" s="165"/>
      <c r="G86" s="165">
        <f>SUMIF(AG87:AG94,"&lt;&gt;NOR",G87:G94)</f>
        <v>0</v>
      </c>
      <c r="H86" s="165"/>
      <c r="I86" s="165">
        <f>SUM(I87:I94)</f>
        <v>0</v>
      </c>
      <c r="J86" s="165"/>
      <c r="K86" s="165">
        <f>SUM(K87:K94)</f>
        <v>5999.08</v>
      </c>
      <c r="L86" s="165"/>
      <c r="M86" s="165">
        <f>SUM(M87:M94)</f>
        <v>0</v>
      </c>
      <c r="N86" s="164"/>
      <c r="O86" s="164">
        <f>SUM(O87:O94)</f>
        <v>0</v>
      </c>
      <c r="P86" s="164"/>
      <c r="Q86" s="164">
        <f>SUM(Q87:Q94)</f>
        <v>0</v>
      </c>
      <c r="R86" s="165"/>
      <c r="S86" s="165"/>
      <c r="T86" s="165"/>
      <c r="U86" s="165"/>
      <c r="V86" s="166">
        <f>SUM(V87:V94)</f>
        <v>0</v>
      </c>
      <c r="W86" s="160"/>
      <c r="X86" s="160"/>
      <c r="Y86" s="160"/>
      <c r="AG86" t="s">
        <v>110</v>
      </c>
    </row>
    <row r="87" spans="1:60" outlineLevel="1" x14ac:dyDescent="0.2">
      <c r="A87" s="175">
        <v>28</v>
      </c>
      <c r="B87" s="176" t="s">
        <v>217</v>
      </c>
      <c r="C87" s="185" t="s">
        <v>218</v>
      </c>
      <c r="D87" s="177" t="s">
        <v>219</v>
      </c>
      <c r="E87" s="178">
        <v>1</v>
      </c>
      <c r="F87" s="179">
        <v>0</v>
      </c>
      <c r="G87" s="180">
        <f t="shared" ref="G87:G94" si="0">ROUND(E87*F87,2)</f>
        <v>0</v>
      </c>
      <c r="H87" s="179">
        <v>0</v>
      </c>
      <c r="I87" s="180">
        <f t="shared" ref="I87:I94" si="1">ROUND(E87*H87,2)</f>
        <v>0</v>
      </c>
      <c r="J87" s="179">
        <v>0</v>
      </c>
      <c r="K87" s="180">
        <f t="shared" ref="K87:K94" si="2">ROUND(E87*J87,2)</f>
        <v>0</v>
      </c>
      <c r="L87" s="180">
        <v>21</v>
      </c>
      <c r="M87" s="180">
        <f t="shared" ref="M87:M94" si="3">G87*(1+L87/100)</f>
        <v>0</v>
      </c>
      <c r="N87" s="178">
        <v>0</v>
      </c>
      <c r="O87" s="178">
        <f t="shared" ref="O87:O94" si="4">ROUND(E87*N87,2)</f>
        <v>0</v>
      </c>
      <c r="P87" s="178">
        <v>0</v>
      </c>
      <c r="Q87" s="178">
        <f t="shared" ref="Q87:Q94" si="5">ROUND(E87*P87,2)</f>
        <v>0</v>
      </c>
      <c r="R87" s="180"/>
      <c r="S87" s="180" t="s">
        <v>140</v>
      </c>
      <c r="T87" s="180" t="s">
        <v>141</v>
      </c>
      <c r="U87" s="180">
        <v>0</v>
      </c>
      <c r="V87" s="181">
        <f t="shared" ref="V87:V94" si="6">ROUND(E87*U87,2)</f>
        <v>0</v>
      </c>
      <c r="W87" s="157"/>
      <c r="X87" s="157" t="s">
        <v>220</v>
      </c>
      <c r="Y87" s="157" t="s">
        <v>116</v>
      </c>
      <c r="Z87" s="147"/>
      <c r="AA87" s="147"/>
      <c r="AB87" s="147"/>
      <c r="AC87" s="147"/>
      <c r="AD87" s="147"/>
      <c r="AE87" s="147"/>
      <c r="AF87" s="147"/>
      <c r="AG87" s="147" t="s">
        <v>221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75">
        <v>29</v>
      </c>
      <c r="B88" s="176" t="s">
        <v>222</v>
      </c>
      <c r="C88" s="185" t="s">
        <v>223</v>
      </c>
      <c r="D88" s="177" t="s">
        <v>219</v>
      </c>
      <c r="E88" s="178">
        <v>1</v>
      </c>
      <c r="F88" s="179">
        <v>0</v>
      </c>
      <c r="G88" s="180">
        <f t="shared" si="0"/>
        <v>0</v>
      </c>
      <c r="H88" s="179">
        <v>0</v>
      </c>
      <c r="I88" s="180">
        <f t="shared" si="1"/>
        <v>0</v>
      </c>
      <c r="J88" s="179">
        <v>0</v>
      </c>
      <c r="K88" s="180">
        <f t="shared" si="2"/>
        <v>0</v>
      </c>
      <c r="L88" s="180">
        <v>21</v>
      </c>
      <c r="M88" s="180">
        <f t="shared" si="3"/>
        <v>0</v>
      </c>
      <c r="N88" s="178">
        <v>0</v>
      </c>
      <c r="O88" s="178">
        <f t="shared" si="4"/>
        <v>0</v>
      </c>
      <c r="P88" s="178">
        <v>0</v>
      </c>
      <c r="Q88" s="178">
        <f t="shared" si="5"/>
        <v>0</v>
      </c>
      <c r="R88" s="180"/>
      <c r="S88" s="180" t="s">
        <v>140</v>
      </c>
      <c r="T88" s="180" t="s">
        <v>141</v>
      </c>
      <c r="U88" s="180">
        <v>0</v>
      </c>
      <c r="V88" s="181">
        <f t="shared" si="6"/>
        <v>0</v>
      </c>
      <c r="W88" s="157"/>
      <c r="X88" s="157" t="s">
        <v>220</v>
      </c>
      <c r="Y88" s="157" t="s">
        <v>116</v>
      </c>
      <c r="Z88" s="147"/>
      <c r="AA88" s="147"/>
      <c r="AB88" s="147"/>
      <c r="AC88" s="147"/>
      <c r="AD88" s="147"/>
      <c r="AE88" s="147"/>
      <c r="AF88" s="147"/>
      <c r="AG88" s="147" t="s">
        <v>221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75">
        <v>30</v>
      </c>
      <c r="B89" s="176" t="s">
        <v>224</v>
      </c>
      <c r="C89" s="185" t="s">
        <v>225</v>
      </c>
      <c r="D89" s="177" t="s">
        <v>219</v>
      </c>
      <c r="E89" s="178">
        <v>1</v>
      </c>
      <c r="F89" s="179">
        <v>0</v>
      </c>
      <c r="G89" s="180">
        <f t="shared" si="0"/>
        <v>0</v>
      </c>
      <c r="H89" s="179">
        <v>0</v>
      </c>
      <c r="I89" s="180">
        <f t="shared" si="1"/>
        <v>0</v>
      </c>
      <c r="J89" s="179">
        <v>0</v>
      </c>
      <c r="K89" s="180">
        <f t="shared" si="2"/>
        <v>0</v>
      </c>
      <c r="L89" s="180">
        <v>21</v>
      </c>
      <c r="M89" s="180">
        <f t="shared" si="3"/>
        <v>0</v>
      </c>
      <c r="N89" s="178">
        <v>0</v>
      </c>
      <c r="O89" s="178">
        <f t="shared" si="4"/>
        <v>0</v>
      </c>
      <c r="P89" s="178">
        <v>0</v>
      </c>
      <c r="Q89" s="178">
        <f t="shared" si="5"/>
        <v>0</v>
      </c>
      <c r="R89" s="180"/>
      <c r="S89" s="180" t="s">
        <v>140</v>
      </c>
      <c r="T89" s="180" t="s">
        <v>141</v>
      </c>
      <c r="U89" s="180">
        <v>0</v>
      </c>
      <c r="V89" s="181">
        <f t="shared" si="6"/>
        <v>0</v>
      </c>
      <c r="W89" s="157"/>
      <c r="X89" s="157" t="s">
        <v>220</v>
      </c>
      <c r="Y89" s="157" t="s">
        <v>116</v>
      </c>
      <c r="Z89" s="147"/>
      <c r="AA89" s="147"/>
      <c r="AB89" s="147"/>
      <c r="AC89" s="147"/>
      <c r="AD89" s="147"/>
      <c r="AE89" s="147"/>
      <c r="AF89" s="147"/>
      <c r="AG89" s="147" t="s">
        <v>221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">
      <c r="A90" s="175">
        <v>31</v>
      </c>
      <c r="B90" s="176" t="s">
        <v>226</v>
      </c>
      <c r="C90" s="185" t="s">
        <v>227</v>
      </c>
      <c r="D90" s="177" t="s">
        <v>219</v>
      </c>
      <c r="E90" s="178">
        <v>1</v>
      </c>
      <c r="F90" s="179">
        <v>0</v>
      </c>
      <c r="G90" s="180">
        <f t="shared" si="0"/>
        <v>0</v>
      </c>
      <c r="H90" s="179">
        <v>0</v>
      </c>
      <c r="I90" s="180">
        <f t="shared" si="1"/>
        <v>0</v>
      </c>
      <c r="J90" s="179">
        <v>0</v>
      </c>
      <c r="K90" s="180">
        <f t="shared" si="2"/>
        <v>0</v>
      </c>
      <c r="L90" s="180">
        <v>21</v>
      </c>
      <c r="M90" s="180">
        <f t="shared" si="3"/>
        <v>0</v>
      </c>
      <c r="N90" s="178">
        <v>0</v>
      </c>
      <c r="O90" s="178">
        <f t="shared" si="4"/>
        <v>0</v>
      </c>
      <c r="P90" s="178">
        <v>0</v>
      </c>
      <c r="Q90" s="178">
        <f t="shared" si="5"/>
        <v>0</v>
      </c>
      <c r="R90" s="180"/>
      <c r="S90" s="180" t="s">
        <v>140</v>
      </c>
      <c r="T90" s="180" t="s">
        <v>141</v>
      </c>
      <c r="U90" s="180">
        <v>0</v>
      </c>
      <c r="V90" s="181">
        <f t="shared" si="6"/>
        <v>0</v>
      </c>
      <c r="W90" s="157"/>
      <c r="X90" s="157" t="s">
        <v>220</v>
      </c>
      <c r="Y90" s="157" t="s">
        <v>116</v>
      </c>
      <c r="Z90" s="147"/>
      <c r="AA90" s="147"/>
      <c r="AB90" s="147"/>
      <c r="AC90" s="147"/>
      <c r="AD90" s="147"/>
      <c r="AE90" s="147"/>
      <c r="AF90" s="147"/>
      <c r="AG90" s="147" t="s">
        <v>221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75">
        <v>32</v>
      </c>
      <c r="B91" s="176" t="s">
        <v>228</v>
      </c>
      <c r="C91" s="185" t="s">
        <v>229</v>
      </c>
      <c r="D91" s="177" t="s">
        <v>219</v>
      </c>
      <c r="E91" s="178">
        <v>1</v>
      </c>
      <c r="F91" s="179">
        <v>0</v>
      </c>
      <c r="G91" s="180">
        <f t="shared" si="0"/>
        <v>0</v>
      </c>
      <c r="H91" s="179">
        <v>0</v>
      </c>
      <c r="I91" s="180">
        <f t="shared" si="1"/>
        <v>0</v>
      </c>
      <c r="J91" s="179">
        <v>5999.08</v>
      </c>
      <c r="K91" s="180">
        <f t="shared" si="2"/>
        <v>5999.08</v>
      </c>
      <c r="L91" s="180">
        <v>21</v>
      </c>
      <c r="M91" s="180">
        <f t="shared" si="3"/>
        <v>0</v>
      </c>
      <c r="N91" s="178">
        <v>0</v>
      </c>
      <c r="O91" s="178">
        <f t="shared" si="4"/>
        <v>0</v>
      </c>
      <c r="P91" s="178">
        <v>0</v>
      </c>
      <c r="Q91" s="178">
        <f t="shared" si="5"/>
        <v>0</v>
      </c>
      <c r="R91" s="180"/>
      <c r="S91" s="180" t="s">
        <v>114</v>
      </c>
      <c r="T91" s="180" t="s">
        <v>141</v>
      </c>
      <c r="U91" s="180">
        <v>0</v>
      </c>
      <c r="V91" s="181">
        <f t="shared" si="6"/>
        <v>0</v>
      </c>
      <c r="W91" s="157"/>
      <c r="X91" s="157" t="s">
        <v>220</v>
      </c>
      <c r="Y91" s="157" t="s">
        <v>116</v>
      </c>
      <c r="Z91" s="147"/>
      <c r="AA91" s="147"/>
      <c r="AB91" s="147"/>
      <c r="AC91" s="147"/>
      <c r="AD91" s="147"/>
      <c r="AE91" s="147"/>
      <c r="AF91" s="147"/>
      <c r="AG91" s="147" t="s">
        <v>230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5">
        <v>33</v>
      </c>
      <c r="B92" s="176" t="s">
        <v>231</v>
      </c>
      <c r="C92" s="185" t="s">
        <v>232</v>
      </c>
      <c r="D92" s="177" t="s">
        <v>219</v>
      </c>
      <c r="E92" s="178">
        <v>1</v>
      </c>
      <c r="F92" s="179">
        <v>0</v>
      </c>
      <c r="G92" s="180">
        <f t="shared" si="0"/>
        <v>0</v>
      </c>
      <c r="H92" s="179">
        <v>0</v>
      </c>
      <c r="I92" s="180">
        <f t="shared" si="1"/>
        <v>0</v>
      </c>
      <c r="J92" s="179">
        <v>0</v>
      </c>
      <c r="K92" s="180">
        <f t="shared" si="2"/>
        <v>0</v>
      </c>
      <c r="L92" s="180">
        <v>21</v>
      </c>
      <c r="M92" s="180">
        <f t="shared" si="3"/>
        <v>0</v>
      </c>
      <c r="N92" s="178">
        <v>0</v>
      </c>
      <c r="O92" s="178">
        <f t="shared" si="4"/>
        <v>0</v>
      </c>
      <c r="P92" s="178">
        <v>0</v>
      </c>
      <c r="Q92" s="178">
        <f t="shared" si="5"/>
        <v>0</v>
      </c>
      <c r="R92" s="180"/>
      <c r="S92" s="180" t="s">
        <v>140</v>
      </c>
      <c r="T92" s="180" t="s">
        <v>141</v>
      </c>
      <c r="U92" s="180">
        <v>0</v>
      </c>
      <c r="V92" s="181">
        <f t="shared" si="6"/>
        <v>0</v>
      </c>
      <c r="W92" s="157"/>
      <c r="X92" s="157" t="s">
        <v>220</v>
      </c>
      <c r="Y92" s="157" t="s">
        <v>116</v>
      </c>
      <c r="Z92" s="147"/>
      <c r="AA92" s="147"/>
      <c r="AB92" s="147"/>
      <c r="AC92" s="147"/>
      <c r="AD92" s="147"/>
      <c r="AE92" s="147"/>
      <c r="AF92" s="147"/>
      <c r="AG92" s="147" t="s">
        <v>221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75">
        <v>34</v>
      </c>
      <c r="B93" s="176" t="s">
        <v>233</v>
      </c>
      <c r="C93" s="185" t="s">
        <v>234</v>
      </c>
      <c r="D93" s="177" t="s">
        <v>219</v>
      </c>
      <c r="E93" s="178">
        <v>1</v>
      </c>
      <c r="F93" s="179">
        <v>0</v>
      </c>
      <c r="G93" s="180">
        <f t="shared" si="0"/>
        <v>0</v>
      </c>
      <c r="H93" s="179">
        <v>0</v>
      </c>
      <c r="I93" s="180">
        <f t="shared" si="1"/>
        <v>0</v>
      </c>
      <c r="J93" s="179">
        <v>0</v>
      </c>
      <c r="K93" s="180">
        <f t="shared" si="2"/>
        <v>0</v>
      </c>
      <c r="L93" s="180">
        <v>21</v>
      </c>
      <c r="M93" s="180">
        <f t="shared" si="3"/>
        <v>0</v>
      </c>
      <c r="N93" s="178">
        <v>0</v>
      </c>
      <c r="O93" s="178">
        <f t="shared" si="4"/>
        <v>0</v>
      </c>
      <c r="P93" s="178">
        <v>0</v>
      </c>
      <c r="Q93" s="178">
        <f t="shared" si="5"/>
        <v>0</v>
      </c>
      <c r="R93" s="180"/>
      <c r="S93" s="180" t="s">
        <v>140</v>
      </c>
      <c r="T93" s="180" t="s">
        <v>141</v>
      </c>
      <c r="U93" s="180">
        <v>0</v>
      </c>
      <c r="V93" s="181">
        <f t="shared" si="6"/>
        <v>0</v>
      </c>
      <c r="W93" s="157"/>
      <c r="X93" s="157" t="s">
        <v>220</v>
      </c>
      <c r="Y93" s="157" t="s">
        <v>116</v>
      </c>
      <c r="Z93" s="147"/>
      <c r="AA93" s="147"/>
      <c r="AB93" s="147"/>
      <c r="AC93" s="147"/>
      <c r="AD93" s="147"/>
      <c r="AE93" s="147"/>
      <c r="AF93" s="147"/>
      <c r="AG93" s="147" t="s">
        <v>221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68">
        <v>35</v>
      </c>
      <c r="B94" s="169" t="s">
        <v>235</v>
      </c>
      <c r="C94" s="183" t="s">
        <v>236</v>
      </c>
      <c r="D94" s="170" t="s">
        <v>219</v>
      </c>
      <c r="E94" s="171">
        <v>1</v>
      </c>
      <c r="F94" s="172">
        <v>0</v>
      </c>
      <c r="G94" s="173">
        <f t="shared" si="0"/>
        <v>0</v>
      </c>
      <c r="H94" s="172">
        <v>0</v>
      </c>
      <c r="I94" s="173">
        <f t="shared" si="1"/>
        <v>0</v>
      </c>
      <c r="J94" s="172">
        <v>0</v>
      </c>
      <c r="K94" s="173">
        <f t="shared" si="2"/>
        <v>0</v>
      </c>
      <c r="L94" s="173">
        <v>21</v>
      </c>
      <c r="M94" s="173">
        <f t="shared" si="3"/>
        <v>0</v>
      </c>
      <c r="N94" s="171">
        <v>0</v>
      </c>
      <c r="O94" s="171">
        <f t="shared" si="4"/>
        <v>0</v>
      </c>
      <c r="P94" s="171">
        <v>0</v>
      </c>
      <c r="Q94" s="171">
        <f t="shared" si="5"/>
        <v>0</v>
      </c>
      <c r="R94" s="173"/>
      <c r="S94" s="173" t="s">
        <v>140</v>
      </c>
      <c r="T94" s="173" t="s">
        <v>141</v>
      </c>
      <c r="U94" s="173">
        <v>0</v>
      </c>
      <c r="V94" s="174">
        <f t="shared" si="6"/>
        <v>0</v>
      </c>
      <c r="W94" s="157"/>
      <c r="X94" s="157" t="s">
        <v>220</v>
      </c>
      <c r="Y94" s="157" t="s">
        <v>116</v>
      </c>
      <c r="Z94" s="147"/>
      <c r="AA94" s="147"/>
      <c r="AB94" s="147"/>
      <c r="AC94" s="147"/>
      <c r="AD94" s="147"/>
      <c r="AE94" s="147"/>
      <c r="AF94" s="147"/>
      <c r="AG94" s="147" t="s">
        <v>221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x14ac:dyDescent="0.2">
      <c r="A95" s="3"/>
      <c r="B95" s="4"/>
      <c r="C95" s="186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AE95">
        <v>12</v>
      </c>
      <c r="AF95">
        <v>21</v>
      </c>
      <c r="AG95" t="s">
        <v>95</v>
      </c>
    </row>
    <row r="96" spans="1:60" x14ac:dyDescent="0.2">
      <c r="A96" s="150"/>
      <c r="B96" s="151" t="s">
        <v>31</v>
      </c>
      <c r="C96" s="187"/>
      <c r="D96" s="152"/>
      <c r="E96" s="153"/>
      <c r="F96" s="153"/>
      <c r="G96" s="167">
        <f>G8+G11+G18+G21+G30+G35+G68+G71+G74+G80+G86</f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AE96">
        <f>SUMIF(L7:L94,AE95,G7:G94)</f>
        <v>0</v>
      </c>
      <c r="AF96">
        <f>SUMIF(L7:L94,AF95,G7:G94)</f>
        <v>0</v>
      </c>
      <c r="AG96" t="s">
        <v>237</v>
      </c>
    </row>
    <row r="97" spans="1:33" x14ac:dyDescent="0.2">
      <c r="A97" s="3"/>
      <c r="B97" s="4"/>
      <c r="C97" s="186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A98" s="3"/>
      <c r="B98" s="4"/>
      <c r="C98" s="186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33" x14ac:dyDescent="0.2">
      <c r="A99" s="250" t="s">
        <v>238</v>
      </c>
      <c r="B99" s="250"/>
      <c r="C99" s="251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">
      <c r="A100" s="252"/>
      <c r="B100" s="253"/>
      <c r="C100" s="254"/>
      <c r="D100" s="253"/>
      <c r="E100" s="253"/>
      <c r="F100" s="253"/>
      <c r="G100" s="25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AG100" t="s">
        <v>239</v>
      </c>
    </row>
    <row r="101" spans="1:33" x14ac:dyDescent="0.2">
      <c r="A101" s="256"/>
      <c r="B101" s="257"/>
      <c r="C101" s="258"/>
      <c r="D101" s="257"/>
      <c r="E101" s="257"/>
      <c r="F101" s="257"/>
      <c r="G101" s="259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33" x14ac:dyDescent="0.2">
      <c r="A102" s="256"/>
      <c r="B102" s="257"/>
      <c r="C102" s="258"/>
      <c r="D102" s="257"/>
      <c r="E102" s="257"/>
      <c r="F102" s="257"/>
      <c r="G102" s="259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33" x14ac:dyDescent="0.2">
      <c r="A103" s="256"/>
      <c r="B103" s="257"/>
      <c r="C103" s="258"/>
      <c r="D103" s="257"/>
      <c r="E103" s="257"/>
      <c r="F103" s="257"/>
      <c r="G103" s="259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33" x14ac:dyDescent="0.2">
      <c r="A104" s="260"/>
      <c r="B104" s="261"/>
      <c r="C104" s="262"/>
      <c r="D104" s="261"/>
      <c r="E104" s="261"/>
      <c r="F104" s="261"/>
      <c r="G104" s="26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33" x14ac:dyDescent="0.2">
      <c r="A105" s="3"/>
      <c r="B105" s="4"/>
      <c r="C105" s="186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33" x14ac:dyDescent="0.2">
      <c r="C106" s="188"/>
      <c r="D106" s="10"/>
      <c r="AG106" t="s">
        <v>240</v>
      </c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4:G4"/>
    <mergeCell ref="A99:C99"/>
    <mergeCell ref="A100:G104"/>
    <mergeCell ref="C2:H2"/>
    <mergeCell ref="C3:H3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20251213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20251213 Pol'!Názvy_tisku</vt:lpstr>
      <vt:lpstr>oadresa</vt:lpstr>
      <vt:lpstr>Stavba!Objednatel</vt:lpstr>
      <vt:lpstr>Stavba!Objekt</vt:lpstr>
      <vt:lpstr>'01 20251213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Dagmar Dokulilová</cp:lastModifiedBy>
  <cp:lastPrinted>2019-03-19T12:27:02Z</cp:lastPrinted>
  <dcterms:created xsi:type="dcterms:W3CDTF">2009-04-08T07:15:50Z</dcterms:created>
  <dcterms:modified xsi:type="dcterms:W3CDTF">2026-08-07T07:15:43Z</dcterms:modified>
</cp:coreProperties>
</file>