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02_Zateplení dílny Sosnová/4_Z26002_VZD/"/>
    </mc:Choice>
  </mc:AlternateContent>
  <xr:revisionPtr revIDLastSave="219" documentId="8_{12B58115-37CA-46F2-9DAD-81E3B09E380F}" xr6:coauthVersionLast="47" xr6:coauthVersionMax="47" xr10:uidLastSave="{20DE9ADA-7D0C-4C67-BFB8-010C7949556B}"/>
  <bookViews>
    <workbookView xWindow="-108" yWindow="-108" windowWidth="23256" windowHeight="12456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SO 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1 Pol'!$A$1:$S$743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8"/>
  <customWorkbookViews>
    <customWorkbookView name="Radim" guid="{B7E7C763-C459-487D-8ABA-5CFDDFBD5A84}" maximized="1" xWindow="-8" yWindow="-8" windowWidth="1296" windowHeight="104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2" i="12" l="1"/>
  <c r="G412" i="12" s="1"/>
  <c r="E417" i="12"/>
  <c r="E415" i="12"/>
  <c r="E184" i="12"/>
  <c r="E182" i="12"/>
  <c r="E181" i="12"/>
  <c r="E164" i="12"/>
  <c r="E148" i="12" s="1"/>
  <c r="G148" i="12" s="1"/>
  <c r="E113" i="12"/>
  <c r="E111" i="12"/>
  <c r="E109" i="12"/>
  <c r="E107" i="12"/>
  <c r="E104" i="12" s="1"/>
  <c r="G104" i="12" s="1"/>
  <c r="E102" i="12"/>
  <c r="E98" i="12" s="1"/>
  <c r="G98" i="12" s="1"/>
  <c r="E97" i="12"/>
  <c r="E79" i="12" s="1"/>
  <c r="G79" i="12" s="1"/>
  <c r="E69" i="12"/>
  <c r="E67" i="12"/>
  <c r="E584" i="12"/>
  <c r="E581" i="12" s="1"/>
  <c r="G581" i="12" s="1"/>
  <c r="G690" i="12"/>
  <c r="G691" i="12"/>
  <c r="G692" i="12"/>
  <c r="G693" i="12"/>
  <c r="G689" i="12"/>
  <c r="G687" i="12"/>
  <c r="G686" i="12"/>
  <c r="G682" i="12"/>
  <c r="G683" i="12"/>
  <c r="G684" i="12"/>
  <c r="G681" i="12"/>
  <c r="F680" i="12"/>
  <c r="G680" i="12" s="1"/>
  <c r="G678" i="12"/>
  <c r="G679" i="12"/>
  <c r="G677" i="12"/>
  <c r="G740" i="12"/>
  <c r="G727" i="12"/>
  <c r="G717" i="12"/>
  <c r="G714" i="12"/>
  <c r="G711" i="12"/>
  <c r="G708" i="12"/>
  <c r="G701" i="12"/>
  <c r="G695" i="12"/>
  <c r="G673" i="12"/>
  <c r="G671" i="12"/>
  <c r="G668" i="12"/>
  <c r="G662" i="12"/>
  <c r="G657" i="12"/>
  <c r="G652" i="12"/>
  <c r="G648" i="12"/>
  <c r="G643" i="12"/>
  <c r="G641" i="12"/>
  <c r="G633" i="12"/>
  <c r="G591" i="12"/>
  <c r="G585" i="12"/>
  <c r="G578" i="12"/>
  <c r="G575" i="12"/>
  <c r="G571" i="12"/>
  <c r="G567" i="12"/>
  <c r="G530" i="12"/>
  <c r="G500" i="12"/>
  <c r="G474" i="12"/>
  <c r="G468" i="12"/>
  <c r="G445" i="12"/>
  <c r="G437" i="12"/>
  <c r="G418" i="12"/>
  <c r="G406" i="12"/>
  <c r="G400" i="12"/>
  <c r="G394" i="12"/>
  <c r="G391" i="12"/>
  <c r="G388" i="12"/>
  <c r="G385" i="12"/>
  <c r="G373" i="12"/>
  <c r="G371" i="12"/>
  <c r="G369" i="12"/>
  <c r="G367" i="12"/>
  <c r="G365" i="12"/>
  <c r="G363" i="12"/>
  <c r="G361" i="12"/>
  <c r="G359" i="12"/>
  <c r="G357" i="12"/>
  <c r="G355" i="12"/>
  <c r="G353" i="12"/>
  <c r="G219" i="12"/>
  <c r="G215" i="12"/>
  <c r="G210" i="12"/>
  <c r="G205" i="12"/>
  <c r="G185" i="12"/>
  <c r="G130" i="12"/>
  <c r="G119" i="12"/>
  <c r="G114" i="12"/>
  <c r="G73" i="12"/>
  <c r="G70" i="12"/>
  <c r="G56" i="12"/>
  <c r="G49" i="12"/>
  <c r="G45" i="12"/>
  <c r="G42" i="12"/>
  <c r="G39" i="12"/>
  <c r="G35" i="12"/>
  <c r="G32" i="12"/>
  <c r="G26" i="12"/>
  <c r="G22" i="12"/>
  <c r="G17" i="12"/>
  <c r="G15" i="12"/>
  <c r="G9" i="12"/>
  <c r="G8" i="12"/>
  <c r="E63" i="12" l="1"/>
  <c r="G63" i="12" s="1"/>
  <c r="G62" i="12" s="1"/>
  <c r="I54" i="1" s="1"/>
  <c r="G580" i="12"/>
  <c r="I63" i="1" s="1"/>
  <c r="F688" i="12"/>
  <c r="G688" i="12" s="1"/>
  <c r="G694" i="12"/>
  <c r="I68" i="1" s="1"/>
  <c r="I20" i="1" s="1"/>
  <c r="F676" i="12"/>
  <c r="G676" i="12" s="1"/>
  <c r="F685" i="12"/>
  <c r="G685" i="12" s="1"/>
  <c r="E375" i="12"/>
  <c r="G375" i="12" s="1"/>
  <c r="E314" i="12"/>
  <c r="E352" i="12"/>
  <c r="E349" i="12"/>
  <c r="E311" i="12"/>
  <c r="E342" i="12"/>
  <c r="E304" i="12"/>
  <c r="E339" i="12"/>
  <c r="E301" i="12"/>
  <c r="E336" i="12"/>
  <c r="E298" i="12"/>
  <c r="E269" i="12"/>
  <c r="E238" i="12"/>
  <c r="E243" i="12"/>
  <c r="E330" i="12"/>
  <c r="E292" i="12"/>
  <c r="E266" i="12"/>
  <c r="E235" i="12"/>
  <c r="AU696" i="12"/>
  <c r="AU186" i="12"/>
  <c r="I52" i="1"/>
  <c r="I8" i="12"/>
  <c r="K8" i="12"/>
  <c r="M8" i="12"/>
  <c r="P8" i="12"/>
  <c r="G55" i="12"/>
  <c r="I53" i="1" s="1"/>
  <c r="I55" i="12"/>
  <c r="K55" i="12"/>
  <c r="M55" i="12"/>
  <c r="P55" i="12"/>
  <c r="I62" i="12"/>
  <c r="K62" i="12"/>
  <c r="M62" i="12"/>
  <c r="P62" i="12"/>
  <c r="G72" i="12"/>
  <c r="I55" i="1" s="1"/>
  <c r="I72" i="12"/>
  <c r="K72" i="12"/>
  <c r="M72" i="12"/>
  <c r="P72" i="12"/>
  <c r="G78" i="12"/>
  <c r="I56" i="1" s="1"/>
  <c r="I78" i="12"/>
  <c r="K78" i="12"/>
  <c r="M78" i="12"/>
  <c r="P78" i="12"/>
  <c r="G103" i="12"/>
  <c r="I57" i="1" s="1"/>
  <c r="I103" i="12"/>
  <c r="K103" i="12"/>
  <c r="M103" i="12"/>
  <c r="P103" i="12"/>
  <c r="I223" i="12"/>
  <c r="K223" i="12"/>
  <c r="M223" i="12"/>
  <c r="P223" i="12"/>
  <c r="G384" i="12"/>
  <c r="I59" i="1" s="1"/>
  <c r="I384" i="12"/>
  <c r="K384" i="12"/>
  <c r="M384" i="12"/>
  <c r="P384" i="12"/>
  <c r="G399" i="12"/>
  <c r="I60" i="1" s="1"/>
  <c r="I399" i="12"/>
  <c r="K399" i="12"/>
  <c r="M399" i="12"/>
  <c r="P399" i="12"/>
  <c r="G405" i="12"/>
  <c r="I61" i="1" s="1"/>
  <c r="I405" i="12"/>
  <c r="K405" i="12"/>
  <c r="M405" i="12"/>
  <c r="P405" i="12"/>
  <c r="G574" i="12"/>
  <c r="I62" i="1" s="1"/>
  <c r="I574" i="12"/>
  <c r="K574" i="12"/>
  <c r="M574" i="12"/>
  <c r="P574" i="12"/>
  <c r="I580" i="12"/>
  <c r="K580" i="12"/>
  <c r="M580" i="12"/>
  <c r="P580" i="12"/>
  <c r="G642" i="12"/>
  <c r="I64" i="1" s="1"/>
  <c r="I642" i="12"/>
  <c r="K642" i="12"/>
  <c r="M642" i="12"/>
  <c r="P642" i="12"/>
  <c r="G656" i="12"/>
  <c r="I65" i="1" s="1"/>
  <c r="I656" i="12"/>
  <c r="K656" i="12"/>
  <c r="M656" i="12"/>
  <c r="P656" i="12"/>
  <c r="G667" i="12"/>
  <c r="I66" i="1" s="1"/>
  <c r="I667" i="12"/>
  <c r="K667" i="12"/>
  <c r="M667" i="12"/>
  <c r="P667" i="12"/>
  <c r="I694" i="12"/>
  <c r="K694" i="12"/>
  <c r="M694" i="12"/>
  <c r="P694" i="12"/>
  <c r="G726" i="12"/>
  <c r="I69" i="1" s="1"/>
  <c r="I19" i="1" s="1"/>
  <c r="I726" i="12"/>
  <c r="K726" i="12"/>
  <c r="M726" i="12"/>
  <c r="P726" i="12"/>
  <c r="F42" i="1"/>
  <c r="G42" i="1"/>
  <c r="H42" i="1"/>
  <c r="I42" i="1"/>
  <c r="J40" i="1" s="1"/>
  <c r="J41" i="1"/>
  <c r="J28" i="1"/>
  <c r="J26" i="1"/>
  <c r="G38" i="1"/>
  <c r="F38" i="1"/>
  <c r="J23" i="1"/>
  <c r="J24" i="1"/>
  <c r="J25" i="1"/>
  <c r="J27" i="1"/>
  <c r="E24" i="1"/>
  <c r="E26" i="1"/>
  <c r="G675" i="12" l="1"/>
  <c r="I67" i="1" s="1"/>
  <c r="I18" i="1" s="1"/>
  <c r="I17" i="1"/>
  <c r="J39" i="1"/>
  <c r="J42" i="1" s="1"/>
  <c r="E224" i="12"/>
  <c r="G224" i="12" s="1"/>
  <c r="E255" i="12"/>
  <c r="G255" i="12" s="1"/>
  <c r="E285" i="12"/>
  <c r="G285" i="12" s="1"/>
  <c r="E322" i="12"/>
  <c r="G322" i="12" s="1"/>
  <c r="G223" i="12" l="1"/>
  <c r="I58" i="1" s="1"/>
  <c r="I70" i="1" l="1"/>
  <c r="J57" i="1" s="1"/>
  <c r="I16" i="1"/>
  <c r="I21" i="1" s="1"/>
  <c r="G25" i="1" s="1"/>
  <c r="G26" i="1" s="1"/>
  <c r="G29" i="1" s="1"/>
  <c r="J56" i="1" l="1"/>
  <c r="J59" i="1"/>
  <c r="J62" i="1"/>
  <c r="J54" i="1"/>
  <c r="J53" i="1"/>
  <c r="J66" i="1"/>
  <c r="J69" i="1"/>
  <c r="J52" i="1"/>
  <c r="J64" i="1"/>
  <c r="J63" i="1"/>
  <c r="J68" i="1"/>
  <c r="J61" i="1"/>
  <c r="J60" i="1"/>
  <c r="J67" i="1"/>
  <c r="J55" i="1"/>
  <c r="J58" i="1"/>
  <c r="J65" i="1"/>
  <c r="J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<sst xmlns="http://schemas.openxmlformats.org/spreadsheetml/2006/main" count="1904" uniqueCount="699">
  <si>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</si>
  <si>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</si>
  <si>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#RTSROZP#</t>
  </si>
  <si>
    <t>Položkový rozpočet stavby</t>
  </si>
  <si>
    <t>Stavba:</t>
  </si>
  <si>
    <t>001</t>
  </si>
  <si>
    <t>Stavební úpravy objektu, zateplení obálky</t>
  </si>
  <si>
    <t>Objekt:</t>
  </si>
  <si>
    <t>SO 01</t>
  </si>
  <si>
    <t>Rozpočet:</t>
  </si>
  <si>
    <t>1</t>
  </si>
  <si>
    <t>Objednatel:</t>
  </si>
  <si>
    <t>Silnice LK a.s.</t>
  </si>
  <si>
    <t>IČO:</t>
  </si>
  <si>
    <t>28746503</t>
  </si>
  <si>
    <t>Československé armády 4805/24</t>
  </si>
  <si>
    <t>DIČ:</t>
  </si>
  <si>
    <t>CZ28746503</t>
  </si>
  <si>
    <t>46605</t>
  </si>
  <si>
    <t>Jablonec nad Nisou - Rýnovice</t>
  </si>
  <si>
    <t>Projektant:</t>
  </si>
  <si>
    <t>Zhotovitel:</t>
  </si>
  <si>
    <t>Vypracoval:</t>
  </si>
  <si>
    <t>Ing. Jiří Marek</t>
  </si>
  <si>
    <t>Rozpis ceny</t>
  </si>
  <si>
    <t>Celkem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</si>
  <si>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</si>
  <si>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</si>
  <si>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</si>
  <si>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</si>
  <si>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</si>
  <si>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</si>
  <si>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</si>
  <si>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</si>
  <si>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</si>
  <si>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</si>
  <si>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</si>
  <si>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</si>
  <si>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</si>
  <si>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</si>
  <si>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</si>
  <si>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</si>
  <si>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</si>
  <si>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</si>
  <si>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</si>
  <si>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</si>
  <si>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</si>
  <si>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</si>
  <si>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</si>
  <si>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</si>
  <si>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</si>
  <si>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</si>
  <si>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</si>
  <si>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</si>
  <si>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Celkem za stavbu</t>
  </si>
  <si>
    <t>#POPS</t>
  </si>
  <si>
    <t>Popis stavby: 001 - Stavební úpravy objektu, zateplení obálky</t>
  </si>
  <si>
    <t>#POPO</t>
  </si>
  <si>
    <t>Popis objektu: SO 01 - Stavební úpravy objektu, zateplení obálky</t>
  </si>
  <si>
    <t>#POPR</t>
  </si>
  <si>
    <t>Popis rozpočtu: 1 - Stavební úpravy objektu, zateplení obálky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</si>
  <si>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</si>
  <si>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</si>
  <si>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</si>
  <si>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</si>
  <si>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</si>
  <si>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</si>
  <si>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</si>
  <si>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</si>
  <si>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</si>
  <si>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61</t>
  </si>
  <si>
    <t>Úpravy povrchů vnitřní</t>
  </si>
  <si>
    <t>62</t>
  </si>
  <si>
    <t>Úpravy povrchů vnější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</si>
  <si>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</si>
  <si>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</si>
  <si>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</si>
  <si>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</si>
  <si>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</si>
  <si>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</si>
  <si>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</si>
  <si>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</si>
  <si>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</si>
  <si>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</si>
  <si>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764</t>
  </si>
  <si>
    <t>Konstrukce klempířské</t>
  </si>
  <si>
    <t>767</t>
  </si>
  <si>
    <t>Konstrukce zámečnické</t>
  </si>
  <si>
    <t>784</t>
  </si>
  <si>
    <t>Malby</t>
  </si>
  <si>
    <t>799</t>
  </si>
  <si>
    <t>Ostatní</t>
  </si>
  <si>
    <t>M65</t>
  </si>
  <si>
    <t>Elektroinstalace</t>
  </si>
  <si>
    <t>D96</t>
  </si>
  <si>
    <t>Přesuny suti a vybouraných hmot</t>
  </si>
  <si>
    <t>PSU</t>
  </si>
  <si>
    <t xml:space="preserve">Položkový rozpočet </t>
  </si>
  <si>
    <t>S:</t>
  </si>
  <si>
    <t>O:</t>
  </si>
  <si>
    <t>R: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</si>
  <si>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</si>
  <si>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</si>
  <si>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</si>
  <si>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</si>
  <si>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</si>
  <si>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</si>
  <si>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</si>
  <si>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</si>
  <si>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</si>
  <si>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</si>
  <si>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</t>
  </si>
  <si>
    <t>Dodávka celk.</t>
  </si>
  <si>
    <t>Montáž</t>
  </si>
  <si>
    <t>Montáž celk.</t>
  </si>
  <si>
    <t>DPH</t>
  </si>
  <si>
    <t>Cena s DPH</t>
  </si>
  <si>
    <t>Ceník</t>
  </si>
  <si>
    <t>Nhod / MJ</t>
  </si>
  <si>
    <t>Nhod celk.</t>
  </si>
  <si>
    <t>Dodavatel</t>
  </si>
  <si>
    <t>Typ položky</t>
  </si>
  <si>
    <t>Stav položky</t>
  </si>
  <si>
    <t>Díl:</t>
  </si>
  <si>
    <t>DIL</t>
  </si>
  <si>
    <t>132201111R00</t>
  </si>
  <si>
    <t>Hloubení rýh šířky do 600 mm v hor. 3, do 100 m3, STROJNĚ</t>
  </si>
  <si>
    <t>m3</t>
  </si>
  <si>
    <t>Práce</t>
  </si>
  <si>
    <t>Běžná</t>
  </si>
  <si>
    <t>POL1_</t>
  </si>
  <si>
    <t xml:space="preserve">rýhy kolem objektu pro zateplení základů : </t>
  </si>
  <si>
    <t>VV</t>
  </si>
  <si>
    <t xml:space="preserve">dle TZ -výkopy = hloubka 750 mm : </t>
  </si>
  <si>
    <t xml:space="preserve">šíře 600 mm : </t>
  </si>
  <si>
    <t>2*49*0,6*0,75</t>
  </si>
  <si>
    <t>2*22*0,6*0,75</t>
  </si>
  <si>
    <t>132201119R00</t>
  </si>
  <si>
    <t>Příplatek za lepivost, hloubení rýh šířky do 600 mm, v hornině 3, STROJNĚ</t>
  </si>
  <si>
    <t>63,9/3</t>
  </si>
  <si>
    <t>162201102R00</t>
  </si>
  <si>
    <t>Vodorovné přemístění výkopku z horniny tř. 1 - 4, do 50 m</t>
  </si>
  <si>
    <t xml:space="preserve">odvoz výkopku na depo =  63,9m3 : </t>
  </si>
  <si>
    <t>63,9</t>
  </si>
  <si>
    <t xml:space="preserve">odvoz výkopku ke zpětnému zásypu(odpočet štp + bet. lože- cca 350mm) : </t>
  </si>
  <si>
    <t>63,9-(1*49*0,6*0,35+2*22*0,6*0,35)</t>
  </si>
  <si>
    <t>167101101R00</t>
  </si>
  <si>
    <t>Nakládání výkopku z hor. 1 ÷ 4 v množství do 100 m3</t>
  </si>
  <si>
    <t xml:space="preserve">nakládání výkopku na depu ke zpětnému zásypu : </t>
  </si>
  <si>
    <t xml:space="preserve"> ke zpětnému zásypu(odpočet štp + bet. lože- cca 350mm) : </t>
  </si>
  <si>
    <t>174101101R00</t>
  </si>
  <si>
    <t>Zásyp jam, rýh, šachet se zhutněním</t>
  </si>
  <si>
    <t>včetně strojního přemístění materiálu pro zásyp ze vzdálenosti do 10 m od okraje zásypu</t>
  </si>
  <si>
    <t>POP</t>
  </si>
  <si>
    <t xml:space="preserve">podsyp pod betonové lože okapováho chodníku v tl. 150mm,šíře 600mm : </t>
  </si>
  <si>
    <t xml:space="preserve">předpoklad ,že na severu u vjezdů není okapový chodník- vi příčný řez : </t>
  </si>
  <si>
    <t>1*49*0,6*0,15</t>
  </si>
  <si>
    <t>2*22*0,6*0,15</t>
  </si>
  <si>
    <t>180402111R00</t>
  </si>
  <si>
    <t>Založení trávníku parkového výsevem v rovině</t>
  </si>
  <si>
    <t>m2</t>
  </si>
  <si>
    <t xml:space="preserve">osetí upravené plochy = 198,8m2 : </t>
  </si>
  <si>
    <t>130,2</t>
  </si>
  <si>
    <t>181201101R00</t>
  </si>
  <si>
    <t>Úprava pláně v násypech v hor. 1-4, bez zhutnění</t>
  </si>
  <si>
    <t xml:space="preserve">rozprostření přebytečného výkopku v areálu investora(UNC,JCB ap.) cca v tl.15cm : </t>
  </si>
  <si>
    <t xml:space="preserve"> štp + bet. lože- cca 350mm : </t>
  </si>
  <si>
    <t>(1*49*0,6*0,35+2*22*0,6*0,35)/0,15</t>
  </si>
  <si>
    <t>181301101R00</t>
  </si>
  <si>
    <t>Rozprostření ornice, rovina, v ploše do 500 m2, do tl. 100 mm</t>
  </si>
  <si>
    <t xml:space="preserve">ohumusování rozprostřeného přebytečného výkopku =130,2m2 : </t>
  </si>
  <si>
    <t>00572400R</t>
  </si>
  <si>
    <t>Směs travní parková I. běžná zátěž PROFI</t>
  </si>
  <si>
    <t>kg</t>
  </si>
  <si>
    <t>SPCM</t>
  </si>
  <si>
    <t>Specifikace</t>
  </si>
  <si>
    <t>POL3_</t>
  </si>
  <si>
    <t xml:space="preserve">travní směs cca 0,05 kg/m2 : </t>
  </si>
  <si>
    <t>130,2*0,05</t>
  </si>
  <si>
    <t>5832012R</t>
  </si>
  <si>
    <t>Zemina zahradní, tříděná 0/8</t>
  </si>
  <si>
    <t>t</t>
  </si>
  <si>
    <t xml:space="preserve">ornice pro zahumusování upraveného terénu přebytečným výkopkem : </t>
  </si>
  <si>
    <t xml:space="preserve">v tl. cca 10cm, 1m3 = cca 1,6t : </t>
  </si>
  <si>
    <t>130,2*0,1*1,6</t>
  </si>
  <si>
    <t>583426851R</t>
  </si>
  <si>
    <t xml:space="preserve">Kamenivo drcené 16/32 </t>
  </si>
  <si>
    <t xml:space="preserve">dodávka podsypového materiálu : </t>
  </si>
  <si>
    <t xml:space="preserve"> pod betonové lože okapováho chodníku v tl. 150mm,šíře 600mm : </t>
  </si>
  <si>
    <t>1*49*0,6*0,15*1,7</t>
  </si>
  <si>
    <t>2*22*0,6*0,15*1,7</t>
  </si>
  <si>
    <t>274313611R00</t>
  </si>
  <si>
    <t>Beton základových pasů prostý C 16/20</t>
  </si>
  <si>
    <t>Včetně dodávky a uložení betonu a kamene.</t>
  </si>
  <si>
    <t xml:space="preserve"> betonové lože okapováho chodníku v tl. 200mm,šíře 600mm : </t>
  </si>
  <si>
    <t>1*49*0,6*0,2</t>
  </si>
  <si>
    <t>2*22*0,6*0,2</t>
  </si>
  <si>
    <t>311261212R00</t>
  </si>
  <si>
    <t>Zdivo z velkoformátových pórobetonových bloků se zvýšenou pevností, tl. 250 mm</t>
  </si>
  <si>
    <t xml:space="preserve">zazdívka 1 ks okna v 2.NP : </t>
  </si>
  <si>
    <t>2,4*1,8</t>
  </si>
  <si>
    <t>Překlad 2x I200, dl. 4100 mm</t>
  </si>
  <si>
    <t>kus</t>
  </si>
  <si>
    <t>2*4,1</t>
  </si>
  <si>
    <t>596811111RT4</t>
  </si>
  <si>
    <t>Kladení dlažby komunikací pro pěší, z dlažby betonové, lože z kameniva těženého do tl. 30 mm včetně dlažby betonové 500 x 500 x 50 mm</t>
  </si>
  <si>
    <t xml:space="preserve">povrch okapového chodníku- osazení + dodávka dlažby : </t>
  </si>
  <si>
    <t>1*49*0,5</t>
  </si>
  <si>
    <t>2*22*0,5</t>
  </si>
  <si>
    <t>612409991R00</t>
  </si>
  <si>
    <t>Začištění omítek kolem oken, dveří, obkladů apod.</t>
  </si>
  <si>
    <t>m</t>
  </si>
  <si>
    <t xml:space="preserve">začištění ostění a nadpraží po osazení výplní z vnitřní strany objektu : </t>
  </si>
  <si>
    <t xml:space="preserve"> jih : </t>
  </si>
  <si>
    <t>28*(1,8*2+2,4)</t>
  </si>
  <si>
    <t>1*3*1,8</t>
  </si>
  <si>
    <t>1*(2*2,02+1)</t>
  </si>
  <si>
    <t xml:space="preserve"> východ : </t>
  </si>
  <si>
    <t>4*(2*1,8+2,4)</t>
  </si>
  <si>
    <t>1*(2*2,1+1,8)</t>
  </si>
  <si>
    <t>2*(2*2,24+3,6)</t>
  </si>
  <si>
    <t>1*(2*2,4+3,6)</t>
  </si>
  <si>
    <t>1*(2*2,5+1,9)</t>
  </si>
  <si>
    <t xml:space="preserve">omítka západ : </t>
  </si>
  <si>
    <t>3*(2*1,8+2,4)</t>
  </si>
  <si>
    <t>1*(2*2,02+1,75)</t>
  </si>
  <si>
    <t>4*(2*2,4+3,6)</t>
  </si>
  <si>
    <t>1*(2*1,8+1,8)</t>
  </si>
  <si>
    <t>612472621R00</t>
  </si>
  <si>
    <t>Omítka vnitřních stěn určená pro pórobetonové zdivo, tepelněizolační, jádrová omítka a hlazená stěrka, prováděná ručně</t>
  </si>
  <si>
    <t xml:space="preserve">vnitřní omítka porobetonu po zazdění okna v 2.NP : </t>
  </si>
  <si>
    <t>620991121R00</t>
  </si>
  <si>
    <t>Zakrývání výplní vnějších otvorů z lešení</t>
  </si>
  <si>
    <t xml:space="preserve">zakrytí otvorů z vnější strany : </t>
  </si>
  <si>
    <t xml:space="preserve"> sever : </t>
  </si>
  <si>
    <t xml:space="preserve">omítka východ : </t>
  </si>
  <si>
    <t>622311514R00</t>
  </si>
  <si>
    <t>Izolace suterénu z extrudovaného polystyrenu (XPS) tl. 140 mm, bez povrchové úpravy</t>
  </si>
  <si>
    <t xml:space="preserve">izolace pod terénem - dle příčného  řezu 40 cm do hloubky pod terén : </t>
  </si>
  <si>
    <t>1*49,28*0,4</t>
  </si>
  <si>
    <t>1*49,18*0,4</t>
  </si>
  <si>
    <t>2*22*0,4</t>
  </si>
  <si>
    <t>622311524RT1</t>
  </si>
  <si>
    <t>Zateplovací systém soklu, izolant XPS tl. 140 mm, s flexibilním lepicím/stěrkovým tmelem a akrylátovou pastovitou omítkou (zrno 2,0 mm)</t>
  </si>
  <si>
    <t>Součinitel tepelné vodivosti izolantu je 0,038 W/mK.</t>
  </si>
  <si>
    <t xml:space="preserve">skladba OS2 : </t>
  </si>
  <si>
    <t xml:space="preserve">izolace soklu nad  terénem - dle příčného  řezu 40 cm nad  terén : </t>
  </si>
  <si>
    <t>-8*3,6*0,4</t>
  </si>
  <si>
    <t>-0,8*0,4</t>
  </si>
  <si>
    <t>-1,75*0,4</t>
  </si>
  <si>
    <t>-1,9*0,4</t>
  </si>
  <si>
    <t>622311734RT3</t>
  </si>
  <si>
    <t>Fasádní zateplovací systém, lamelové desky z minerální vaty (kolmé vlákno) tl. 140 mm, systémový lepicí/stěrkový tmel a silikonová pastovitá omítka (zrno 2,0 mm)</t>
  </si>
  <si>
    <t>Součinitel tepelné vodivosti izolantu je 0,041 W/mK.</t>
  </si>
  <si>
    <t xml:space="preserve">kompletní zateplovcí systém upřesní investor : </t>
  </si>
  <si>
    <t xml:space="preserve">zateplení  jih : </t>
  </si>
  <si>
    <t>49,18*7,1</t>
  </si>
  <si>
    <t>49,28*2,05</t>
  </si>
  <si>
    <t>-27*2,4*1,8-2*1,8*1,8-0,8*1,62</t>
  </si>
  <si>
    <t xml:space="preserve">zateplení sever : </t>
  </si>
  <si>
    <t>49,28*9,2</t>
  </si>
  <si>
    <t>-7*3,6*3,2-3,6*3,8-3,6*2,4</t>
  </si>
  <si>
    <t xml:space="preserve">zateplení východ : </t>
  </si>
  <si>
    <t>8,9*7,1</t>
  </si>
  <si>
    <t>13,1*9,2</t>
  </si>
  <si>
    <t>-4*2,4*1,8-1,8*2,1-1,9*2,1-3,6*2,4-2*3,6*2,24</t>
  </si>
  <si>
    <t xml:space="preserve">zateplení západ : </t>
  </si>
  <si>
    <t>-3*2,4*1,8-1,8*1,8-1,75*1,62-4*3,6*2,4</t>
  </si>
  <si>
    <t>622311763RT1</t>
  </si>
  <si>
    <t>Zateplovací systém parapetu, izolant z minerální vaty s kolmým vláknem, tl. 30 mm</t>
  </si>
  <si>
    <t xml:space="preserve">pod venkovní parapety, včetně stěrky a výztužné tkaniny : </t>
  </si>
  <si>
    <t xml:space="preserve">osazení a dodávka vnitřních parapetů : </t>
  </si>
  <si>
    <t xml:space="preserve">dle knihy fasádních výplní : </t>
  </si>
  <si>
    <t xml:space="preserve">pozice A : </t>
  </si>
  <si>
    <t xml:space="preserve">okno plastové 3550 x 2350  - 3 ks : </t>
  </si>
  <si>
    <t>3*3,6*0,14</t>
  </si>
  <si>
    <t xml:space="preserve">pozice B : </t>
  </si>
  <si>
    <t xml:space="preserve">okno plastové 1750 x 1400  - 1 ks : </t>
  </si>
  <si>
    <t>1*1,8*0,14</t>
  </si>
  <si>
    <t xml:space="preserve">pozice C : </t>
  </si>
  <si>
    <t xml:space="preserve">okno plastové 2350 x 1750  - 16 ks : </t>
  </si>
  <si>
    <t>16*2,4*0,14</t>
  </si>
  <si>
    <t xml:space="preserve">pozice D : </t>
  </si>
  <si>
    <t xml:space="preserve">pozice E : </t>
  </si>
  <si>
    <t xml:space="preserve">okno platové 2350 x 950  - 1 ks : </t>
  </si>
  <si>
    <t>1*2,4*0,14</t>
  </si>
  <si>
    <t xml:space="preserve">pozice F : </t>
  </si>
  <si>
    <t xml:space="preserve">okno plastové 1550 x 1750  - 1 ks : </t>
  </si>
  <si>
    <t>1*1,6*0,14</t>
  </si>
  <si>
    <t xml:space="preserve">pozice G : </t>
  </si>
  <si>
    <t xml:space="preserve">okno plastové 3550 x 2800 - 2 ks : </t>
  </si>
  <si>
    <t>2*3,6*0,14</t>
  </si>
  <si>
    <t xml:space="preserve">pozice H : </t>
  </si>
  <si>
    <t xml:space="preserve">okno plastové 3550 x 1150 + 3550 x 950  - 1 ks : </t>
  </si>
  <si>
    <t xml:space="preserve">pozice I : </t>
  </si>
  <si>
    <t xml:space="preserve">okno plastové 3550 x 2350 - 2 ks : </t>
  </si>
  <si>
    <t>622311750RT3</t>
  </si>
  <si>
    <t>Povrchová úprava ostění, zateplovací systém s lamelami z minerální vaty (kolmé vlákno), systémový lepicí/stěrkový tmel a silikonová pastovitá omítka (zrno 2,0 mm)</t>
  </si>
  <si>
    <t>Položka obsahuje: podkladní stěrku, okenní a rohové lišty, výztužnou stěrku, kontaktní nátěr a povrchovou úpravu omítkou.</t>
  </si>
  <si>
    <t xml:space="preserve">úprava ostění zateplovacího systému : </t>
  </si>
  <si>
    <t xml:space="preserve">fasáda jih : </t>
  </si>
  <si>
    <t>27*(1,8*2+2,4)*0,14</t>
  </si>
  <si>
    <t>2*(1,8*2+1,8)*0,14</t>
  </si>
  <si>
    <t>(2*2,02+1)*0,14</t>
  </si>
  <si>
    <t xml:space="preserve">fasáda sever : </t>
  </si>
  <si>
    <t>7*(2*3,6+3,6)*0,14</t>
  </si>
  <si>
    <t>1*(2*4,2+3,6)*0,14</t>
  </si>
  <si>
    <t>1*(2*2,24+3,6)*0,14</t>
  </si>
  <si>
    <t xml:space="preserve">fasáda východ : </t>
  </si>
  <si>
    <t>4*(2*1,8+2,4)*0,14</t>
  </si>
  <si>
    <t>1*(2*2,1+1,8)*0,14</t>
  </si>
  <si>
    <t>2*(2*2,24+3,6)*0,14</t>
  </si>
  <si>
    <t>1*(2*2,4+3,6)*0,14</t>
  </si>
  <si>
    <t xml:space="preserve">fasáda západ : </t>
  </si>
  <si>
    <t>3*(2*1,8+2,4)*0,14</t>
  </si>
  <si>
    <t>1*(2*2,02+1,75)*0,14</t>
  </si>
  <si>
    <t>4*(2*2,4+3,6)*0,14</t>
  </si>
  <si>
    <t>622311014R00</t>
  </si>
  <si>
    <t>Soklová hliníková zakládací lišta pro kontaktní zateplovací systém (ETICS), pro izolant tl. 140 mm</t>
  </si>
  <si>
    <t xml:space="preserve">zakládací soklová lišta : </t>
  </si>
  <si>
    <t>1*49,28</t>
  </si>
  <si>
    <t>1*49,18</t>
  </si>
  <si>
    <t>2*22</t>
  </si>
  <si>
    <t>622422211R00</t>
  </si>
  <si>
    <t>Oprava omítky vnější stěn, složitost 1 - 2, vápenné, hladké, do 20 % plochy</t>
  </si>
  <si>
    <t>Včetně barvení vždy celé plochy (100%), s výjimkou položek oprav omítek drásaných.</t>
  </si>
  <si>
    <t xml:space="preserve">oprava otlučených vnějších omítek- rozsah bude upřesněn z lešení : </t>
  </si>
  <si>
    <t xml:space="preserve">výměra- viz otlučení vnějších omítek = 1.012,67m2 : </t>
  </si>
  <si>
    <t>1012,67</t>
  </si>
  <si>
    <t>283502541R</t>
  </si>
  <si>
    <t>Zátka STR EPS pro talířové hmoždinky, průměr 65 mm</t>
  </si>
  <si>
    <t xml:space="preserve">EPS zátky k překrytí hmoždinek u soklové části nad zemí : </t>
  </si>
  <si>
    <t xml:space="preserve">plocha zateplení soklu nad zemí   = 44m2, počet hm. na 1m2 = cca 6ks : </t>
  </si>
  <si>
    <t>6*44</t>
  </si>
  <si>
    <t>283502552R</t>
  </si>
  <si>
    <t>Zátka minerální k zapouštěcím hmoždinkám, průměr 66 mm, tl. 25 mm</t>
  </si>
  <si>
    <t xml:space="preserve">minerání zátky k překrytí hmoždinek : </t>
  </si>
  <si>
    <t xml:space="preserve">plocha zateplení minerálem  = 940m2, počet hm. na 1m2 = cca 6ks : </t>
  </si>
  <si>
    <t>6*940</t>
  </si>
  <si>
    <t>624602111R00</t>
  </si>
  <si>
    <t>Tmelení spár š. 10 mm, hl. 7 mm trvale elastickým tmelem na bázi MS polymerů</t>
  </si>
  <si>
    <t xml:space="preserve">tmelení spár u ostění venkovních parapetů : </t>
  </si>
  <si>
    <t>3*2*0,14</t>
  </si>
  <si>
    <t>1*2*0,14</t>
  </si>
  <si>
    <t>16*2*0,14</t>
  </si>
  <si>
    <t xml:space="preserve">okno plastové 850 x 1750  - 1 ks : </t>
  </si>
  <si>
    <t xml:space="preserve">pozice F: </t>
  </si>
  <si>
    <t xml:space="preserve">okno plastové 1550 x 1750 - 1 ks : </t>
  </si>
  <si>
    <t xml:space="preserve">pozice H: </t>
  </si>
  <si>
    <t>2*2*0,14</t>
  </si>
  <si>
    <t>648991111RT4</t>
  </si>
  <si>
    <t>Osazení parapetních desek plastových a laminovaných šířky do 200 mm včetně dodávky plastové parapetní desky š. 200 mm</t>
  </si>
  <si>
    <t>POL1_1</t>
  </si>
  <si>
    <t>3*3,6</t>
  </si>
  <si>
    <t>1*1,8</t>
  </si>
  <si>
    <t xml:space="preserve">okno plastové 2350 x 1750  - 16  ks : </t>
  </si>
  <si>
    <t>16*2,4</t>
  </si>
  <si>
    <t>1*0,9</t>
  </si>
  <si>
    <t xml:space="preserve">okno plastové 2350 x 950  - 1 ks : </t>
  </si>
  <si>
    <t>1*2,4</t>
  </si>
  <si>
    <t>1*1,6</t>
  </si>
  <si>
    <t>2*3,6</t>
  </si>
  <si>
    <t>766601211RT1</t>
  </si>
  <si>
    <t>Těsnění okenní spáry, ostění, PT fólie+ PP páska folie š. 70 mm,  páska tl. 2 mm, š. 10 mm</t>
  </si>
  <si>
    <t>POL1_7</t>
  </si>
  <si>
    <t>3*2*(3,855+2,35)*2</t>
  </si>
  <si>
    <t>1*2*(1,75+1,40)*2</t>
  </si>
  <si>
    <t>16*2*(2,35+1,75)*2</t>
  </si>
  <si>
    <t>1*2*(0,85+1,75)*2</t>
  </si>
  <si>
    <t>1*2*(2,35+0,95)*2</t>
  </si>
  <si>
    <t>1*2*(1,55+1,75)*2</t>
  </si>
  <si>
    <t>1*2*(3,55+1,15)*2</t>
  </si>
  <si>
    <t>1*2*(3,55+0,95)*2</t>
  </si>
  <si>
    <t>2*2*(3,55+2,80)*2</t>
  </si>
  <si>
    <t>2*2*(3,55+2,35)*2</t>
  </si>
  <si>
    <t/>
  </si>
  <si>
    <t xml:space="preserve">pouzice V1 : </t>
  </si>
  <si>
    <t xml:space="preserve">dveře hliníkové 1800 x 2450  - 1 ks : </t>
  </si>
  <si>
    <t>1*2*(1,8+2,45)*2</t>
  </si>
  <si>
    <t xml:space="preserve">pozice V2 : </t>
  </si>
  <si>
    <t xml:space="preserve">dveře hliníkové 1800 x 1970  - 1 ks : </t>
  </si>
  <si>
    <t>1*2*(1,8+1,97)*2</t>
  </si>
  <si>
    <t>766711001R00</t>
  </si>
  <si>
    <t>Montáž oken  s vypěněním plastových</t>
  </si>
  <si>
    <t>Montáž plastových oken a dveří včetně dodávky a montáže PU pěny a spojovacích prostředků.</t>
  </si>
  <si>
    <t>3*2*(3,855+2,35)</t>
  </si>
  <si>
    <t>1*2*(1,75+1,40)</t>
  </si>
  <si>
    <t xml:space="preserve">okno plastové 2350 x 1750  -16 ks : </t>
  </si>
  <si>
    <t>16*2*(2,35+1,75)</t>
  </si>
  <si>
    <t>1*2*(0,85+1,75)</t>
  </si>
  <si>
    <t>1*2*(2,35+0,95)</t>
  </si>
  <si>
    <t>1*2*(1,55+1,75)</t>
  </si>
  <si>
    <t>1*2*(3,55+1,15)</t>
  </si>
  <si>
    <t>1*2*(3,55+0,95)</t>
  </si>
  <si>
    <t>2*2*(3,55+2,80)</t>
  </si>
  <si>
    <t>2*2*(3,55+2,35)</t>
  </si>
  <si>
    <t>1001</t>
  </si>
  <si>
    <t>Okno  plastové 3550 x 2350, izolační trojsklo, pozice A, parametry- viz výplně otvorů</t>
  </si>
  <si>
    <t>1002</t>
  </si>
  <si>
    <t>Okno  plastové 1750 x 1400, izolační trojsklo, pozice B, parametry- viz výplně otvorů</t>
  </si>
  <si>
    <t>1003</t>
  </si>
  <si>
    <t>Okno  plastové 2350 x 1750, izolační trojsklo, pozice C, parametry- viz výplně otvorů</t>
  </si>
  <si>
    <t>1004</t>
  </si>
  <si>
    <t>Okno  plastové 850 x 1750, izolační trojsklo, pozice D, parametry- viz výplně otvorů</t>
  </si>
  <si>
    <t>Okno  plastové 2350 x 950, izolační trojsklo, pozice E, parametry- viz výplně otvorů</t>
  </si>
  <si>
    <t>1005</t>
  </si>
  <si>
    <t>Okno  plastové 1550 x 1750, izolační trojsklo, pozice F, parametry- viz výplně otvorů</t>
  </si>
  <si>
    <t>1007</t>
  </si>
  <si>
    <t>Okno  plastové 3550 x 2800, izolační trojsklo, pozice G, parametry- viz výplně otvorů</t>
  </si>
  <si>
    <t>1006</t>
  </si>
  <si>
    <t>Okno  plastové 3550 x 1150 + 3550 x 950 , izolační trojsklo, pozice H, parametry- viz výplně otvorů</t>
  </si>
  <si>
    <t>Okno  plastové 3550 x 2350, izolační trojsklo, pozice I, parametry- viz výplně otvorů</t>
  </si>
  <si>
    <t>1008</t>
  </si>
  <si>
    <t>Dveře vchodové, hliníkové 1800 x2450, pozice V1, parametry-viz výplně otvorů</t>
  </si>
  <si>
    <t>1009</t>
  </si>
  <si>
    <t>Dveře vchodové, hliníkové 1800 x1970, pozice V2, parametry-viz výplně otvorů</t>
  </si>
  <si>
    <t>766711021R00</t>
  </si>
  <si>
    <t>Montáž vstupních dveří s vypěněním hliníkových</t>
  </si>
  <si>
    <t>Montáž plastových dveří včetně dodávky a montáže PU pěny.</t>
  </si>
  <si>
    <t>1*2*(1,8+2,45)</t>
  </si>
  <si>
    <t>1*2*(1,8+1,97)</t>
  </si>
  <si>
    <t>941941031R00</t>
  </si>
  <si>
    <t>Montáž lešení leh.řad.s podlahami,š.do 1 m, H 10 m</t>
  </si>
  <si>
    <t>2*50*9</t>
  </si>
  <si>
    <t>2*8*7+2*14*9</t>
  </si>
  <si>
    <t>941941191R00</t>
  </si>
  <si>
    <t>Příplatek za každý měsíc použití lešení k pol.1031</t>
  </si>
  <si>
    <t xml:space="preserve">předpoklad používání lešení cca 6 měsíců : </t>
  </si>
  <si>
    <t>6*1264</t>
  </si>
  <si>
    <t>941941831R00</t>
  </si>
  <si>
    <t>Demontáž lešení leh.řad.s podlahami,š.1 m, H 10 m</t>
  </si>
  <si>
    <t>941955009</t>
  </si>
  <si>
    <t>Lešení lehké pomocné, výška podlahy do 1,2 m</t>
  </si>
  <si>
    <t xml:space="preserve">lešení pro začištění ostění a nadpraží z vnitřní strany výplní otvorů : </t>
  </si>
  <si>
    <t xml:space="preserve">cca 2 x 50 x 2 + 4 x 22 *2 : </t>
  </si>
  <si>
    <t>2*50*2</t>
  </si>
  <si>
    <t>4*22*2</t>
  </si>
  <si>
    <t>952901111R00</t>
  </si>
  <si>
    <t>Vyčištění budov o výšce podlaží do 4 m</t>
  </si>
  <si>
    <t xml:space="preserve">plocha uvažována cca 1m od obvodového zdiva : </t>
  </si>
  <si>
    <t>2*2*48</t>
  </si>
  <si>
    <t>2*2*21</t>
  </si>
  <si>
    <t>962032231R00</t>
  </si>
  <si>
    <t>Bourání zdiva z cihel pálených na MVC</t>
  </si>
  <si>
    <t xml:space="preserve">2.NP : </t>
  </si>
  <si>
    <t>pohled sever - vybourání okna, prohloubení parapetu</t>
  </si>
  <si>
    <t>3,60*2,84*0,25</t>
  </si>
  <si>
    <t>pohled východ vybourání parapetů</t>
  </si>
  <si>
    <t>3,60*0,25*0,4*2</t>
  </si>
  <si>
    <t>962081131R00</t>
  </si>
  <si>
    <t>Bourání příček ze skleněných tvárnic do tl. 100 mm</t>
  </si>
  <si>
    <t xml:space="preserve">pohled jih- (okno z luxfer?) : </t>
  </si>
  <si>
    <t>968061112R00</t>
  </si>
  <si>
    <t>Vyvěšení dřevěných a plastových okenních křídel pl. do 1,5 m2</t>
  </si>
  <si>
    <t xml:space="preserve">1.NP : </t>
  </si>
  <si>
    <t xml:space="preserve">pohled  jih : </t>
  </si>
  <si>
    <t>14*2</t>
  </si>
  <si>
    <t xml:space="preserve">pohled východ : </t>
  </si>
  <si>
    <t>3*2</t>
  </si>
  <si>
    <t>1*12</t>
  </si>
  <si>
    <t xml:space="preserve">pohled západ : </t>
  </si>
  <si>
    <t>2*2</t>
  </si>
  <si>
    <t>2*12</t>
  </si>
  <si>
    <t xml:space="preserve">pohled jih : </t>
  </si>
  <si>
    <t>16*2</t>
  </si>
  <si>
    <t>2*6</t>
  </si>
  <si>
    <t>968061125R00</t>
  </si>
  <si>
    <t>Vyvěšení dřevěných a plastových dveřních křídel pl. do 2 m2</t>
  </si>
  <si>
    <t xml:space="preserve">1. NP : </t>
  </si>
  <si>
    <t>1*1</t>
  </si>
  <si>
    <t>1*2+1</t>
  </si>
  <si>
    <t>1*2</t>
  </si>
  <si>
    <t>968062357R00</t>
  </si>
  <si>
    <t>Vybourání  rámů oken dvojitých nad  4 m2</t>
  </si>
  <si>
    <t>13*2,4*1,8</t>
  </si>
  <si>
    <t>1*1,8*1,8</t>
  </si>
  <si>
    <t>2*2,4*1,8</t>
  </si>
  <si>
    <t>1*1,8*2,1</t>
  </si>
  <si>
    <t>1*3,6*2,4</t>
  </si>
  <si>
    <t>2*3,6*2,4</t>
  </si>
  <si>
    <t>15*2,4*1,8</t>
  </si>
  <si>
    <t>1*2,4*1,8</t>
  </si>
  <si>
    <t>968072456R00</t>
  </si>
  <si>
    <t>Vybourání kovových dveřních zárubní pl. nad 2 m2</t>
  </si>
  <si>
    <t>1*1,9*2,5</t>
  </si>
  <si>
    <t>1*1,75*2,02</t>
  </si>
  <si>
    <t>968095001R00</t>
  </si>
  <si>
    <t>Bourání parapetů dřevěných do š. 250 mm</t>
  </si>
  <si>
    <t>13*2,4</t>
  </si>
  <si>
    <t>2*2,4</t>
  </si>
  <si>
    <t>1*3,6</t>
  </si>
  <si>
    <t>15*2,4</t>
  </si>
  <si>
    <t xml:space="preserve">pohled sever- (okno z luxfer?) : </t>
  </si>
  <si>
    <t>3,6</t>
  </si>
  <si>
    <t>978015231R00</t>
  </si>
  <si>
    <t>Otlučení omítek vnějších MVC v složit.1-4 do 20 %</t>
  </si>
  <si>
    <t xml:space="preserve">procento otlučení bude upřesněno prohlídkou z lešení : </t>
  </si>
  <si>
    <t xml:space="preserve">omítka jih : </t>
  </si>
  <si>
    <t>49*7,5</t>
  </si>
  <si>
    <t>49*2,05</t>
  </si>
  <si>
    <t>-29*2,4*1,8-1,8*1,8-0,8*2,02</t>
  </si>
  <si>
    <t>5*(1,8*2+2,4)*0,085</t>
  </si>
  <si>
    <t>6*(1,8*2+2,4)*0,085</t>
  </si>
  <si>
    <t>(2*2,02+1)*0,1</t>
  </si>
  <si>
    <t xml:space="preserve">omítka sever : </t>
  </si>
  <si>
    <t>49*9,6</t>
  </si>
  <si>
    <t>-7*3,6*3,6-3,6*4,2-3,6*2,24</t>
  </si>
  <si>
    <t>7*(2*3,6+3,6)*0,25</t>
  </si>
  <si>
    <t>1*(2*4,2+3,6)*0,25</t>
  </si>
  <si>
    <t>1*(2*2,24+3,6)*0,085</t>
  </si>
  <si>
    <t>8,9*7,5</t>
  </si>
  <si>
    <t>13,1*9,6</t>
  </si>
  <si>
    <t>-4*2,4*1,8-1,8*2,1-1,9*2,5-3,6*2,4-2*3,6*2,24</t>
  </si>
  <si>
    <t>4*(2*1,8+2,4)*0,085</t>
  </si>
  <si>
    <t>1*(2*2,1+1,8)*0,085</t>
  </si>
  <si>
    <t>2*(2*2,24+3,6)*0,085</t>
  </si>
  <si>
    <t>1*(2*2,4+3,6)*0,085</t>
  </si>
  <si>
    <t>-3*2,4*1,8-1,8*1,8-1,75*2,02-4*3,6*2,4</t>
  </si>
  <si>
    <t>3*(2*1,8+2,4)*0,085</t>
  </si>
  <si>
    <t>1*(2*2,02+1,75)*0,085</t>
  </si>
  <si>
    <t>4*(2*2,4+3,6)*0,085</t>
  </si>
  <si>
    <t>764410850R00</t>
  </si>
  <si>
    <t>Demontáž oplechování parapetů, rš od 100 do 330 mm</t>
  </si>
  <si>
    <t>2,4*15</t>
  </si>
  <si>
    <t>1,8*1</t>
  </si>
  <si>
    <t>2,4*2</t>
  </si>
  <si>
    <t>3,6*2</t>
  </si>
  <si>
    <t>2,4*1</t>
  </si>
  <si>
    <t>767996803R00</t>
  </si>
  <si>
    <t>Demontáž atypických ocelových konstr. do 250 kg</t>
  </si>
  <si>
    <t xml:space="preserve">demontáž stávajícího nerez  komínu-na depo pro zpětnou montáž : </t>
  </si>
  <si>
    <t xml:space="preserve">cca výšky 8,8 dl pohledu jih = cca 70 kg : </t>
  </si>
  <si>
    <t>70</t>
  </si>
  <si>
    <t>979097012R00</t>
  </si>
  <si>
    <t>Pronájem kontejneru 7 t</t>
  </si>
  <si>
    <t xml:space="preserve">den   </t>
  </si>
  <si>
    <t xml:space="preserve">předpoklad po dobu bourání- cca 21 dní : </t>
  </si>
  <si>
    <t>21</t>
  </si>
  <si>
    <t>900      R02</t>
  </si>
  <si>
    <t>HZS stavební dělník v tarifní třídě 5</t>
  </si>
  <si>
    <t>h</t>
  </si>
  <si>
    <t xml:space="preserve">vyměřování, pasování, přípomoce- cca 30 hodin : </t>
  </si>
  <si>
    <t>30</t>
  </si>
  <si>
    <t>998011002R00</t>
  </si>
  <si>
    <t>Přesun hmot pro budovy zděné výšky do 12 m</t>
  </si>
  <si>
    <t>156,803</t>
  </si>
  <si>
    <t>764252403R00</t>
  </si>
  <si>
    <t>Žlaby podokapní půlkruhové z TiZn plechu, rš 330 mm</t>
  </si>
  <si>
    <t xml:space="preserve">dle řezu a pohledů na severní a jižní části vyššího traktu : </t>
  </si>
  <si>
    <t xml:space="preserve">položka včetně háků, čel, rohů a dilatací : </t>
  </si>
  <si>
    <t>764259411R00</t>
  </si>
  <si>
    <t>Kotlík kónický pro trouby z TiZn plechu, průměr do 150 mm</t>
  </si>
  <si>
    <t xml:space="preserve">viz pohled sever-3 ks : </t>
  </si>
  <si>
    <t xml:space="preserve">viz pohled jih 6 ks : </t>
  </si>
  <si>
    <t>3 - vyšší střecha</t>
  </si>
  <si>
    <t>3 - nižší střecha</t>
  </si>
  <si>
    <t>764512450R00</t>
  </si>
  <si>
    <t>Oplechování parapetů včetně rohů z TiZn plechu, rš 330 mm</t>
  </si>
  <si>
    <t xml:space="preserve">osazení a dodávka vnějších parapetů : </t>
  </si>
  <si>
    <t xml:space="preserve">dle knihy fasádních výplní nové výplně: </t>
  </si>
  <si>
    <t xml:space="preserve">okno plastové 1750 x 1350  - 1 ks : </t>
  </si>
  <si>
    <t xml:space="preserve">okno plastové 0,85x1,75  - 1ks </t>
  </si>
  <si>
    <t xml:space="preserve">okno platové 2,35 x 0,95 - 1ks: </t>
  </si>
  <si>
    <t>okno plastové 1,55x1,75 - 1ks:</t>
  </si>
  <si>
    <t>okno plastové 3,55x2,80 - 2ks:</t>
  </si>
  <si>
    <t xml:space="preserve">okno plastové spdní díl 3550 x 1150 - 1 ks : </t>
  </si>
  <si>
    <t>okno plastové vrchní díl 3,55 x 0,95 - 1ks:</t>
  </si>
  <si>
    <t xml:space="preserve">okno plastové spdní díl 3550 x 2350 - 2 ks : </t>
  </si>
  <si>
    <t>3,60*2</t>
  </si>
  <si>
    <t>stávající plastové výplně</t>
  </si>
  <si>
    <t>pohled východní</t>
  </si>
  <si>
    <t xml:space="preserve">pohled jižní </t>
  </si>
  <si>
    <t>14*2,4</t>
  </si>
  <si>
    <t>1*1,80</t>
  </si>
  <si>
    <t>pohled západní</t>
  </si>
  <si>
    <t>764554402R00</t>
  </si>
  <si>
    <t>Odpadní trouby kruhové z TiZn plechu, průměr 100 mm</t>
  </si>
  <si>
    <t xml:space="preserve">položka včetně manžet, odskoků, kolen : </t>
  </si>
  <si>
    <t xml:space="preserve">viz pohled sever-3 ks po 9,3m : </t>
  </si>
  <si>
    <t>3*9,3</t>
  </si>
  <si>
    <t xml:space="preserve">viz pohled jih 3 ks po 1,75m : </t>
  </si>
  <si>
    <t>3*1,75</t>
  </si>
  <si>
    <t xml:space="preserve">viz pohled jih 3 ks po 7,50m : </t>
  </si>
  <si>
    <t>3*7,50</t>
  </si>
  <si>
    <t>998764102R00</t>
  </si>
  <si>
    <t>Přesun hmot pro klempířské konstrukce, v objektech výšky do 12 m</t>
  </si>
  <si>
    <t>Přesun hmot</t>
  </si>
  <si>
    <t>POL7_</t>
  </si>
  <si>
    <t>767833100R00</t>
  </si>
  <si>
    <t>Montáž žebříků do zdiva s bočnicemi</t>
  </si>
  <si>
    <t xml:space="preserve">žebřík na střechu nižšího traktu : </t>
  </si>
  <si>
    <t xml:space="preserve">žebřík ze střechy nižšího traktu na vyšší trakt : </t>
  </si>
  <si>
    <t>553539012R</t>
  </si>
  <si>
    <t>Žebřík s přímým výstupem, výška 2 m, pozink</t>
  </si>
  <si>
    <t xml:space="preserve">dodávka žebříku ze střechy nižšího traktu na vyšší trakt- výšky cca 2,5m : </t>
  </si>
  <si>
    <t xml:space="preserve">bude upřesněno dílenskou dokumentací : </t>
  </si>
  <si>
    <t>553539020R</t>
  </si>
  <si>
    <t>Žebřík s přímým výstupem, výška 7,6 m, pozink</t>
  </si>
  <si>
    <t xml:space="preserve">dodávka žebříku na střechu nižšího traktu- výška cca 7m : </t>
  </si>
  <si>
    <t>784161101R00</t>
  </si>
  <si>
    <t>Penetrace podkladu univerzálním akrylátovým penetračním nátěrem, 1x</t>
  </si>
  <si>
    <t xml:space="preserve">malba na vnitřní omítku porobetonu po zazdění okna v 2.NP : </t>
  </si>
  <si>
    <t xml:space="preserve">malba opraveného vnitřního ostění u oken a dveří = cca 302m, v šíři cca15 cm : </t>
  </si>
  <si>
    <t>302*0,15</t>
  </si>
  <si>
    <t>784165212R00</t>
  </si>
  <si>
    <t>Vnitřní standardní malba s vysokou bělostí, bílá, bez penetrace, 2x</t>
  </si>
  <si>
    <t>Montáž a dodávka bezpečnostních tabulek dle PBŘ</t>
  </si>
  <si>
    <t xml:space="preserve">vymezení pracovního prostoru, cca 10 ks : </t>
  </si>
  <si>
    <t>10</t>
  </si>
  <si>
    <t>Zpětné osazení nerez komína</t>
  </si>
  <si>
    <t>soubor</t>
  </si>
  <si>
    <t>6</t>
  </si>
  <si>
    <t>Dokumentace dodavatele- dílenská</t>
  </si>
  <si>
    <t>hod</t>
  </si>
  <si>
    <t>Nový reflektor nad dveřmi a vraty, pohybové čidlo</t>
  </si>
  <si>
    <t xml:space="preserve">LED Reflektor s pohybovým čidlem, 50 W, 9 ks : </t>
  </si>
  <si>
    <t>ks</t>
  </si>
  <si>
    <t>Montáž nového svítidla</t>
  </si>
  <si>
    <t>Kabeláž CYKY-J 3x1,5 (nové rozvody)</t>
  </si>
  <si>
    <t>Nové světlo, soumrakové čidlo (rohy objektu)</t>
  </si>
  <si>
    <t xml:space="preserve">nástěnné venkovní svítidlo se soumrakovým senzorem, 2x 40 W, 7 ks : </t>
  </si>
  <si>
    <t>Demontáž starého svítidla</t>
  </si>
  <si>
    <t>Kabeláž CYKY-J 3x1,5 (nové rozvody + prodloužení)</t>
  </si>
  <si>
    <t>Reflektor nad dveřmi, demontáž a zpětná montáž</t>
  </si>
  <si>
    <t>Demontáž a zpětná montáž svítidla</t>
  </si>
  <si>
    <t>Kabeláž CYKY-J 3x1,5 (prodloužení)</t>
  </si>
  <si>
    <t>Kamera</t>
  </si>
  <si>
    <t>IP bezpečnostní kamera, noční vidění, detekce osob a vozidel</t>
  </si>
  <si>
    <t>Montáž nové kamery</t>
  </si>
  <si>
    <t>Demontáž a zpětná montáž kamery</t>
  </si>
  <si>
    <t>Kabeláž UTP cat 5e (prodloužení)</t>
  </si>
  <si>
    <t>979951111R00</t>
  </si>
  <si>
    <t>Výkup kovů - železný šrot tl. do 4 mm</t>
  </si>
  <si>
    <t>Pro vyjádření výnosu ve prospěch zhotovitele je nutné jednotkovou cenu uvést se záporným znaménkem. (Získaná částka ponižuje náklad stavby.)</t>
  </si>
  <si>
    <t xml:space="preserve">zárubně : </t>
  </si>
  <si>
    <t>0,12+0,51</t>
  </si>
  <si>
    <t xml:space="preserve">žlaby, parapety, odpadní roury : </t>
  </si>
  <si>
    <t>0,33+0,16+0,03</t>
  </si>
  <si>
    <t>979081111RT3</t>
  </si>
  <si>
    <t>Odvoz suti a vybour. hmot na skládku do 1 km kontejnerem 7 t</t>
  </si>
  <si>
    <t>Včetně naložení na dopravní prostředek a složení na skládku, bez poplatku za skládku.</t>
  </si>
  <si>
    <t xml:space="preserve">odvoz na skládku, popřípadě do sběru : </t>
  </si>
  <si>
    <t xml:space="preserve">komplet bourání = 24,44t : </t>
  </si>
  <si>
    <t>24,44</t>
  </si>
  <si>
    <t xml:space="preserve">odpočet žebříku ke zpětné montáži =0,07t : </t>
  </si>
  <si>
    <t>-0,07</t>
  </si>
  <si>
    <t>979081121RT3</t>
  </si>
  <si>
    <t>Příplatek k odvozu za každý další 1 km kontejnerem 7 t</t>
  </si>
  <si>
    <t xml:space="preserve">předpoklad odvozu do 10 km, tzn 9 x množství : </t>
  </si>
  <si>
    <t>(24,44-0,07)*9</t>
  </si>
  <si>
    <t>979082111R00</t>
  </si>
  <si>
    <t>Vnitrostaveništní doprava suti do 10 m</t>
  </si>
  <si>
    <t xml:space="preserve">výměra viz bourání = 24,44t : </t>
  </si>
  <si>
    <t>979082121R00</t>
  </si>
  <si>
    <t>Příplatek k vnitrost. dopravě suti za dalších 5 m</t>
  </si>
  <si>
    <t xml:space="preserve">předpoklad vnitro přepravy suti  = cca v průměru do 20m ,tzn 3 x množství : </t>
  </si>
  <si>
    <t>3*24,44</t>
  </si>
  <si>
    <t>979990107R00</t>
  </si>
  <si>
    <t>Poplatek za uložení suti - směs betonu, cihel, dřeva, skupina odpadu 170904</t>
  </si>
  <si>
    <t>kategorie 17 09 04 smíšené stavební a demoliční odpady</t>
  </si>
  <si>
    <t xml:space="preserve">poplatek za skládku- cena bude dle vybrané skládky : </t>
  </si>
  <si>
    <t xml:space="preserve">odpočet sběru = 1,15t : </t>
  </si>
  <si>
    <t>-1,15</t>
  </si>
  <si>
    <t>005121 R</t>
  </si>
  <si>
    <t>Zařízení staveniště</t>
  </si>
  <si>
    <t>Soubor</t>
  </si>
  <si>
    <t>VRN</t>
  </si>
  <si>
    <t>POL99_1</t>
  </si>
  <si>
    <t>Veškeré náklady spojené s vybudováním, provozem a odstraněním zařízení staveniště.</t>
  </si>
  <si>
    <t>Náklady spojené se zpětným osazením periferií (kamery, hromosvod atd.)</t>
  </si>
  <si>
    <t xml:space="preserve">Dodávka kamery </t>
  </si>
  <si>
    <t xml:space="preserve">Dodávka pozičních světel </t>
  </si>
  <si>
    <t>Dodávka reflektorů</t>
  </si>
  <si>
    <t>VRN2</t>
  </si>
  <si>
    <t>Přesun stavebních kapacit</t>
  </si>
  <si>
    <t>END</t>
  </si>
  <si>
    <t>2*49,28</t>
  </si>
  <si>
    <t>Úprava stávajícího ocelového zábradlí u zadního vstupu zkrácení zábradlí o 200 mm, navaření slopuku, zakotvení sloupku do betonové zídky a kompletní nátěr zábradlí RA 9002 - 2x</t>
  </si>
  <si>
    <t xml:space="preserve">zazdívka 1 ks okna v 1.NP : </t>
  </si>
  <si>
    <t>0,9*1,8</t>
  </si>
  <si>
    <t>0,8*1,8</t>
  </si>
  <si>
    <t>sever:</t>
  </si>
  <si>
    <t>1*(2*2,84+3,6)</t>
  </si>
  <si>
    <t xml:space="preserve">vnitřní omítka porobetonu po zazdění okna v 1.NP : </t>
  </si>
  <si>
    <t>0,9*1,8+0,8*1,8</t>
  </si>
  <si>
    <t>(4,32*12)+2,88+1,62+1,60+2,4+(4,32*14)+3,24</t>
  </si>
  <si>
    <t>(12,96*4)+(15,12*4)+10,22</t>
  </si>
  <si>
    <t>8,64+2,61+4,60+(2*4,32)+10,22+3,60+4,32+(2*4,32)</t>
  </si>
  <si>
    <t>(8,64*2)+(4,32*2)+(8,64*2)+3,24+4,32</t>
  </si>
  <si>
    <t>1*0,9*0,14</t>
  </si>
  <si>
    <t xml:space="preserve">zateplení parapetu stávajícíh oken </t>
  </si>
  <si>
    <t xml:space="preserve">poheld jižní </t>
  </si>
  <si>
    <t>((2,40*14)+1,80))*0,14</t>
  </si>
  <si>
    <t>(2,40*2)*0,14</t>
  </si>
  <si>
    <t xml:space="preserve">pohled severní </t>
  </si>
  <si>
    <t xml:space="preserve">pohled západní </t>
  </si>
  <si>
    <t>(1,80+2,40)*,014</t>
  </si>
  <si>
    <t>2,4*1,0</t>
  </si>
  <si>
    <t>(3,6*2,4)*2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</si>
</sst>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/>
    <xf numFmtId="49" fontId="0" fillId="0" borderId="0" xfId="0" applyNumberFormat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16" fillId="0" borderId="24" xfId="0" applyFont="1" applyBorder="1" applyAlignment="1">
      <alignment vertical="top"/>
    </xf>
    <xf numFmtId="49" fontId="16" fillId="0" borderId="25" xfId="0" applyNumberFormat="1" applyFont="1" applyBorder="1" applyAlignment="1">
      <alignment vertical="top"/>
    </xf>
    <xf numFmtId="0" fontId="16" fillId="0" borderId="25" xfId="0" applyFont="1" applyBorder="1" applyAlignment="1">
      <alignment horizontal="center" vertical="top" shrinkToFit="1"/>
    </xf>
    <xf numFmtId="165" fontId="16" fillId="0" borderId="25" xfId="0" applyNumberFormat="1" applyFont="1" applyBorder="1" applyAlignment="1">
      <alignment vertical="top" shrinkToFit="1"/>
    </xf>
    <xf numFmtId="4" fontId="16" fillId="0" borderId="25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49" fontId="16" fillId="0" borderId="25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quotePrefix="1" applyNumberFormat="1" applyFont="1" applyAlignment="1">
      <alignment horizontal="left" vertical="top" wrapTex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0" fillId="0" borderId="23" xfId="0" applyBorder="1" applyAlignment="1">
      <alignment vertical="center"/>
    </xf>
    <xf numFmtId="49" fontId="0" fillId="0" borderId="21" xfId="0" applyNumberFormat="1" applyBorder="1" applyAlignment="1">
      <alignment vertical="center"/>
    </xf>
    <xf numFmtId="0" fontId="0" fillId="3" borderId="23" xfId="0" applyFill="1" applyBorder="1" applyAlignment="1">
      <alignment vertical="center"/>
    </xf>
    <xf numFmtId="49" fontId="0" fillId="3" borderId="21" xfId="0" applyNumberFormat="1" applyFill="1" applyBorder="1" applyAlignment="1">
      <alignment vertical="center"/>
    </xf>
    <xf numFmtId="0" fontId="0" fillId="4" borderId="23" xfId="0" applyFill="1" applyBorder="1"/>
    <xf numFmtId="49" fontId="0" fillId="4" borderId="23" xfId="0" applyNumberFormat="1" applyFill="1" applyBorder="1"/>
    <xf numFmtId="0" fontId="0" fillId="4" borderId="23" xfId="0" applyFill="1" applyBorder="1" applyAlignment="1">
      <alignment horizontal="center"/>
    </xf>
    <xf numFmtId="0" fontId="0" fillId="4" borderId="20" xfId="0" applyFill="1" applyBorder="1"/>
    <xf numFmtId="0" fontId="0" fillId="4" borderId="23" xfId="0" applyFill="1" applyBorder="1" applyAlignment="1">
      <alignment wrapText="1"/>
    </xf>
    <xf numFmtId="0" fontId="8" fillId="3" borderId="29" xfId="0" applyFont="1" applyFill="1" applyBorder="1" applyAlignment="1">
      <alignment vertical="top"/>
    </xf>
    <xf numFmtId="49" fontId="8" fillId="3" borderId="26" xfId="0" applyNumberFormat="1" applyFont="1" applyFill="1" applyBorder="1" applyAlignment="1">
      <alignment vertical="top"/>
    </xf>
    <xf numFmtId="49" fontId="8" fillId="3" borderId="26" xfId="0" applyNumberFormat="1" applyFont="1" applyFill="1" applyBorder="1" applyAlignment="1">
      <alignment horizontal="left" vertical="top" wrapText="1"/>
    </xf>
    <xf numFmtId="0" fontId="8" fillId="3" borderId="26" xfId="0" applyFont="1" applyFill="1" applyBorder="1" applyAlignment="1">
      <alignment horizontal="center" vertical="top" shrinkToFit="1"/>
    </xf>
    <xf numFmtId="165" fontId="8" fillId="3" borderId="26" xfId="0" applyNumberFormat="1" applyFont="1" applyFill="1" applyBorder="1" applyAlignment="1">
      <alignment vertical="top" shrinkToFit="1"/>
    </xf>
    <xf numFmtId="4" fontId="8" fillId="3" borderId="26" xfId="0" applyNumberFormat="1" applyFont="1" applyFill="1" applyBorder="1" applyAlignment="1">
      <alignment vertical="top" shrinkToFit="1"/>
    </xf>
    <xf numFmtId="0" fontId="16" fillId="0" borderId="30" xfId="0" applyFont="1" applyBorder="1" applyAlignment="1">
      <alignment vertical="top"/>
    </xf>
    <xf numFmtId="49" fontId="16" fillId="0" borderId="31" xfId="0" applyNumberFormat="1" applyFont="1" applyBorder="1" applyAlignment="1">
      <alignment vertical="top"/>
    </xf>
    <xf numFmtId="49" fontId="16" fillId="0" borderId="31" xfId="0" applyNumberFormat="1" applyFont="1" applyBorder="1" applyAlignment="1">
      <alignment horizontal="left" vertical="top" wrapText="1"/>
    </xf>
    <xf numFmtId="0" fontId="16" fillId="0" borderId="31" xfId="0" applyFont="1" applyBorder="1" applyAlignment="1">
      <alignment horizontal="center" vertical="top" shrinkToFit="1"/>
    </xf>
    <xf numFmtId="165" fontId="16" fillId="0" borderId="31" xfId="0" applyNumberFormat="1" applyFont="1" applyBorder="1" applyAlignment="1">
      <alignment vertical="top" shrinkToFit="1"/>
    </xf>
    <xf numFmtId="4" fontId="16" fillId="0" borderId="31" xfId="0" applyNumberFormat="1" applyFont="1" applyBorder="1" applyAlignment="1">
      <alignment vertical="top" shrinkToFit="1"/>
    </xf>
    <xf numFmtId="49" fontId="16" fillId="0" borderId="32" xfId="0" applyNumberFormat="1" applyFont="1" applyBorder="1" applyAlignment="1">
      <alignment horizontal="left" vertical="top" wrapText="1"/>
    </xf>
    <xf numFmtId="0" fontId="16" fillId="0" borderId="32" xfId="0" applyFont="1" applyBorder="1" applyAlignment="1">
      <alignment horizontal="center" vertical="top" shrinkToFit="1"/>
    </xf>
    <xf numFmtId="165" fontId="16" fillId="0" borderId="32" xfId="0" applyNumberFormat="1" applyFont="1" applyBorder="1" applyAlignment="1">
      <alignment vertical="top" shrinkToFit="1"/>
    </xf>
    <xf numFmtId="4" fontId="16" fillId="0" borderId="32" xfId="0" applyNumberFormat="1" applyFont="1" applyBorder="1" applyAlignment="1">
      <alignment vertical="top" shrinkToFit="1"/>
    </xf>
    <xf numFmtId="0" fontId="0" fillId="0" borderId="15" xfId="0" applyBorder="1"/>
    <xf numFmtId="0" fontId="0" fillId="0" borderId="1" xfId="0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14" fontId="3" fillId="0" borderId="0" xfId="0" applyNumberFormat="1" applyFont="1" applyAlignment="1">
      <alignment horizontal="left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" fontId="0" fillId="0" borderId="1" xfId="0" applyNumberFormat="1" applyBorder="1"/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0" fillId="0" borderId="2" xfId="0" applyBorder="1"/>
    <xf numFmtId="0" fontId="8" fillId="0" borderId="1" xfId="0" applyFont="1" applyBorder="1" applyAlignment="1">
      <alignment horizontal="left" vertical="center" inden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9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8" xfId="0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9" xfId="0" applyBorder="1" applyAlignment="1">
      <alignment horizontal="left" inden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/>
    <xf numFmtId="0" fontId="0" fillId="0" borderId="6" xfId="0" applyBorder="1" applyAlignment="1">
      <alignment horizontal="right" vertical="center"/>
    </xf>
    <xf numFmtId="0" fontId="0" fillId="0" borderId="28" xfId="0" applyBorder="1" applyAlignment="1">
      <alignment horizontal="left" vertical="top" indent="1"/>
    </xf>
    <xf numFmtId="0" fontId="0" fillId="0" borderId="26" xfId="0" applyBorder="1" applyAlignment="1">
      <alignment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6" xfId="0" applyFont="1" applyBorder="1" applyAlignment="1">
      <alignment vertical="center" wrapText="1"/>
    </xf>
    <xf numFmtId="0" fontId="8" fillId="0" borderId="26" xfId="0" applyFont="1" applyBorder="1" applyAlignment="1">
      <alignment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/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49" fontId="0" fillId="0" borderId="1" xfId="0" applyNumberFormat="1" applyBorder="1"/>
    <xf numFmtId="0" fontId="0" fillId="0" borderId="13" xfId="0" applyBorder="1" applyAlignment="1">
      <alignment horizontal="left" vertical="center" inden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wrapText="1"/>
    </xf>
    <xf numFmtId="0" fontId="8" fillId="0" borderId="13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wrapText="1"/>
    </xf>
    <xf numFmtId="0" fontId="0" fillId="0" borderId="13" xfId="0" applyBorder="1" applyAlignment="1">
      <alignment horizontal="left" indent="1"/>
    </xf>
    <xf numFmtId="1" fontId="8" fillId="0" borderId="21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left" vertical="center" indent="1"/>
    </xf>
    <xf numFmtId="0" fontId="8" fillId="0" borderId="21" xfId="0" applyFont="1" applyBorder="1" applyAlignment="1">
      <alignment vertical="center"/>
    </xf>
    <xf numFmtId="49" fontId="0" fillId="0" borderId="14" xfId="0" applyNumberFormat="1" applyBorder="1" applyAlignment="1">
      <alignment horizontal="left" vertical="center"/>
    </xf>
    <xf numFmtId="1" fontId="8" fillId="0" borderId="20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indent="1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2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/>
    <xf numFmtId="0" fontId="8" fillId="0" borderId="0" xfId="0" applyFont="1" applyAlignment="1">
      <alignment wrapText="1"/>
    </xf>
    <xf numFmtId="0" fontId="8" fillId="0" borderId="2" xfId="0" applyFont="1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0" fillId="0" borderId="19" xfId="0" applyNumberFormat="1" applyBorder="1"/>
    <xf numFmtId="4" fontId="7" fillId="4" borderId="20" xfId="0" applyNumberFormat="1" applyFont="1" applyFill="1" applyBorder="1" applyAlignment="1">
      <alignment vertical="center"/>
    </xf>
    <xf numFmtId="4" fontId="7" fillId="4" borderId="21" xfId="0" applyNumberFormat="1" applyFont="1" applyFill="1" applyBorder="1" applyAlignment="1">
      <alignment vertical="center" wrapText="1"/>
    </xf>
    <xf numFmtId="4" fontId="10" fillId="4" borderId="23" xfId="0" applyNumberFormat="1" applyFont="1" applyFill="1" applyBorder="1" applyAlignment="1">
      <alignment horizontal="center" vertical="center" wrapText="1" shrinkToFit="1"/>
    </xf>
    <xf numFmtId="4" fontId="7" fillId="4" borderId="23" xfId="0" applyNumberFormat="1" applyFont="1" applyFill="1" applyBorder="1" applyAlignment="1">
      <alignment horizontal="center" vertical="center" wrapText="1" shrinkToFit="1"/>
    </xf>
    <xf numFmtId="3" fontId="7" fillId="4" borderId="23" xfId="0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3" fillId="0" borderId="23" xfId="0" applyNumberFormat="1" applyFont="1" applyBorder="1" applyAlignment="1">
      <alignment horizontal="right" vertical="center" wrapText="1" shrinkToFit="1"/>
    </xf>
    <xf numFmtId="4" fontId="3" fillId="0" borderId="23" xfId="0" applyNumberFormat="1" applyFont="1" applyBorder="1" applyAlignment="1">
      <alignment horizontal="right" vertical="center" shrinkToFit="1"/>
    </xf>
    <xf numFmtId="4" fontId="0" fillId="0" borderId="23" xfId="0" applyNumberFormat="1" applyBorder="1" applyAlignment="1">
      <alignment vertical="center" shrinkToFit="1"/>
    </xf>
    <xf numFmtId="3" fontId="0" fillId="0" borderId="23" xfId="0" applyNumberForma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4" fontId="8" fillId="0" borderId="23" xfId="0" applyNumberFormat="1" applyFont="1" applyBorder="1" applyAlignment="1">
      <alignment vertical="center" wrapText="1" shrinkToFit="1"/>
    </xf>
    <xf numFmtId="4" fontId="8" fillId="0" borderId="23" xfId="0" applyNumberFormat="1" applyFont="1" applyBorder="1" applyAlignment="1">
      <alignment vertical="center" shrinkToFit="1"/>
    </xf>
    <xf numFmtId="3" fontId="8" fillId="0" borderId="23" xfId="0" applyNumberFormat="1" applyFont="1" applyBorder="1" applyAlignment="1">
      <alignment vertical="center"/>
    </xf>
    <xf numFmtId="4" fontId="0" fillId="0" borderId="20" xfId="0" applyNumberFormat="1" applyBorder="1" applyAlignment="1">
      <alignment horizontal="left" vertical="center"/>
    </xf>
    <xf numFmtId="4" fontId="0" fillId="0" borderId="23" xfId="0" applyNumberFormat="1" applyBorder="1" applyAlignment="1">
      <alignment vertical="center" wrapText="1" shrinkToFit="1"/>
    </xf>
    <xf numFmtId="4" fontId="0" fillId="3" borderId="23" xfId="0" applyNumberFormat="1" applyFill="1" applyBorder="1" applyAlignment="1">
      <alignment vertical="center" wrapText="1" shrinkToFit="1"/>
    </xf>
    <xf numFmtId="4" fontId="0" fillId="3" borderId="23" xfId="0" applyNumberFormat="1" applyFill="1" applyBorder="1" applyAlignment="1">
      <alignment vertical="center" shrinkToFit="1"/>
    </xf>
    <xf numFmtId="3" fontId="0" fillId="3" borderId="23" xfId="0" applyNumberFormat="1" applyFill="1" applyBorder="1" applyAlignment="1">
      <alignment vertical="center"/>
    </xf>
    <xf numFmtId="0" fontId="6" fillId="0" borderId="0" xfId="0" applyFont="1"/>
    <xf numFmtId="0" fontId="15" fillId="0" borderId="19" xfId="0" applyFont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49" fontId="7" fillId="0" borderId="20" xfId="0" applyNumberFormat="1" applyFont="1" applyBorder="1" applyAlignment="1">
      <alignment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vertical="center"/>
    </xf>
    <xf numFmtId="164" fontId="7" fillId="0" borderId="23" xfId="0" applyNumberFormat="1" applyFont="1" applyBorder="1" applyAlignment="1">
      <alignment vertical="center"/>
    </xf>
    <xf numFmtId="0" fontId="7" fillId="0" borderId="19" xfId="0" applyFont="1" applyBorder="1"/>
    <xf numFmtId="0" fontId="7" fillId="3" borderId="20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4" fontId="7" fillId="3" borderId="23" xfId="0" applyNumberFormat="1" applyFont="1" applyFill="1" applyBorder="1" applyAlignment="1">
      <alignment horizontal="center" vertical="center"/>
    </xf>
    <xf numFmtId="4" fontId="7" fillId="3" borderId="23" xfId="0" applyNumberFormat="1" applyFont="1" applyFill="1" applyBorder="1" applyAlignment="1">
      <alignment vertical="center"/>
    </xf>
    <xf numFmtId="164" fontId="7" fillId="3" borderId="23" xfId="0" applyNumberFormat="1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8" fillId="5" borderId="33" xfId="0" applyFont="1" applyFill="1" applyBorder="1" applyAlignment="1" applyProtection="1">
      <alignment horizontal="left" vertical="center"/>
      <protection locked="0"/>
    </xf>
    <xf numFmtId="4" fontId="16" fillId="5" borderId="25" xfId="0" applyNumberFormat="1" applyFont="1" applyFill="1" applyBorder="1" applyAlignment="1" applyProtection="1">
      <alignment vertical="top" shrinkToFit="1"/>
      <protection locked="0"/>
    </xf>
    <xf numFmtId="4" fontId="16" fillId="5" borderId="31" xfId="0" applyNumberFormat="1" applyFont="1" applyFill="1" applyBorder="1" applyAlignment="1" applyProtection="1">
      <alignment vertical="top" shrinkToFit="1"/>
      <protection locked="0"/>
    </xf>
    <xf numFmtId="4" fontId="16" fillId="5" borderId="0" xfId="0" applyNumberFormat="1" applyFont="1" applyFill="1" applyAlignment="1" applyProtection="1">
      <alignment vertical="top" shrinkToFit="1"/>
      <protection locked="0"/>
    </xf>
    <xf numFmtId="4" fontId="16" fillId="5" borderId="32" xfId="0" applyNumberFormat="1" applyFont="1" applyFill="1" applyBorder="1" applyAlignment="1" applyProtection="1">
      <alignment vertical="top" shrinkToFit="1"/>
      <protection locked="0"/>
    </xf>
    <xf numFmtId="0" fontId="18" fillId="6" borderId="0" xfId="0" applyFont="1" applyFill="1" applyAlignment="1">
      <alignment horizontal="left" vertical="top" wrapText="1"/>
    </xf>
    <xf numFmtId="0" fontId="18" fillId="6" borderId="0" xfId="0" applyFont="1" applyFill="1" applyAlignment="1">
      <alignment vertical="top" wrapText="1"/>
    </xf>
    <xf numFmtId="165" fontId="17" fillId="6" borderId="0" xfId="0" quotePrefix="1" applyNumberFormat="1" applyFont="1" applyFill="1" applyAlignment="1">
      <alignment horizontal="left" vertical="top" wrapText="1"/>
    </xf>
    <xf numFmtId="165" fontId="17" fillId="6" borderId="0" xfId="0" applyNumberFormat="1" applyFont="1" applyFill="1" applyAlignment="1">
      <alignment horizontal="center" vertical="top" wrapText="1" shrinkToFit="1"/>
    </xf>
    <xf numFmtId="165" fontId="17" fillId="6" borderId="0" xfId="0" applyNumberFormat="1" applyFont="1" applyFill="1" applyAlignment="1">
      <alignment vertical="top" wrapText="1" shrinkToFit="1"/>
    </xf>
    <xf numFmtId="49" fontId="16" fillId="6" borderId="25" xfId="0" applyNumberFormat="1" applyFont="1" applyFill="1" applyBorder="1" applyAlignment="1">
      <alignment horizontal="left" vertical="top" wrapText="1"/>
    </xf>
    <xf numFmtId="0" fontId="16" fillId="6" borderId="25" xfId="0" applyFont="1" applyFill="1" applyBorder="1" applyAlignment="1">
      <alignment horizontal="center" vertical="top" shrinkToFit="1"/>
    </xf>
    <xf numFmtId="165" fontId="16" fillId="6" borderId="25" xfId="0" applyNumberFormat="1" applyFont="1" applyFill="1" applyBorder="1" applyAlignment="1">
      <alignment vertical="top" shrinkToFit="1"/>
    </xf>
    <xf numFmtId="0" fontId="16" fillId="6" borderId="24" xfId="0" applyFont="1" applyFill="1" applyBorder="1" applyAlignment="1">
      <alignment vertical="top"/>
    </xf>
    <xf numFmtId="49" fontId="16" fillId="6" borderId="25" xfId="0" applyNumberFormat="1" applyFont="1" applyFill="1" applyBorder="1" applyAlignment="1">
      <alignment vertical="top"/>
    </xf>
    <xf numFmtId="0" fontId="16" fillId="6" borderId="0" xfId="0" applyFont="1" applyFill="1" applyAlignment="1">
      <alignment vertical="top"/>
    </xf>
    <xf numFmtId="49" fontId="16" fillId="6" borderId="0" xfId="0" applyNumberFormat="1" applyFont="1" applyFill="1" applyAlignment="1">
      <alignment vertical="top"/>
    </xf>
    <xf numFmtId="165" fontId="20" fillId="6" borderId="0" xfId="0" quotePrefix="1" applyNumberFormat="1" applyFont="1" applyFill="1" applyAlignment="1">
      <alignment horizontal="left" vertical="top" wrapText="1"/>
    </xf>
    <xf numFmtId="165" fontId="20" fillId="6" borderId="0" xfId="0" applyNumberFormat="1" applyFont="1" applyFill="1" applyAlignment="1">
      <alignment horizontal="center" vertical="top" wrapText="1" shrinkToFit="1"/>
    </xf>
    <xf numFmtId="165" fontId="20" fillId="6" borderId="0" xfId="0" applyNumberFormat="1" applyFont="1" applyFill="1" applyAlignment="1">
      <alignment vertical="top" wrapText="1" shrinkToFit="1"/>
    </xf>
    <xf numFmtId="0" fontId="18" fillId="0" borderId="26" xfId="0" applyFont="1" applyBorder="1" applyAlignment="1">
      <alignment horizontal="left" vertical="top" wrapText="1"/>
    </xf>
    <xf numFmtId="0" fontId="18" fillId="0" borderId="26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21" xfId="0" applyNumberForma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3" fillId="2" borderId="0" xfId="0" applyFont="1" applyFill="1" applyAlignment="1">
      <alignment horizontal="left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" fontId="0" fillId="0" borderId="21" xfId="0" applyNumberFormat="1" applyBorder="1" applyAlignment="1">
      <alignment vertical="center" wrapText="1"/>
    </xf>
    <xf numFmtId="4" fontId="8" fillId="0" borderId="21" xfId="0" applyNumberFormat="1" applyFont="1" applyBorder="1" applyAlignment="1">
      <alignment vertical="center" wrapText="1"/>
    </xf>
    <xf numFmtId="4" fontId="0" fillId="3" borderId="20" xfId="0" applyNumberFormat="1" applyFill="1" applyBorder="1" applyAlignment="1">
      <alignment vertical="center"/>
    </xf>
    <xf numFmtId="4" fontId="0" fillId="3" borderId="21" xfId="0" applyNumberFormat="1" applyFill="1" applyBorder="1" applyAlignment="1">
      <alignment vertical="center"/>
    </xf>
    <xf numFmtId="4" fontId="0" fillId="3" borderId="22" xfId="0" applyNumberFormat="1" applyFill="1" applyBorder="1" applyAlignment="1">
      <alignment vertical="center"/>
    </xf>
    <xf numFmtId="0" fontId="0" fillId="0" borderId="26" xfId="0" applyBorder="1" applyAlignment="1">
      <alignment horizontal="center" wrapText="1"/>
    </xf>
    <xf numFmtId="4" fontId="11" fillId="0" borderId="20" xfId="0" applyNumberFormat="1" applyFont="1" applyBorder="1" applyAlignment="1">
      <alignment horizontal="right" vertical="center"/>
    </xf>
    <xf numFmtId="4" fontId="11" fillId="0" borderId="21" xfId="0" applyNumberFormat="1" applyFont="1" applyBorder="1" applyAlignment="1">
      <alignment horizontal="right" vertical="center"/>
    </xf>
    <xf numFmtId="4" fontId="11" fillId="0" borderId="20" xfId="0" applyNumberFormat="1" applyFont="1" applyBorder="1" applyAlignment="1">
      <alignment vertical="center"/>
    </xf>
    <xf numFmtId="4" fontId="11" fillId="0" borderId="21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35" xfId="0" applyNumberFormat="1" applyFont="1" applyBorder="1" applyAlignment="1">
      <alignment horizontal="right" vertical="center" indent="1"/>
    </xf>
    <xf numFmtId="4" fontId="13" fillId="0" borderId="36" xfId="0" applyNumberFormat="1" applyFont="1" applyBorder="1" applyAlignment="1">
      <alignment horizontal="right" vertical="center" indent="1"/>
    </xf>
    <xf numFmtId="4" fontId="11" fillId="0" borderId="11" xfId="0" applyNumberFormat="1" applyFont="1" applyBorder="1" applyAlignment="1">
      <alignment horizontal="right" vertical="center" indent="1"/>
    </xf>
    <xf numFmtId="4" fontId="11" fillId="0" borderId="12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4" fontId="13" fillId="0" borderId="14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8" fillId="0" borderId="26" xfId="0" applyNumberFormat="1" applyFont="1" applyBorder="1" applyAlignment="1">
      <alignment horizontal="left" vertical="center" wrapText="1"/>
    </xf>
    <xf numFmtId="0" fontId="0" fillId="0" borderId="26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26" xfId="0" applyNumberFormat="1" applyFont="1" applyBorder="1" applyAlignment="1">
      <alignment horizontal="right" vertical="center"/>
    </xf>
    <xf numFmtId="49" fontId="6" fillId="3" borderId="26" xfId="0" applyNumberFormat="1" applyFont="1" applyFill="1" applyBorder="1" applyAlignment="1">
      <alignment horizontal="left" vertical="center" wrapText="1"/>
    </xf>
    <xf numFmtId="0" fontId="0" fillId="3" borderId="26" xfId="0" applyFill="1" applyBorder="1" applyAlignment="1">
      <alignment wrapText="1"/>
    </xf>
    <xf numFmtId="0" fontId="0" fillId="3" borderId="27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5" borderId="11" xfId="0" applyNumberFormat="1" applyFont="1" applyFill="1" applyBorder="1" applyAlignment="1" applyProtection="1">
      <alignment horizontal="left" vertical="center"/>
      <protection locked="0"/>
    </xf>
    <xf numFmtId="49" fontId="8" fillId="5" borderId="7" xfId="0" applyNumberFormat="1" applyFont="1" applyFill="1" applyBorder="1" applyAlignment="1" applyProtection="1">
      <alignment horizontal="left" vertical="center"/>
      <protection locked="0"/>
    </xf>
    <xf numFmtId="49" fontId="8" fillId="5" borderId="12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0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34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21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0" xfId="0" applyFont="1" applyFill="1" applyAlignment="1">
      <alignment vertical="top"/>
    </xf>
    <xf numFmtId="49" fontId="16" fillId="0" borderId="0" xfId="0" applyNumberFormat="1" applyFont="1" applyFill="1" applyAlignment="1">
      <alignment vertical="top"/>
    </xf>
    <xf numFmtId="165" fontId="17" fillId="0" borderId="0" xfId="0" quotePrefix="1" applyNumberFormat="1" applyFont="1" applyFill="1" applyAlignment="1">
      <alignment horizontal="left" vertical="top" wrapText="1"/>
    </xf>
    <xf numFmtId="165" fontId="17" fillId="0" borderId="0" xfId="0" applyNumberFormat="1" applyFont="1" applyFill="1" applyAlignment="1">
      <alignment horizontal="center" vertical="top" wrapText="1" shrinkToFit="1"/>
    </xf>
    <xf numFmtId="165" fontId="17" fillId="0" borderId="0" xfId="0" applyNumberFormat="1" applyFont="1" applyFill="1" applyAlignment="1">
      <alignment vertical="top" wrapText="1" shrinkToFit="1"/>
    </xf>
    <xf numFmtId="49" fontId="8" fillId="3" borderId="37" xfId="0" applyNumberFormat="1" applyFont="1" applyFill="1" applyBorder="1" applyAlignment="1">
      <alignment horizontal="left" vertical="top" wrapText="1"/>
    </xf>
    <xf numFmtId="0" fontId="8" fillId="3" borderId="37" xfId="0" applyFont="1" applyFill="1" applyBorder="1" applyAlignment="1">
      <alignment horizontal="center" vertical="top" shrinkToFit="1"/>
    </xf>
    <xf numFmtId="165" fontId="8" fillId="3" borderId="37" xfId="0" applyNumberFormat="1" applyFont="1" applyFill="1" applyBorder="1" applyAlignment="1">
      <alignment vertical="top" shrinkToFit="1"/>
    </xf>
    <xf numFmtId="0" fontId="0" fillId="6" borderId="0" xfId="0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7" t="s">
        <v>0</v>
      </c>
    </row>
    <row r="2" spans="1:7" ht="57.75" customHeight="1" x14ac:dyDescent="0.25">
      <c r="A2" s="219" t="s">
        <v>1</v>
      </c>
      <c r="B2" s="219"/>
      <c r="C2" s="219"/>
      <c r="D2" s="219"/>
      <c r="E2" s="219"/>
      <c r="F2" s="219"/>
      <c r="G2" s="219"/>
    </row>
  </sheetData>
  <sheetProtection algorithmName="SHA-512" hashValue="zVRVai4JW0iWCJPvf2CIEPN9UnvHHUkL0NCIFKE/LdQTh682/reU+R/hXJK9zkalfU/FDsmz/ftmqQXsd4o0yA==" saltValue="/zhsLmSrY7t6VI5HfQC2C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  <pageSetUpPr fitToPage="1"/>
  </sheetPr>
  <dimension ref="A1:O73"/>
  <sheetViews>
    <sheetView showGridLines="0" topLeftCell="B1" zoomScale="90" zoomScaleNormal="90" zoomScaleSheetLayoutView="75" workbookViewId="0">
      <selection activeCell="I21" sqref="I21:J21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71" customWidth="1"/>
    <col min="4" max="4" width="13" style="71" customWidth="1"/>
    <col min="5" max="5" width="9.6640625" style="71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58" t="s">
        <v>2</v>
      </c>
      <c r="B1" s="260" t="s">
        <v>3</v>
      </c>
      <c r="C1" s="261"/>
      <c r="D1" s="261"/>
      <c r="E1" s="261"/>
      <c r="F1" s="261"/>
      <c r="G1" s="261"/>
      <c r="H1" s="261"/>
      <c r="I1" s="261"/>
      <c r="J1" s="262"/>
    </row>
    <row r="2" spans="1:15" ht="36" customHeight="1" x14ac:dyDescent="0.25">
      <c r="A2" s="59"/>
      <c r="B2" s="60" t="s">
        <v>4</v>
      </c>
      <c r="C2" s="61"/>
      <c r="D2" s="62" t="s">
        <v>5</v>
      </c>
      <c r="E2" s="266" t="s">
        <v>6</v>
      </c>
      <c r="F2" s="267"/>
      <c r="G2" s="267"/>
      <c r="H2" s="267"/>
      <c r="I2" s="267"/>
      <c r="J2" s="268"/>
      <c r="O2" s="63"/>
    </row>
    <row r="3" spans="1:15" ht="27" customHeight="1" x14ac:dyDescent="0.25">
      <c r="A3" s="59"/>
      <c r="B3" s="64" t="s">
        <v>7</v>
      </c>
      <c r="C3" s="61"/>
      <c r="D3" s="65" t="s">
        <v>8</v>
      </c>
      <c r="E3" s="269" t="s">
        <v>6</v>
      </c>
      <c r="F3" s="270"/>
      <c r="G3" s="270"/>
      <c r="H3" s="270"/>
      <c r="I3" s="270"/>
      <c r="J3" s="271"/>
    </row>
    <row r="4" spans="1:15" ht="23.25" customHeight="1" x14ac:dyDescent="0.25">
      <c r="A4" s="66">
        <v>1969</v>
      </c>
      <c r="B4" s="67" t="s">
        <v>9</v>
      </c>
      <c r="C4" s="68"/>
      <c r="D4" s="69" t="s">
        <v>10</v>
      </c>
      <c r="E4" s="249" t="s">
        <v>6</v>
      </c>
      <c r="F4" s="250"/>
      <c r="G4" s="250"/>
      <c r="H4" s="250"/>
      <c r="I4" s="250"/>
      <c r="J4" s="251"/>
    </row>
    <row r="5" spans="1:15" ht="24" customHeight="1" x14ac:dyDescent="0.25">
      <c r="A5" s="59"/>
      <c r="B5" s="70" t="s">
        <v>11</v>
      </c>
      <c r="D5" s="254" t="s">
        <v>12</v>
      </c>
      <c r="E5" s="255"/>
      <c r="F5" s="255"/>
      <c r="G5" s="255"/>
      <c r="H5" s="72" t="s">
        <v>13</v>
      </c>
      <c r="I5" s="73" t="s">
        <v>14</v>
      </c>
      <c r="J5" s="74"/>
    </row>
    <row r="6" spans="1:15" ht="15.75" customHeight="1" x14ac:dyDescent="0.25">
      <c r="A6" s="59"/>
      <c r="B6" s="75"/>
      <c r="C6" s="76"/>
      <c r="D6" s="256" t="s">
        <v>15</v>
      </c>
      <c r="E6" s="257"/>
      <c r="F6" s="257"/>
      <c r="G6" s="257"/>
      <c r="H6" s="72" t="s">
        <v>16</v>
      </c>
      <c r="I6" s="73" t="s">
        <v>17</v>
      </c>
      <c r="J6" s="74"/>
    </row>
    <row r="7" spans="1:15" ht="15.75" customHeight="1" thickBot="1" x14ac:dyDescent="0.3">
      <c r="A7" s="59"/>
      <c r="B7" s="78"/>
      <c r="C7" s="79"/>
      <c r="D7" s="80" t="s">
        <v>18</v>
      </c>
      <c r="E7" s="258" t="s">
        <v>19</v>
      </c>
      <c r="F7" s="259"/>
      <c r="G7" s="259"/>
      <c r="H7" s="81"/>
      <c r="I7" s="82"/>
      <c r="J7" s="83"/>
    </row>
    <row r="8" spans="1:15" ht="24" hidden="1" customHeight="1" x14ac:dyDescent="0.25">
      <c r="A8" s="59"/>
      <c r="B8" s="70" t="s">
        <v>20</v>
      </c>
      <c r="D8" s="84"/>
      <c r="H8" s="72" t="s">
        <v>13</v>
      </c>
      <c r="I8" s="85"/>
      <c r="J8" s="74"/>
    </row>
    <row r="9" spans="1:15" ht="15.75" hidden="1" customHeight="1" x14ac:dyDescent="0.25">
      <c r="A9" s="59"/>
      <c r="B9" s="59"/>
      <c r="D9" s="84"/>
      <c r="H9" s="72" t="s">
        <v>16</v>
      </c>
      <c r="I9" s="85"/>
      <c r="J9" s="74"/>
    </row>
    <row r="10" spans="1:15" ht="15.75" hidden="1" customHeight="1" x14ac:dyDescent="0.25">
      <c r="A10" s="59"/>
      <c r="B10" s="86"/>
      <c r="C10" s="79"/>
      <c r="D10" s="84"/>
      <c r="E10" s="77"/>
      <c r="F10" s="186"/>
      <c r="H10" s="88"/>
      <c r="I10" s="187"/>
      <c r="J10" s="83"/>
    </row>
    <row r="11" spans="1:15" ht="24" customHeight="1" thickBot="1" x14ac:dyDescent="0.3">
      <c r="A11" s="59"/>
      <c r="B11" s="70" t="s">
        <v>21</v>
      </c>
      <c r="D11" s="273"/>
      <c r="E11" s="274"/>
      <c r="F11" s="274"/>
      <c r="G11" s="275"/>
      <c r="H11" s="72" t="s">
        <v>13</v>
      </c>
      <c r="I11" s="188"/>
      <c r="J11" s="74"/>
    </row>
    <row r="12" spans="1:15" ht="15.75" customHeight="1" thickBot="1" x14ac:dyDescent="0.3">
      <c r="A12" s="59"/>
      <c r="B12" s="75"/>
      <c r="C12" s="76"/>
      <c r="D12" s="248"/>
      <c r="E12" s="248"/>
      <c r="F12" s="248"/>
      <c r="G12" s="248"/>
      <c r="H12" s="72" t="s">
        <v>16</v>
      </c>
      <c r="I12" s="188"/>
      <c r="J12" s="74"/>
    </row>
    <row r="13" spans="1:15" ht="15.75" customHeight="1" x14ac:dyDescent="0.25">
      <c r="A13" s="59"/>
      <c r="B13" s="78"/>
      <c r="C13" s="79"/>
      <c r="D13" s="87"/>
      <c r="E13" s="252"/>
      <c r="F13" s="253"/>
      <c r="G13" s="253"/>
      <c r="H13" s="89"/>
      <c r="I13" s="82"/>
      <c r="J13" s="83"/>
    </row>
    <row r="14" spans="1:15" ht="24" customHeight="1" x14ac:dyDescent="0.25">
      <c r="A14" s="59"/>
      <c r="B14" s="90" t="s">
        <v>22</v>
      </c>
      <c r="C14" s="91"/>
      <c r="D14" s="92" t="s">
        <v>23</v>
      </c>
      <c r="E14" s="93"/>
      <c r="F14" s="94"/>
      <c r="G14" s="94"/>
      <c r="H14" s="95"/>
      <c r="I14" s="94"/>
      <c r="J14" s="96"/>
    </row>
    <row r="15" spans="1:15" ht="32.25" customHeight="1" x14ac:dyDescent="0.25">
      <c r="A15" s="59"/>
      <c r="B15" s="86" t="s">
        <v>24</v>
      </c>
      <c r="C15" s="97"/>
      <c r="D15" s="98"/>
      <c r="E15" s="272"/>
      <c r="F15" s="272"/>
      <c r="G15" s="276"/>
      <c r="H15" s="276"/>
      <c r="I15" s="276" t="s">
        <v>25</v>
      </c>
      <c r="J15" s="277"/>
    </row>
    <row r="16" spans="1:15" ht="23.25" customHeight="1" x14ac:dyDescent="0.25">
      <c r="A16" s="99" t="s">
        <v>26</v>
      </c>
      <c r="B16" s="100" t="s">
        <v>26</v>
      </c>
      <c r="C16" s="101"/>
      <c r="D16" s="102"/>
      <c r="E16" s="235"/>
      <c r="F16" s="236"/>
      <c r="G16" s="235"/>
      <c r="H16" s="236"/>
      <c r="I16" s="235">
        <f>SUM(I52:I62)</f>
        <v>0</v>
      </c>
      <c r="J16" s="242"/>
    </row>
    <row r="17" spans="1:10" ht="23.25" customHeight="1" x14ac:dyDescent="0.25">
      <c r="A17" s="99" t="s">
        <v>27</v>
      </c>
      <c r="B17" s="100" t="s">
        <v>27</v>
      </c>
      <c r="C17" s="101"/>
      <c r="D17" s="102"/>
      <c r="E17" s="235"/>
      <c r="F17" s="236"/>
      <c r="G17" s="235"/>
      <c r="H17" s="236"/>
      <c r="I17" s="235">
        <f>SUM(I63:I66)</f>
        <v>0</v>
      </c>
      <c r="J17" s="242"/>
    </row>
    <row r="18" spans="1:10" ht="23.25" customHeight="1" x14ac:dyDescent="0.25">
      <c r="A18" s="99" t="s">
        <v>28</v>
      </c>
      <c r="B18" s="100" t="s">
        <v>28</v>
      </c>
      <c r="C18" s="101"/>
      <c r="D18" s="102"/>
      <c r="E18" s="235"/>
      <c r="F18" s="236"/>
      <c r="G18" s="235"/>
      <c r="H18" s="236"/>
      <c r="I18" s="235">
        <f>I67</f>
        <v>0</v>
      </c>
      <c r="J18" s="242"/>
    </row>
    <row r="19" spans="1:10" ht="23.25" customHeight="1" x14ac:dyDescent="0.25">
      <c r="A19" s="99" t="s">
        <v>29</v>
      </c>
      <c r="B19" s="100" t="s">
        <v>30</v>
      </c>
      <c r="C19" s="101"/>
      <c r="D19" s="102"/>
      <c r="E19" s="235"/>
      <c r="F19" s="236"/>
      <c r="G19" s="235"/>
      <c r="H19" s="236"/>
      <c r="I19" s="235">
        <f>I69</f>
        <v>0</v>
      </c>
      <c r="J19" s="242"/>
    </row>
    <row r="20" spans="1:10" ht="23.25" customHeight="1" thickBot="1" x14ac:dyDescent="0.3">
      <c r="A20" s="99" t="s">
        <v>31</v>
      </c>
      <c r="B20" s="100" t="s">
        <v>32</v>
      </c>
      <c r="C20" s="101"/>
      <c r="D20" s="102"/>
      <c r="E20" s="235"/>
      <c r="F20" s="236"/>
      <c r="G20" s="235"/>
      <c r="H20" s="236"/>
      <c r="I20" s="237">
        <f>I68</f>
        <v>0</v>
      </c>
      <c r="J20" s="238"/>
    </row>
    <row r="21" spans="1:10" ht="23.25" customHeight="1" thickBot="1" x14ac:dyDescent="0.3">
      <c r="A21" s="59"/>
      <c r="B21" s="103" t="s">
        <v>25</v>
      </c>
      <c r="C21" s="104"/>
      <c r="D21" s="105"/>
      <c r="E21" s="278"/>
      <c r="F21" s="279"/>
      <c r="G21" s="278"/>
      <c r="H21" s="280"/>
      <c r="I21" s="239">
        <f>SUM(I16:J20)</f>
        <v>0</v>
      </c>
      <c r="J21" s="240"/>
    </row>
    <row r="22" spans="1:10" ht="33" customHeight="1" x14ac:dyDescent="0.25">
      <c r="A22" s="59"/>
      <c r="B22" s="106" t="s">
        <v>33</v>
      </c>
      <c r="C22" s="101"/>
      <c r="D22" s="102"/>
      <c r="E22" s="107"/>
      <c r="F22" s="108"/>
      <c r="G22" s="109"/>
      <c r="H22" s="109"/>
      <c r="I22" s="82"/>
      <c r="J22" s="116"/>
    </row>
    <row r="23" spans="1:10" ht="23.25" customHeight="1" x14ac:dyDescent="0.25">
      <c r="A23" s="59"/>
      <c r="B23" s="100" t="s">
        <v>34</v>
      </c>
      <c r="C23" s="101"/>
      <c r="D23" s="102"/>
      <c r="E23" s="111">
        <v>12</v>
      </c>
      <c r="F23" s="108" t="s">
        <v>35</v>
      </c>
      <c r="G23" s="233">
        <v>0</v>
      </c>
      <c r="H23" s="234"/>
      <c r="I23" s="234"/>
      <c r="J23" s="110" t="str">
        <f t="shared" ref="J23:J28" si="0">Mena</f>
        <v>CZK</v>
      </c>
    </row>
    <row r="24" spans="1:10" ht="23.25" customHeight="1" x14ac:dyDescent="0.25">
      <c r="A24" s="59"/>
      <c r="B24" s="100" t="s">
        <v>36</v>
      </c>
      <c r="C24" s="101"/>
      <c r="D24" s="102"/>
      <c r="E24" s="111">
        <f>SazbaDPH1</f>
        <v>12</v>
      </c>
      <c r="F24" s="108" t="s">
        <v>35</v>
      </c>
      <c r="G24" s="231">
        <v>0</v>
      </c>
      <c r="H24" s="232"/>
      <c r="I24" s="232"/>
      <c r="J24" s="110" t="str">
        <f t="shared" si="0"/>
        <v>CZK</v>
      </c>
    </row>
    <row r="25" spans="1:10" ht="23.25" customHeight="1" x14ac:dyDescent="0.25">
      <c r="A25" s="59"/>
      <c r="B25" s="100" t="s">
        <v>37</v>
      </c>
      <c r="C25" s="101"/>
      <c r="D25" s="102"/>
      <c r="E25" s="111">
        <v>21</v>
      </c>
      <c r="F25" s="108" t="s">
        <v>35</v>
      </c>
      <c r="G25" s="233">
        <f>I21</f>
        <v>0</v>
      </c>
      <c r="H25" s="234"/>
      <c r="I25" s="234"/>
      <c r="J25" s="110" t="str">
        <f t="shared" si="0"/>
        <v>CZK</v>
      </c>
    </row>
    <row r="26" spans="1:10" ht="23.25" customHeight="1" x14ac:dyDescent="0.25">
      <c r="A26" s="59"/>
      <c r="B26" s="112" t="s">
        <v>38</v>
      </c>
      <c r="C26" s="113"/>
      <c r="D26" s="98"/>
      <c r="E26" s="114">
        <f>SazbaDPH2</f>
        <v>21</v>
      </c>
      <c r="F26" s="115" t="s">
        <v>35</v>
      </c>
      <c r="G26" s="263">
        <f>ZakladDPHZakl*0.21</f>
        <v>0</v>
      </c>
      <c r="H26" s="264"/>
      <c r="I26" s="264"/>
      <c r="J26" s="116" t="str">
        <f t="shared" si="0"/>
        <v>CZK</v>
      </c>
    </row>
    <row r="27" spans="1:10" ht="23.25" customHeight="1" thickBot="1" x14ac:dyDescent="0.3">
      <c r="A27" s="59"/>
      <c r="B27" s="70" t="s">
        <v>39</v>
      </c>
      <c r="C27" s="117"/>
      <c r="D27" s="118"/>
      <c r="E27" s="117"/>
      <c r="F27" s="119"/>
      <c r="G27" s="265">
        <v>0</v>
      </c>
      <c r="H27" s="265"/>
      <c r="I27" s="265"/>
      <c r="J27" s="120" t="str">
        <f t="shared" si="0"/>
        <v>CZK</v>
      </c>
    </row>
    <row r="28" spans="1:10" ht="27.75" hidden="1" customHeight="1" thickBot="1" x14ac:dyDescent="0.3">
      <c r="A28" s="59"/>
      <c r="B28" s="121" t="s">
        <v>40</v>
      </c>
      <c r="C28" s="122"/>
      <c r="D28" s="122"/>
      <c r="E28" s="123"/>
      <c r="F28" s="124"/>
      <c r="G28" s="241">
        <v>8723272.0199999996</v>
      </c>
      <c r="H28" s="243"/>
      <c r="I28" s="243"/>
      <c r="J28" s="125" t="str">
        <f t="shared" si="0"/>
        <v>CZK</v>
      </c>
    </row>
    <row r="29" spans="1:10" ht="27.75" customHeight="1" thickBot="1" x14ac:dyDescent="0.3">
      <c r="A29" s="59"/>
      <c r="B29" s="121" t="s">
        <v>41</v>
      </c>
      <c r="C29" s="126"/>
      <c r="D29" s="126"/>
      <c r="E29" s="126"/>
      <c r="F29" s="127"/>
      <c r="G29" s="241">
        <f>SUM(G25:I26)</f>
        <v>0</v>
      </c>
      <c r="H29" s="241"/>
      <c r="I29" s="241"/>
      <c r="J29" s="128" t="s">
        <v>42</v>
      </c>
    </row>
    <row r="30" spans="1:10" ht="12.75" customHeight="1" x14ac:dyDescent="0.25">
      <c r="A30" s="59"/>
      <c r="B30" s="59"/>
      <c r="J30" s="129"/>
    </row>
    <row r="31" spans="1:10" ht="30" customHeight="1" x14ac:dyDescent="0.25">
      <c r="A31" s="59"/>
      <c r="B31" s="59"/>
      <c r="J31" s="129"/>
    </row>
    <row r="32" spans="1:10" ht="18.75" customHeight="1" x14ac:dyDescent="0.25">
      <c r="A32" s="59"/>
      <c r="B32" s="130"/>
      <c r="C32" s="131" t="s">
        <v>43</v>
      </c>
      <c r="D32" s="132"/>
      <c r="E32" s="132"/>
      <c r="F32" s="133" t="s">
        <v>44</v>
      </c>
      <c r="G32" s="134"/>
      <c r="H32" s="135"/>
      <c r="I32" s="134"/>
      <c r="J32" s="129"/>
    </row>
    <row r="33" spans="1:10" ht="47.25" customHeight="1" x14ac:dyDescent="0.25">
      <c r="A33" s="59"/>
      <c r="B33" s="59"/>
      <c r="J33" s="129"/>
    </row>
    <row r="34" spans="1:10" s="7" customFormat="1" ht="18.75" customHeight="1" x14ac:dyDescent="0.25">
      <c r="A34" s="136"/>
      <c r="B34" s="136"/>
      <c r="C34" s="137"/>
      <c r="D34" s="244"/>
      <c r="E34" s="245"/>
      <c r="G34" s="246"/>
      <c r="H34" s="247"/>
      <c r="I34" s="247"/>
      <c r="J34" s="138"/>
    </row>
    <row r="35" spans="1:10" ht="12.75" customHeight="1" x14ac:dyDescent="0.25">
      <c r="A35" s="59"/>
      <c r="B35" s="59"/>
      <c r="D35" s="230" t="s">
        <v>45</v>
      </c>
      <c r="E35" s="230"/>
      <c r="H35" s="6" t="s">
        <v>46</v>
      </c>
      <c r="J35" s="129"/>
    </row>
    <row r="36" spans="1:10" ht="13.5" customHeight="1" thickBot="1" x14ac:dyDescent="0.3">
      <c r="A36" s="139"/>
      <c r="B36" s="139"/>
      <c r="C36" s="140"/>
      <c r="D36" s="140"/>
      <c r="E36" s="140"/>
      <c r="F36" s="141"/>
      <c r="G36" s="141"/>
      <c r="H36" s="141"/>
      <c r="I36" s="141"/>
      <c r="J36" s="142"/>
    </row>
    <row r="37" spans="1:10" ht="27" hidden="1" customHeight="1" x14ac:dyDescent="0.25">
      <c r="B37" s="143" t="s">
        <v>47</v>
      </c>
      <c r="C37" s="144"/>
      <c r="D37" s="144"/>
      <c r="E37" s="144"/>
      <c r="F37" s="145"/>
      <c r="G37" s="145"/>
      <c r="H37" s="145"/>
      <c r="I37" s="145"/>
      <c r="J37" s="146"/>
    </row>
    <row r="38" spans="1:10" ht="25.5" hidden="1" customHeight="1" x14ac:dyDescent="0.25">
      <c r="A38" s="147" t="s">
        <v>48</v>
      </c>
      <c r="B38" s="148" t="s">
        <v>49</v>
      </c>
      <c r="C38" s="149" t="s">
        <v>50</v>
      </c>
      <c r="D38" s="149"/>
      <c r="E38" s="149"/>
      <c r="F38" s="150" t="str">
        <f>B23</f>
        <v>Základ pro sníženou DPH</v>
      </c>
      <c r="G38" s="150" t="str">
        <f>B25</f>
        <v>Základ pro základní DPH</v>
      </c>
      <c r="H38" s="151" t="s">
        <v>51</v>
      </c>
      <c r="I38" s="151" t="s">
        <v>52</v>
      </c>
      <c r="J38" s="152" t="s">
        <v>35</v>
      </c>
    </row>
    <row r="39" spans="1:10" ht="25.5" hidden="1" customHeight="1" x14ac:dyDescent="0.25">
      <c r="A39" s="147">
        <v>1</v>
      </c>
      <c r="B39" s="153" t="s">
        <v>53</v>
      </c>
      <c r="C39" s="225"/>
      <c r="D39" s="225"/>
      <c r="E39" s="225"/>
      <c r="F39" s="154">
        <v>0</v>
      </c>
      <c r="G39" s="155">
        <v>8723272.0199999996</v>
      </c>
      <c r="H39" s="156">
        <v>1831887.12</v>
      </c>
      <c r="I39" s="156">
        <v>10555159.140000001</v>
      </c>
      <c r="J39" s="157">
        <f>IF(_xlfn.SINGLE(CenaCelkemVypocet)=0,"",I39/_xlfn.SINGLE(CenaCelkemVypocet)*100)</f>
        <v>100</v>
      </c>
    </row>
    <row r="40" spans="1:10" ht="25.5" hidden="1" customHeight="1" x14ac:dyDescent="0.25">
      <c r="A40" s="147">
        <v>2</v>
      </c>
      <c r="B40" s="158" t="s">
        <v>8</v>
      </c>
      <c r="C40" s="226" t="s">
        <v>6</v>
      </c>
      <c r="D40" s="226"/>
      <c r="E40" s="226"/>
      <c r="F40" s="159">
        <v>0</v>
      </c>
      <c r="G40" s="160">
        <v>8723272.0199999996</v>
      </c>
      <c r="H40" s="160">
        <v>1831887.12</v>
      </c>
      <c r="I40" s="160">
        <v>10555159.140000001</v>
      </c>
      <c r="J40" s="161">
        <f>IF(_xlfn.SINGLE(CenaCelkemVypocet)=0,"",I40/_xlfn.SINGLE(CenaCelkemVypocet)*100)</f>
        <v>100</v>
      </c>
    </row>
    <row r="41" spans="1:10" ht="25.5" hidden="1" customHeight="1" x14ac:dyDescent="0.25">
      <c r="A41" s="147">
        <v>3</v>
      </c>
      <c r="B41" s="162" t="s">
        <v>10</v>
      </c>
      <c r="C41" s="225" t="s">
        <v>6</v>
      </c>
      <c r="D41" s="225"/>
      <c r="E41" s="225"/>
      <c r="F41" s="163">
        <v>0</v>
      </c>
      <c r="G41" s="156">
        <v>8723272.0199999996</v>
      </c>
      <c r="H41" s="156">
        <v>1831887.12</v>
      </c>
      <c r="I41" s="156">
        <v>10555159.140000001</v>
      </c>
      <c r="J41" s="157">
        <f>IF(_xlfn.SINGLE(CenaCelkemVypocet)=0,"",I41/_xlfn.SINGLE(CenaCelkemVypocet)*100)</f>
        <v>100</v>
      </c>
    </row>
    <row r="42" spans="1:10" ht="25.5" hidden="1" customHeight="1" x14ac:dyDescent="0.25">
      <c r="A42" s="147"/>
      <c r="B42" s="227" t="s">
        <v>54</v>
      </c>
      <c r="C42" s="228"/>
      <c r="D42" s="228"/>
      <c r="E42" s="229"/>
      <c r="F42" s="164">
        <f>SUMIF(A39:A41,"=1",F39:F41)</f>
        <v>0</v>
      </c>
      <c r="G42" s="165">
        <f>SUMIF(A39:A41,"=1",G39:G41)</f>
        <v>8723272.0199999996</v>
      </c>
      <c r="H42" s="165">
        <f>SUMIF(A39:A41,"=1",H39:H41)</f>
        <v>1831887.12</v>
      </c>
      <c r="I42" s="165">
        <f>SUMIF(A39:A41,"=1",I39:I41)</f>
        <v>10555159.140000001</v>
      </c>
      <c r="J42" s="166">
        <f>SUMIF(A39:A41,"=1",J39:J41)</f>
        <v>100</v>
      </c>
    </row>
    <row r="44" spans="1:10" x14ac:dyDescent="0.25">
      <c r="A44" t="s">
        <v>55</v>
      </c>
      <c r="B44" t="s">
        <v>56</v>
      </c>
    </row>
    <row r="45" spans="1:10" x14ac:dyDescent="0.25">
      <c r="A45" t="s">
        <v>57</v>
      </c>
      <c r="B45" t="s">
        <v>58</v>
      </c>
    </row>
    <row r="46" spans="1:10" x14ac:dyDescent="0.25">
      <c r="A46" t="s">
        <v>59</v>
      </c>
      <c r="B46" t="s">
        <v>60</v>
      </c>
    </row>
    <row r="49" spans="1:10" ht="15.6" x14ac:dyDescent="0.3">
      <c r="B49" s="167" t="s">
        <v>61</v>
      </c>
    </row>
    <row r="51" spans="1:10" ht="25.5" customHeight="1" x14ac:dyDescent="0.25">
      <c r="A51" s="168"/>
      <c r="B51" s="169" t="s">
        <v>49</v>
      </c>
      <c r="C51" s="169" t="s">
        <v>50</v>
      </c>
      <c r="D51" s="170"/>
      <c r="E51" s="170"/>
      <c r="F51" s="171" t="s">
        <v>62</v>
      </c>
      <c r="G51" s="171"/>
      <c r="H51" s="171"/>
      <c r="I51" s="171" t="s">
        <v>25</v>
      </c>
      <c r="J51" s="171" t="s">
        <v>35</v>
      </c>
    </row>
    <row r="52" spans="1:10" ht="36.75" customHeight="1" x14ac:dyDescent="0.25">
      <c r="A52" s="172"/>
      <c r="B52" s="173" t="s">
        <v>10</v>
      </c>
      <c r="C52" s="220" t="s">
        <v>63</v>
      </c>
      <c r="D52" s="221"/>
      <c r="E52" s="221"/>
      <c r="F52" s="174" t="s">
        <v>26</v>
      </c>
      <c r="G52" s="175"/>
      <c r="H52" s="175"/>
      <c r="I52" s="175">
        <f>'SO 01 1 Pol'!G8</f>
        <v>0</v>
      </c>
      <c r="J52" s="176" t="str">
        <f>IF(I70=0,"",I52/I70*100)</f>
        <v/>
      </c>
    </row>
    <row r="53" spans="1:10" ht="36.75" customHeight="1" x14ac:dyDescent="0.25">
      <c r="A53" s="172"/>
      <c r="B53" s="173" t="s">
        <v>64</v>
      </c>
      <c r="C53" s="220" t="s">
        <v>65</v>
      </c>
      <c r="D53" s="221"/>
      <c r="E53" s="221"/>
      <c r="F53" s="174" t="s">
        <v>26</v>
      </c>
      <c r="G53" s="175"/>
      <c r="H53" s="175"/>
      <c r="I53" s="175">
        <f>'SO 01 1 Pol'!G55</f>
        <v>0</v>
      </c>
      <c r="J53" s="176" t="str">
        <f>IF(I70=0,"",I53/I70*100)</f>
        <v/>
      </c>
    </row>
    <row r="54" spans="1:10" ht="36.75" customHeight="1" x14ac:dyDescent="0.25">
      <c r="A54" s="172"/>
      <c r="B54" s="173" t="s">
        <v>66</v>
      </c>
      <c r="C54" s="220" t="s">
        <v>67</v>
      </c>
      <c r="D54" s="221"/>
      <c r="E54" s="221"/>
      <c r="F54" s="174" t="s">
        <v>26</v>
      </c>
      <c r="G54" s="175"/>
      <c r="H54" s="175"/>
      <c r="I54" s="175">
        <f>'SO 01 1 Pol'!G62</f>
        <v>0</v>
      </c>
      <c r="J54" s="176" t="str">
        <f>IF(I70=0,"",I54/I70*100)</f>
        <v/>
      </c>
    </row>
    <row r="55" spans="1:10" ht="36.75" customHeight="1" x14ac:dyDescent="0.25">
      <c r="A55" s="172"/>
      <c r="B55" s="173" t="s">
        <v>68</v>
      </c>
      <c r="C55" s="220" t="s">
        <v>69</v>
      </c>
      <c r="D55" s="221"/>
      <c r="E55" s="221"/>
      <c r="F55" s="174" t="s">
        <v>26</v>
      </c>
      <c r="G55" s="175"/>
      <c r="H55" s="175"/>
      <c r="I55" s="175">
        <f>'SO 01 1 Pol'!G72</f>
        <v>0</v>
      </c>
      <c r="J55" s="176" t="str">
        <f>IF(I70=0,"",I55/I70*100)</f>
        <v/>
      </c>
    </row>
    <row r="56" spans="1:10" ht="36.75" customHeight="1" x14ac:dyDescent="0.25">
      <c r="A56" s="172"/>
      <c r="B56" s="173" t="s">
        <v>70</v>
      </c>
      <c r="C56" s="220" t="s">
        <v>71</v>
      </c>
      <c r="D56" s="221"/>
      <c r="E56" s="221"/>
      <c r="F56" s="174" t="s">
        <v>26</v>
      </c>
      <c r="G56" s="175"/>
      <c r="H56" s="175"/>
      <c r="I56" s="175">
        <f>'SO 01 1 Pol'!G78</f>
        <v>0</v>
      </c>
      <c r="J56" s="176" t="str">
        <f>IF(I70=0,"",I56/I70*100)</f>
        <v/>
      </c>
    </row>
    <row r="57" spans="1:10" ht="36.75" customHeight="1" x14ac:dyDescent="0.25">
      <c r="A57" s="172"/>
      <c r="B57" s="173" t="s">
        <v>72</v>
      </c>
      <c r="C57" s="220" t="s">
        <v>73</v>
      </c>
      <c r="D57" s="221"/>
      <c r="E57" s="221"/>
      <c r="F57" s="174" t="s">
        <v>26</v>
      </c>
      <c r="G57" s="175"/>
      <c r="H57" s="175"/>
      <c r="I57" s="175">
        <f>'SO 01 1 Pol'!G103</f>
        <v>0</v>
      </c>
      <c r="J57" s="176" t="str">
        <f>IF(I70=0,"",I57/I70*100)</f>
        <v/>
      </c>
    </row>
    <row r="58" spans="1:10" ht="36.75" customHeight="1" x14ac:dyDescent="0.25">
      <c r="A58" s="172"/>
      <c r="B58" s="173" t="s">
        <v>74</v>
      </c>
      <c r="C58" s="220" t="s">
        <v>75</v>
      </c>
      <c r="D58" s="221"/>
      <c r="E58" s="221"/>
      <c r="F58" s="174" t="s">
        <v>26</v>
      </c>
      <c r="G58" s="175"/>
      <c r="H58" s="175"/>
      <c r="I58" s="175">
        <f>'SO 01 1 Pol'!G223</f>
        <v>0</v>
      </c>
      <c r="J58" s="176" t="str">
        <f>IF(I70=0,"",I58/I70*100)</f>
        <v/>
      </c>
    </row>
    <row r="59" spans="1:10" ht="36.75" customHeight="1" x14ac:dyDescent="0.25">
      <c r="A59" s="172"/>
      <c r="B59" s="173" t="s">
        <v>76</v>
      </c>
      <c r="C59" s="220" t="s">
        <v>77</v>
      </c>
      <c r="D59" s="221"/>
      <c r="E59" s="221"/>
      <c r="F59" s="174" t="s">
        <v>26</v>
      </c>
      <c r="G59" s="175"/>
      <c r="H59" s="175"/>
      <c r="I59" s="175">
        <f>'SO 01 1 Pol'!G384</f>
        <v>0</v>
      </c>
      <c r="J59" s="176" t="str">
        <f>IF(I70=0,"",I59/I70*100)</f>
        <v/>
      </c>
    </row>
    <row r="60" spans="1:10" ht="36.75" customHeight="1" x14ac:dyDescent="0.25">
      <c r="A60" s="172"/>
      <c r="B60" s="173" t="s">
        <v>78</v>
      </c>
      <c r="C60" s="220" t="s">
        <v>79</v>
      </c>
      <c r="D60" s="221"/>
      <c r="E60" s="221"/>
      <c r="F60" s="174" t="s">
        <v>26</v>
      </c>
      <c r="G60" s="175"/>
      <c r="H60" s="175"/>
      <c r="I60" s="175">
        <f>'SO 01 1 Pol'!G399</f>
        <v>0</v>
      </c>
      <c r="J60" s="176" t="str">
        <f>IF(I70=0,"",I60/I70*100)</f>
        <v/>
      </c>
    </row>
    <row r="61" spans="1:10" ht="36.75" customHeight="1" x14ac:dyDescent="0.25">
      <c r="A61" s="172"/>
      <c r="B61" s="173" t="s">
        <v>80</v>
      </c>
      <c r="C61" s="220" t="s">
        <v>81</v>
      </c>
      <c r="D61" s="221"/>
      <c r="E61" s="221"/>
      <c r="F61" s="174" t="s">
        <v>26</v>
      </c>
      <c r="G61" s="175"/>
      <c r="H61" s="175"/>
      <c r="I61" s="175">
        <f>'SO 01 1 Pol'!G405</f>
        <v>0</v>
      </c>
      <c r="J61" s="176" t="str">
        <f>IF(I70=0,"",I61/I70*100)</f>
        <v/>
      </c>
    </row>
    <row r="62" spans="1:10" ht="36.75" customHeight="1" x14ac:dyDescent="0.25">
      <c r="A62" s="172"/>
      <c r="B62" s="173" t="s">
        <v>82</v>
      </c>
      <c r="C62" s="220" t="s">
        <v>83</v>
      </c>
      <c r="D62" s="221"/>
      <c r="E62" s="221"/>
      <c r="F62" s="174" t="s">
        <v>26</v>
      </c>
      <c r="G62" s="175"/>
      <c r="H62" s="175"/>
      <c r="I62" s="175">
        <f>'SO 01 1 Pol'!G574</f>
        <v>0</v>
      </c>
      <c r="J62" s="176" t="str">
        <f>IF(I70=0,"",I62/I70*100)</f>
        <v/>
      </c>
    </row>
    <row r="63" spans="1:10" ht="36.75" customHeight="1" x14ac:dyDescent="0.25">
      <c r="A63" s="172"/>
      <c r="B63" s="173" t="s">
        <v>84</v>
      </c>
      <c r="C63" s="220" t="s">
        <v>85</v>
      </c>
      <c r="D63" s="221"/>
      <c r="E63" s="221"/>
      <c r="F63" s="174" t="s">
        <v>27</v>
      </c>
      <c r="G63" s="175"/>
      <c r="H63" s="175"/>
      <c r="I63" s="175">
        <f>'SO 01 1 Pol'!G580</f>
        <v>0</v>
      </c>
      <c r="J63" s="176" t="str">
        <f>IF(I70=0,"",I63/I70*100)</f>
        <v/>
      </c>
    </row>
    <row r="64" spans="1:10" ht="36.75" customHeight="1" x14ac:dyDescent="0.25">
      <c r="A64" s="172"/>
      <c r="B64" s="173" t="s">
        <v>86</v>
      </c>
      <c r="C64" s="220" t="s">
        <v>87</v>
      </c>
      <c r="D64" s="221"/>
      <c r="E64" s="221"/>
      <c r="F64" s="174" t="s">
        <v>27</v>
      </c>
      <c r="G64" s="175"/>
      <c r="H64" s="175"/>
      <c r="I64" s="175">
        <f>'SO 01 1 Pol'!G642</f>
        <v>0</v>
      </c>
      <c r="J64" s="176" t="str">
        <f>IF(I70=0,"",I64/I70*100)</f>
        <v/>
      </c>
    </row>
    <row r="65" spans="1:10" ht="36.75" customHeight="1" x14ac:dyDescent="0.25">
      <c r="A65" s="172"/>
      <c r="B65" s="173" t="s">
        <v>88</v>
      </c>
      <c r="C65" s="220" t="s">
        <v>89</v>
      </c>
      <c r="D65" s="221"/>
      <c r="E65" s="221"/>
      <c r="F65" s="174" t="s">
        <v>27</v>
      </c>
      <c r="G65" s="175"/>
      <c r="H65" s="175"/>
      <c r="I65" s="175">
        <f>'SO 01 1 Pol'!G656</f>
        <v>0</v>
      </c>
      <c r="J65" s="176" t="str">
        <f>IF(I70=0,"",I65/I70*100)</f>
        <v/>
      </c>
    </row>
    <row r="66" spans="1:10" ht="36.75" customHeight="1" x14ac:dyDescent="0.25">
      <c r="A66" s="172"/>
      <c r="B66" s="173" t="s">
        <v>90</v>
      </c>
      <c r="C66" s="220" t="s">
        <v>91</v>
      </c>
      <c r="D66" s="221"/>
      <c r="E66" s="221"/>
      <c r="F66" s="174" t="s">
        <v>27</v>
      </c>
      <c r="G66" s="175"/>
      <c r="H66" s="175"/>
      <c r="I66" s="175">
        <f>'SO 01 1 Pol'!G667</f>
        <v>0</v>
      </c>
      <c r="J66" s="176" t="str">
        <f>IF(I70=0,"",I66/I70*100)</f>
        <v/>
      </c>
    </row>
    <row r="67" spans="1:10" ht="36.75" customHeight="1" x14ac:dyDescent="0.25">
      <c r="A67" s="172"/>
      <c r="B67" s="173" t="s">
        <v>92</v>
      </c>
      <c r="C67" s="222" t="s">
        <v>93</v>
      </c>
      <c r="D67" s="223"/>
      <c r="E67" s="224"/>
      <c r="F67" s="174" t="s">
        <v>28</v>
      </c>
      <c r="G67" s="175"/>
      <c r="H67" s="175"/>
      <c r="I67" s="175">
        <f>'SO 01 1 Pol'!G675</f>
        <v>0</v>
      </c>
      <c r="J67" s="176" t="str">
        <f>IF(I70=0,"",I67/I70*100)</f>
        <v/>
      </c>
    </row>
    <row r="68" spans="1:10" ht="36.75" customHeight="1" x14ac:dyDescent="0.25">
      <c r="A68" s="172"/>
      <c r="B68" s="173" t="s">
        <v>94</v>
      </c>
      <c r="C68" s="220" t="s">
        <v>95</v>
      </c>
      <c r="D68" s="221"/>
      <c r="E68" s="221"/>
      <c r="F68" s="174" t="s">
        <v>96</v>
      </c>
      <c r="G68" s="175"/>
      <c r="H68" s="175"/>
      <c r="I68" s="175">
        <f>'SO 01 1 Pol'!G694</f>
        <v>0</v>
      </c>
      <c r="J68" s="176" t="str">
        <f>IF(I70=0,"",I68/I70*100)</f>
        <v/>
      </c>
    </row>
    <row r="69" spans="1:10" ht="36.75" customHeight="1" x14ac:dyDescent="0.25">
      <c r="A69" s="172"/>
      <c r="B69" s="173" t="s">
        <v>29</v>
      </c>
      <c r="C69" s="220" t="s">
        <v>30</v>
      </c>
      <c r="D69" s="221"/>
      <c r="E69" s="221"/>
      <c r="F69" s="174" t="s">
        <v>29</v>
      </c>
      <c r="G69" s="175"/>
      <c r="H69" s="175"/>
      <c r="I69" s="175">
        <f>'SO 01 1 Pol'!G726</f>
        <v>0</v>
      </c>
      <c r="J69" s="176" t="str">
        <f>IF(I70=0,"",I69/I70*100)</f>
        <v/>
      </c>
    </row>
    <row r="70" spans="1:10" ht="25.5" customHeight="1" x14ac:dyDescent="0.25">
      <c r="A70" s="177"/>
      <c r="B70" s="178" t="s">
        <v>52</v>
      </c>
      <c r="C70" s="179"/>
      <c r="D70" s="180"/>
      <c r="E70" s="180"/>
      <c r="F70" s="181"/>
      <c r="G70" s="182"/>
      <c r="H70" s="182"/>
      <c r="I70" s="182">
        <f>SUM(I52:I69)</f>
        <v>0</v>
      </c>
      <c r="J70" s="183">
        <f>SUM(J52:J69)</f>
        <v>0</v>
      </c>
    </row>
    <row r="71" spans="1:10" x14ac:dyDescent="0.25">
      <c r="F71" s="184"/>
      <c r="G71" s="184"/>
      <c r="H71" s="184"/>
      <c r="I71" s="184"/>
      <c r="J71" s="185"/>
    </row>
    <row r="72" spans="1:10" x14ac:dyDescent="0.25">
      <c r="F72" s="184"/>
      <c r="G72" s="184"/>
      <c r="H72" s="184"/>
      <c r="I72" s="184"/>
      <c r="J72" s="185"/>
    </row>
    <row r="73" spans="1:10" x14ac:dyDescent="0.25">
      <c r="F73" s="184"/>
      <c r="G73" s="184"/>
      <c r="H73" s="184"/>
      <c r="I73" s="184"/>
      <c r="J73" s="185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" right="0" top="0" bottom="0" header="0" footer="0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3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9:E69"/>
    <mergeCell ref="C63:E63"/>
    <mergeCell ref="C64:E64"/>
    <mergeCell ref="C65:E65"/>
    <mergeCell ref="C66:E66"/>
    <mergeCell ref="C68:E68"/>
    <mergeCell ref="C67:E67"/>
  </mergeCells>
  <phoneticPr fontId="0" type="noConversion"/>
  <printOptions horizontalCentered="1"/>
  <pageMargins left="0.39370078740157483" right="0.39370078740157483" top="0.9055118110236221" bottom="0.39370078740157483" header="0" footer="0"/>
  <pageSetup paperSize="9" scale="97" fitToHeight="0" orientation="portrait" horizontalDpi="300" verticalDpi="300" r:id="rId2"/>
  <headerFooter alignWithMargins="0">
    <oddHeader>&amp;L&amp;G&amp;C&amp;"Arial CE,Tučné"
&amp;"-,Tučné"Příloha č. 6 Výzvy&amp;R&amp;"-,Tučné"
Z26002 - Oprava a zateplení fasády -
budova dílen středisko Sosnová</oddHeader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1" customWidth="1"/>
    <col min="2" max="2" width="14.44140625" style="1" customWidth="1"/>
    <col min="3" max="3" width="38.33203125" style="5" customWidth="1"/>
    <col min="4" max="4" width="4.5546875" style="1" customWidth="1"/>
    <col min="5" max="5" width="10.5546875" style="1" customWidth="1"/>
    <col min="6" max="6" width="9.88671875" style="1" customWidth="1"/>
    <col min="7" max="7" width="12.6640625" style="1" customWidth="1"/>
    <col min="8" max="16384" width="9.109375" style="1"/>
  </cols>
  <sheetData>
    <row r="1" spans="1:7" ht="15.6" x14ac:dyDescent="0.25">
      <c r="A1" s="281" t="s">
        <v>97</v>
      </c>
      <c r="B1" s="281"/>
      <c r="C1" s="282"/>
      <c r="D1" s="281"/>
      <c r="E1" s="281"/>
      <c r="F1" s="281"/>
      <c r="G1" s="281"/>
    </row>
    <row r="2" spans="1:7" ht="24.9" customHeight="1" x14ac:dyDescent="0.25">
      <c r="A2" s="33" t="s">
        <v>98</v>
      </c>
      <c r="B2" s="34"/>
      <c r="C2" s="283"/>
      <c r="D2" s="283"/>
      <c r="E2" s="283"/>
      <c r="F2" s="283"/>
      <c r="G2" s="284"/>
    </row>
    <row r="3" spans="1:7" ht="24.9" customHeight="1" x14ac:dyDescent="0.25">
      <c r="A3" s="33" t="s">
        <v>99</v>
      </c>
      <c r="B3" s="34"/>
      <c r="C3" s="283"/>
      <c r="D3" s="283"/>
      <c r="E3" s="283"/>
      <c r="F3" s="283"/>
      <c r="G3" s="284"/>
    </row>
    <row r="4" spans="1:7" ht="24.9" customHeight="1" x14ac:dyDescent="0.25">
      <c r="A4" s="33" t="s">
        <v>100</v>
      </c>
      <c r="B4" s="34"/>
      <c r="C4" s="283"/>
      <c r="D4" s="283"/>
      <c r="E4" s="283"/>
      <c r="F4" s="283"/>
      <c r="G4" s="284"/>
    </row>
    <row r="5" spans="1:7" x14ac:dyDescent="0.25">
      <c r="B5" s="2"/>
      <c r="C5" s="3"/>
      <c r="D5" s="4"/>
    </row>
  </sheetData>
  <sheetProtection algorithmName="SHA-512" hashValue="ur6VL5nPUqZYbdhwtrqURlHyLFZE7hnN+bfLdJyPzF/XD5jbE0QIlYAi0ax2hXWRbkqeS/LiXXl8Ci42vUij+Q==" saltValue="iYfe0gole/gY8TK6J30yNw==" spinCount="100000" sheet="1" formatRows="0"/>
  <customSheetViews>
    <customSheetView guid="{B7E7C763-C459-487D-8ABA-5CFDDFBD5A84}">
      <selection activeCell="E19" sqref="E19"/>
      <pageMargins left="0" right="0" top="0" bottom="0" header="0" footer="0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4770-A8BE-428E-A8DE-699D894F47EB}">
  <sheetPr>
    <outlinePr summaryBelow="0"/>
  </sheetPr>
  <dimension ref="A1:BB5091"/>
  <sheetViews>
    <sheetView tabSelected="1" zoomScaleNormal="100" workbookViewId="0">
      <pane ySplit="7" topLeftCell="A192" activePane="bottomLeft" state="frozen"/>
      <selection pane="bottomLeft" activeCell="X195" sqref="X195"/>
    </sheetView>
  </sheetViews>
  <sheetFormatPr defaultRowHeight="13.2" outlineLevelRow="3" x14ac:dyDescent="0.25"/>
  <cols>
    <col min="1" max="1" width="3.44140625" customWidth="1"/>
    <col min="2" max="2" width="12.5546875" style="8" customWidth="1"/>
    <col min="3" max="3" width="39.6640625" style="8" customWidth="1"/>
    <col min="4" max="4" width="6.109375" customWidth="1"/>
    <col min="5" max="5" width="10.5546875" customWidth="1"/>
    <col min="6" max="6" width="9.88671875" customWidth="1"/>
    <col min="7" max="7" width="12.6640625" customWidth="1"/>
    <col min="8" max="19" width="0" hidden="1" customWidth="1"/>
    <col min="23" max="23" width="0" hidden="1" customWidth="1"/>
    <col min="25" max="35" width="0" hidden="1" customWidth="1"/>
    <col min="47" max="47" width="73.6640625" customWidth="1"/>
  </cols>
  <sheetData>
    <row r="1" spans="1:54" ht="15.75" customHeight="1" x14ac:dyDescent="0.3">
      <c r="A1" s="212" t="s">
        <v>97</v>
      </c>
      <c r="B1" s="212"/>
      <c r="C1" s="212"/>
      <c r="D1" s="212"/>
      <c r="E1" s="212"/>
      <c r="F1" s="212"/>
      <c r="G1" s="212"/>
      <c r="AA1" t="s">
        <v>101</v>
      </c>
    </row>
    <row r="2" spans="1:54" ht="24.9" customHeight="1" x14ac:dyDescent="0.25">
      <c r="A2" s="33" t="s">
        <v>98</v>
      </c>
      <c r="B2" s="34" t="s">
        <v>5</v>
      </c>
      <c r="C2" s="213" t="s">
        <v>6</v>
      </c>
      <c r="D2" s="214"/>
      <c r="E2" s="214"/>
      <c r="F2" s="214"/>
      <c r="G2" s="215"/>
      <c r="AA2" t="s">
        <v>102</v>
      </c>
    </row>
    <row r="3" spans="1:54" ht="24.9" customHeight="1" x14ac:dyDescent="0.25">
      <c r="A3" s="33" t="s">
        <v>99</v>
      </c>
      <c r="B3" s="34" t="s">
        <v>8</v>
      </c>
      <c r="C3" s="213" t="s">
        <v>6</v>
      </c>
      <c r="D3" s="214"/>
      <c r="E3" s="214"/>
      <c r="F3" s="214"/>
      <c r="G3" s="215"/>
      <c r="W3" s="8" t="s">
        <v>102</v>
      </c>
      <c r="AA3" t="s">
        <v>103</v>
      </c>
    </row>
    <row r="4" spans="1:54" ht="24.9" customHeight="1" x14ac:dyDescent="0.25">
      <c r="A4" s="35" t="s">
        <v>100</v>
      </c>
      <c r="B4" s="36" t="s">
        <v>10</v>
      </c>
      <c r="C4" s="216" t="s">
        <v>6</v>
      </c>
      <c r="D4" s="217"/>
      <c r="E4" s="217"/>
      <c r="F4" s="217"/>
      <c r="G4" s="218"/>
      <c r="AA4" t="s">
        <v>104</v>
      </c>
    </row>
    <row r="5" spans="1:54" x14ac:dyDescent="0.25">
      <c r="D5" s="6"/>
    </row>
    <row r="6" spans="1:54" ht="26.4" x14ac:dyDescent="0.25">
      <c r="A6" s="37" t="s">
        <v>105</v>
      </c>
      <c r="B6" s="38" t="s">
        <v>106</v>
      </c>
      <c r="C6" s="38" t="s">
        <v>107</v>
      </c>
      <c r="D6" s="39" t="s">
        <v>108</v>
      </c>
      <c r="E6" s="37" t="s">
        <v>109</v>
      </c>
      <c r="F6" s="40" t="s">
        <v>110</v>
      </c>
      <c r="G6" s="37" t="s">
        <v>25</v>
      </c>
      <c r="H6" s="41" t="s">
        <v>111</v>
      </c>
      <c r="I6" s="41" t="s">
        <v>112</v>
      </c>
      <c r="J6" s="41" t="s">
        <v>113</v>
      </c>
      <c r="K6" s="41" t="s">
        <v>114</v>
      </c>
      <c r="L6" s="41" t="s">
        <v>115</v>
      </c>
      <c r="M6" s="41" t="s">
        <v>116</v>
      </c>
      <c r="N6" s="41" t="s">
        <v>117</v>
      </c>
      <c r="O6" s="41" t="s">
        <v>118</v>
      </c>
      <c r="P6" s="41" t="s">
        <v>119</v>
      </c>
      <c r="Q6" s="41" t="s">
        <v>120</v>
      </c>
      <c r="R6" s="41" t="s">
        <v>121</v>
      </c>
      <c r="S6" s="41" t="s">
        <v>122</v>
      </c>
    </row>
    <row r="7" spans="1:54" hidden="1" x14ac:dyDescent="0.25">
      <c r="A7" s="1"/>
      <c r="B7" s="2"/>
      <c r="C7" s="2"/>
      <c r="D7" s="4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54" x14ac:dyDescent="0.25">
      <c r="A8" s="42" t="s">
        <v>123</v>
      </c>
      <c r="B8" s="43" t="s">
        <v>10</v>
      </c>
      <c r="C8" s="44" t="s">
        <v>63</v>
      </c>
      <c r="D8" s="45"/>
      <c r="E8" s="46"/>
      <c r="F8" s="47"/>
      <c r="G8" s="47">
        <f>SUMIF(AA9:AA54,"&lt;&gt;NOR",G9:G54)</f>
        <v>0</v>
      </c>
      <c r="H8" s="47"/>
      <c r="I8" s="47">
        <f>SUM(I9:I54)</f>
        <v>25997.591999999997</v>
      </c>
      <c r="J8" s="47"/>
      <c r="K8" s="47">
        <f>SUM(K9:K54)</f>
        <v>73819.578000000009</v>
      </c>
      <c r="L8" s="47"/>
      <c r="M8" s="47">
        <f>SUM(M9:M54)</f>
        <v>120778.7999</v>
      </c>
      <c r="N8" s="47"/>
      <c r="O8" s="17"/>
      <c r="P8" s="17">
        <f>SUM(P9:P54)</f>
        <v>87.137400000000014</v>
      </c>
      <c r="Q8" s="17"/>
      <c r="R8" s="17"/>
      <c r="S8" s="17"/>
      <c r="AA8" t="s">
        <v>124</v>
      </c>
    </row>
    <row r="9" spans="1:54" ht="20.399999999999999" outlineLevel="1" x14ac:dyDescent="0.25">
      <c r="A9" s="18">
        <v>1</v>
      </c>
      <c r="B9" s="19" t="s">
        <v>125</v>
      </c>
      <c r="C9" s="24" t="s">
        <v>126</v>
      </c>
      <c r="D9" s="20" t="s">
        <v>127</v>
      </c>
      <c r="E9" s="21">
        <v>63.9</v>
      </c>
      <c r="F9" s="189"/>
      <c r="G9" s="22">
        <f>E9*F9</f>
        <v>0</v>
      </c>
      <c r="H9" s="22">
        <v>0</v>
      </c>
      <c r="I9" s="22">
        <v>0</v>
      </c>
      <c r="J9" s="22">
        <v>370.5</v>
      </c>
      <c r="K9" s="22">
        <v>23674.95</v>
      </c>
      <c r="L9" s="22">
        <v>21</v>
      </c>
      <c r="M9" s="22">
        <v>28646.6895</v>
      </c>
      <c r="N9" s="22"/>
      <c r="O9" s="14">
        <v>0.23</v>
      </c>
      <c r="P9" s="14">
        <v>14.697000000000001</v>
      </c>
      <c r="Q9" s="14"/>
      <c r="R9" s="14" t="s">
        <v>128</v>
      </c>
      <c r="S9" s="14" t="s">
        <v>129</v>
      </c>
      <c r="T9" s="9"/>
      <c r="U9" s="9"/>
      <c r="V9" s="9"/>
      <c r="W9" s="9"/>
      <c r="X9" s="9"/>
      <c r="Y9" s="9"/>
      <c r="Z9" s="9"/>
      <c r="AA9" s="9" t="s">
        <v>130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54" outlineLevel="2" x14ac:dyDescent="0.25">
      <c r="A10" s="12"/>
      <c r="B10" s="13"/>
      <c r="C10" s="25" t="s">
        <v>131</v>
      </c>
      <c r="D10" s="15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9"/>
      <c r="U10" s="9"/>
      <c r="V10" s="9"/>
      <c r="W10" s="9"/>
      <c r="X10" s="9"/>
      <c r="Y10" s="9"/>
      <c r="Z10" s="9"/>
      <c r="AA10" s="9" t="s">
        <v>132</v>
      </c>
      <c r="AB10" s="9">
        <v>0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54" outlineLevel="3" x14ac:dyDescent="0.25">
      <c r="A11" s="12"/>
      <c r="B11" s="13"/>
      <c r="C11" s="25" t="s">
        <v>133</v>
      </c>
      <c r="D11" s="15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9"/>
      <c r="U11" s="9"/>
      <c r="V11" s="9"/>
      <c r="W11" s="9"/>
      <c r="X11" s="9"/>
      <c r="Y11" s="9"/>
      <c r="Z11" s="9"/>
      <c r="AA11" s="9" t="s">
        <v>132</v>
      </c>
      <c r="AB11" s="9">
        <v>0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54" outlineLevel="3" x14ac:dyDescent="0.25">
      <c r="A12" s="12"/>
      <c r="B12" s="13"/>
      <c r="C12" s="25" t="s">
        <v>134</v>
      </c>
      <c r="D12" s="15"/>
      <c r="E12" s="16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9"/>
      <c r="U12" s="9"/>
      <c r="V12" s="9"/>
      <c r="W12" s="9"/>
      <c r="X12" s="9"/>
      <c r="Y12" s="9"/>
      <c r="Z12" s="9"/>
      <c r="AA12" s="9" t="s">
        <v>132</v>
      </c>
      <c r="AB12" s="9">
        <v>0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</row>
    <row r="13" spans="1:54" outlineLevel="3" x14ac:dyDescent="0.25">
      <c r="A13" s="12"/>
      <c r="B13" s="13"/>
      <c r="C13" s="25" t="s">
        <v>135</v>
      </c>
      <c r="D13" s="15"/>
      <c r="E13" s="16">
        <v>44.1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9"/>
      <c r="U13" s="9"/>
      <c r="V13" s="9"/>
      <c r="W13" s="9"/>
      <c r="X13" s="9"/>
      <c r="Y13" s="9"/>
      <c r="Z13" s="9"/>
      <c r="AA13" s="9" t="s">
        <v>132</v>
      </c>
      <c r="AB13" s="9">
        <v>0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</row>
    <row r="14" spans="1:54" outlineLevel="3" x14ac:dyDescent="0.25">
      <c r="A14" s="12"/>
      <c r="B14" s="13"/>
      <c r="C14" s="25" t="s">
        <v>136</v>
      </c>
      <c r="D14" s="15"/>
      <c r="E14" s="16">
        <v>19.8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9"/>
      <c r="U14" s="9"/>
      <c r="V14" s="9"/>
      <c r="W14" s="9"/>
      <c r="X14" s="9"/>
      <c r="Y14" s="9"/>
      <c r="Z14" s="9"/>
      <c r="AA14" s="9" t="s">
        <v>132</v>
      </c>
      <c r="AB14" s="9">
        <v>0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1:54" ht="20.399999999999999" outlineLevel="1" x14ac:dyDescent="0.25">
      <c r="A15" s="18">
        <v>2</v>
      </c>
      <c r="B15" s="19" t="s">
        <v>137</v>
      </c>
      <c r="C15" s="24" t="s">
        <v>138</v>
      </c>
      <c r="D15" s="20" t="s">
        <v>127</v>
      </c>
      <c r="E15" s="21">
        <v>21.3</v>
      </c>
      <c r="F15" s="189"/>
      <c r="G15" s="22">
        <f>E15*F15</f>
        <v>0</v>
      </c>
      <c r="H15" s="22">
        <v>0</v>
      </c>
      <c r="I15" s="22">
        <v>0</v>
      </c>
      <c r="J15" s="22">
        <v>274.5</v>
      </c>
      <c r="K15" s="22">
        <v>5846.85</v>
      </c>
      <c r="L15" s="22">
        <v>21</v>
      </c>
      <c r="M15" s="22">
        <v>7074.6885000000002</v>
      </c>
      <c r="N15" s="22"/>
      <c r="O15" s="14">
        <v>0.39</v>
      </c>
      <c r="P15" s="14">
        <v>8.3070000000000004</v>
      </c>
      <c r="Q15" s="14"/>
      <c r="R15" s="14" t="s">
        <v>128</v>
      </c>
      <c r="S15" s="14" t="s">
        <v>129</v>
      </c>
      <c r="T15" s="9"/>
      <c r="U15" s="9"/>
      <c r="V15" s="9"/>
      <c r="W15" s="9"/>
      <c r="X15" s="9"/>
      <c r="Y15" s="9"/>
      <c r="Z15" s="9"/>
      <c r="AA15" s="9" t="s">
        <v>130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</row>
    <row r="16" spans="1:54" outlineLevel="2" x14ac:dyDescent="0.25">
      <c r="A16" s="12"/>
      <c r="B16" s="13"/>
      <c r="C16" s="25" t="s">
        <v>139</v>
      </c>
      <c r="D16" s="15"/>
      <c r="E16" s="16">
        <v>21.3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9"/>
      <c r="U16" s="9"/>
      <c r="V16" s="9"/>
      <c r="W16" s="9"/>
      <c r="X16" s="9"/>
      <c r="Y16" s="9"/>
      <c r="Z16" s="9"/>
      <c r="AA16" s="9" t="s">
        <v>132</v>
      </c>
      <c r="AB16" s="9">
        <v>0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</row>
    <row r="17" spans="1:54" outlineLevel="1" x14ac:dyDescent="0.25">
      <c r="A17" s="18">
        <v>3</v>
      </c>
      <c r="B17" s="19" t="s">
        <v>140</v>
      </c>
      <c r="C17" s="24" t="s">
        <v>141</v>
      </c>
      <c r="D17" s="20" t="s">
        <v>127</v>
      </c>
      <c r="E17" s="21">
        <v>108.27</v>
      </c>
      <c r="F17" s="189"/>
      <c r="G17" s="22">
        <f>E17*F17</f>
        <v>0</v>
      </c>
      <c r="H17" s="22">
        <v>0</v>
      </c>
      <c r="I17" s="22">
        <v>0</v>
      </c>
      <c r="J17" s="22">
        <v>68.8</v>
      </c>
      <c r="K17" s="22">
        <v>7448.9759999999997</v>
      </c>
      <c r="L17" s="22">
        <v>21</v>
      </c>
      <c r="M17" s="22">
        <v>9013.2657999999992</v>
      </c>
      <c r="N17" s="22"/>
      <c r="O17" s="14">
        <v>7.0000000000000007E-2</v>
      </c>
      <c r="P17" s="14">
        <v>7.5789000000000009</v>
      </c>
      <c r="Q17" s="14"/>
      <c r="R17" s="14" t="s">
        <v>128</v>
      </c>
      <c r="S17" s="14" t="s">
        <v>129</v>
      </c>
      <c r="T17" s="9"/>
      <c r="U17" s="9"/>
      <c r="V17" s="9"/>
      <c r="W17" s="9"/>
      <c r="X17" s="9"/>
      <c r="Y17" s="9"/>
      <c r="Z17" s="9"/>
      <c r="AA17" s="9" t="s">
        <v>130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</row>
    <row r="18" spans="1:54" outlineLevel="2" x14ac:dyDescent="0.25">
      <c r="A18" s="12"/>
      <c r="B18" s="13"/>
      <c r="C18" s="25" t="s">
        <v>142</v>
      </c>
      <c r="D18" s="15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9"/>
      <c r="U18" s="9"/>
      <c r="V18" s="9"/>
      <c r="W18" s="9"/>
      <c r="X18" s="9"/>
      <c r="Y18" s="9"/>
      <c r="Z18" s="9"/>
      <c r="AA18" s="9" t="s">
        <v>132</v>
      </c>
      <c r="AB18" s="9">
        <v>0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</row>
    <row r="19" spans="1:54" outlineLevel="3" x14ac:dyDescent="0.25">
      <c r="A19" s="12"/>
      <c r="B19" s="13"/>
      <c r="C19" s="25" t="s">
        <v>143</v>
      </c>
      <c r="D19" s="15"/>
      <c r="E19" s="16">
        <v>63.9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9"/>
      <c r="U19" s="9"/>
      <c r="V19" s="9"/>
      <c r="W19" s="9"/>
      <c r="X19" s="9"/>
      <c r="Y19" s="9"/>
      <c r="Z19" s="9"/>
      <c r="AA19" s="9" t="s">
        <v>132</v>
      </c>
      <c r="AB19" s="9">
        <v>0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</row>
    <row r="20" spans="1:54" ht="20.399999999999999" outlineLevel="3" x14ac:dyDescent="0.25">
      <c r="A20" s="12"/>
      <c r="B20" s="13"/>
      <c r="C20" s="25" t="s">
        <v>144</v>
      </c>
      <c r="D20" s="15"/>
      <c r="E20" s="1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9"/>
      <c r="U20" s="9"/>
      <c r="V20" s="9"/>
      <c r="W20" s="9"/>
      <c r="X20" s="9"/>
      <c r="Y20" s="9"/>
      <c r="Z20" s="9"/>
      <c r="AA20" s="9" t="s">
        <v>132</v>
      </c>
      <c r="AB20" s="9">
        <v>0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</row>
    <row r="21" spans="1:54" outlineLevel="3" x14ac:dyDescent="0.25">
      <c r="A21" s="12"/>
      <c r="B21" s="13"/>
      <c r="C21" s="25" t="s">
        <v>145</v>
      </c>
      <c r="D21" s="15"/>
      <c r="E21" s="16">
        <v>44.37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9"/>
      <c r="U21" s="9"/>
      <c r="V21" s="9"/>
      <c r="W21" s="9"/>
      <c r="X21" s="9"/>
      <c r="Y21" s="9"/>
      <c r="Z21" s="9"/>
      <c r="AA21" s="9" t="s">
        <v>132</v>
      </c>
      <c r="AB21" s="9">
        <v>0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</row>
    <row r="22" spans="1:54" outlineLevel="1" x14ac:dyDescent="0.25">
      <c r="A22" s="18">
        <v>4</v>
      </c>
      <c r="B22" s="19" t="s">
        <v>146</v>
      </c>
      <c r="C22" s="24" t="s">
        <v>147</v>
      </c>
      <c r="D22" s="20" t="s">
        <v>127</v>
      </c>
      <c r="E22" s="21">
        <v>44.37</v>
      </c>
      <c r="F22" s="189"/>
      <c r="G22" s="22">
        <f>E22*F22</f>
        <v>0</v>
      </c>
      <c r="H22" s="22">
        <v>0</v>
      </c>
      <c r="I22" s="22">
        <v>0</v>
      </c>
      <c r="J22" s="22">
        <v>425.5</v>
      </c>
      <c r="K22" s="22">
        <v>18879.434999999998</v>
      </c>
      <c r="L22" s="22">
        <v>21</v>
      </c>
      <c r="M22" s="22">
        <v>22844.1224</v>
      </c>
      <c r="N22" s="22"/>
      <c r="O22" s="14">
        <v>0.65</v>
      </c>
      <c r="P22" s="14">
        <v>28.840499999999999</v>
      </c>
      <c r="Q22" s="14"/>
      <c r="R22" s="14" t="s">
        <v>128</v>
      </c>
      <c r="S22" s="14" t="s">
        <v>129</v>
      </c>
      <c r="T22" s="9"/>
      <c r="U22" s="9"/>
      <c r="V22" s="9"/>
      <c r="W22" s="9"/>
      <c r="X22" s="9"/>
      <c r="Y22" s="9"/>
      <c r="Z22" s="9"/>
      <c r="AA22" s="9" t="s">
        <v>130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</row>
    <row r="23" spans="1:54" outlineLevel="2" x14ac:dyDescent="0.25">
      <c r="A23" s="12"/>
      <c r="B23" s="13"/>
      <c r="C23" s="25" t="s">
        <v>148</v>
      </c>
      <c r="D23" s="15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9"/>
      <c r="U23" s="9"/>
      <c r="V23" s="9"/>
      <c r="W23" s="9"/>
      <c r="X23" s="9"/>
      <c r="Y23" s="9"/>
      <c r="Z23" s="9"/>
      <c r="AA23" s="9" t="s">
        <v>132</v>
      </c>
      <c r="AB23" s="9">
        <v>0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</row>
    <row r="24" spans="1:54" ht="20.399999999999999" outlineLevel="3" x14ac:dyDescent="0.25">
      <c r="A24" s="12"/>
      <c r="B24" s="13"/>
      <c r="C24" s="25" t="s">
        <v>149</v>
      </c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9"/>
      <c r="U24" s="9"/>
      <c r="V24" s="9"/>
      <c r="W24" s="9"/>
      <c r="X24" s="9"/>
      <c r="Y24" s="9"/>
      <c r="Z24" s="9"/>
      <c r="AA24" s="9" t="s">
        <v>132</v>
      </c>
      <c r="AB24" s="9">
        <v>0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</row>
    <row r="25" spans="1:54" outlineLevel="3" x14ac:dyDescent="0.25">
      <c r="A25" s="12"/>
      <c r="B25" s="13"/>
      <c r="C25" s="25" t="s">
        <v>145</v>
      </c>
      <c r="D25" s="15"/>
      <c r="E25" s="16">
        <v>44.37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9"/>
      <c r="U25" s="9"/>
      <c r="V25" s="9"/>
      <c r="W25" s="9"/>
      <c r="X25" s="9"/>
      <c r="Y25" s="9"/>
      <c r="Z25" s="9"/>
      <c r="AA25" s="9" t="s">
        <v>132</v>
      </c>
      <c r="AB25" s="9">
        <v>0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</row>
    <row r="26" spans="1:54" outlineLevel="1" x14ac:dyDescent="0.25">
      <c r="A26" s="18">
        <v>5</v>
      </c>
      <c r="B26" s="19" t="s">
        <v>150</v>
      </c>
      <c r="C26" s="24" t="s">
        <v>151</v>
      </c>
      <c r="D26" s="20" t="s">
        <v>127</v>
      </c>
      <c r="E26" s="21">
        <v>8.3699999999999992</v>
      </c>
      <c r="F26" s="189"/>
      <c r="G26" s="22">
        <f>E26*F26</f>
        <v>0</v>
      </c>
      <c r="H26" s="22">
        <v>0</v>
      </c>
      <c r="I26" s="22">
        <v>0</v>
      </c>
      <c r="J26" s="22">
        <v>187.5</v>
      </c>
      <c r="K26" s="22">
        <v>1569.3749999999998</v>
      </c>
      <c r="L26" s="22">
        <v>21</v>
      </c>
      <c r="M26" s="22">
        <v>1898.9498000000001</v>
      </c>
      <c r="N26" s="22"/>
      <c r="O26" s="14">
        <v>0.2</v>
      </c>
      <c r="P26" s="14">
        <v>1.6739999999999999</v>
      </c>
      <c r="Q26" s="14"/>
      <c r="R26" s="14" t="s">
        <v>128</v>
      </c>
      <c r="S26" s="14" t="s">
        <v>129</v>
      </c>
      <c r="T26" s="9"/>
      <c r="U26" s="9"/>
      <c r="V26" s="9"/>
      <c r="W26" s="9"/>
      <c r="X26" s="9"/>
      <c r="Y26" s="9"/>
      <c r="Z26" s="9"/>
      <c r="AA26" s="9" t="s">
        <v>130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</row>
    <row r="27" spans="1:54" outlineLevel="2" x14ac:dyDescent="0.25">
      <c r="A27" s="12"/>
      <c r="B27" s="13"/>
      <c r="C27" s="208" t="s">
        <v>152</v>
      </c>
      <c r="D27" s="209"/>
      <c r="E27" s="209"/>
      <c r="F27" s="209"/>
      <c r="G27" s="209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9"/>
      <c r="U27" s="9"/>
      <c r="V27" s="9"/>
      <c r="W27" s="9"/>
      <c r="X27" s="9"/>
      <c r="Y27" s="9"/>
      <c r="Z27" s="9"/>
      <c r="AA27" s="9" t="s">
        <v>153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</row>
    <row r="28" spans="1:54" ht="20.399999999999999" outlineLevel="2" x14ac:dyDescent="0.25">
      <c r="A28" s="12"/>
      <c r="B28" s="13"/>
      <c r="C28" s="25" t="s">
        <v>154</v>
      </c>
      <c r="D28" s="15"/>
      <c r="E28" s="16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9"/>
      <c r="U28" s="9"/>
      <c r="V28" s="9"/>
      <c r="W28" s="9"/>
      <c r="X28" s="9"/>
      <c r="Y28" s="9"/>
      <c r="Z28" s="9"/>
      <c r="AA28" s="9" t="s">
        <v>132</v>
      </c>
      <c r="AB28" s="9">
        <v>0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</row>
    <row r="29" spans="1:54" ht="20.399999999999999" outlineLevel="3" x14ac:dyDescent="0.25">
      <c r="A29" s="12"/>
      <c r="B29" s="13"/>
      <c r="C29" s="25" t="s">
        <v>155</v>
      </c>
      <c r="D29" s="15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9"/>
      <c r="U29" s="9"/>
      <c r="V29" s="9"/>
      <c r="W29" s="9"/>
      <c r="X29" s="9"/>
      <c r="Y29" s="9"/>
      <c r="Z29" s="9"/>
      <c r="AA29" s="9" t="s">
        <v>132</v>
      </c>
      <c r="AB29" s="9">
        <v>0</v>
      </c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</row>
    <row r="30" spans="1:54" outlineLevel="3" x14ac:dyDescent="0.25">
      <c r="A30" s="12"/>
      <c r="B30" s="13"/>
      <c r="C30" s="25" t="s">
        <v>156</v>
      </c>
      <c r="D30" s="15"/>
      <c r="E30" s="16">
        <v>4.41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9"/>
      <c r="U30" s="9"/>
      <c r="V30" s="9"/>
      <c r="W30" s="9"/>
      <c r="X30" s="9"/>
      <c r="Y30" s="9"/>
      <c r="Z30" s="9"/>
      <c r="AA30" s="9" t="s">
        <v>132</v>
      </c>
      <c r="AB30" s="9">
        <v>0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</row>
    <row r="31" spans="1:54" outlineLevel="3" x14ac:dyDescent="0.25">
      <c r="A31" s="12"/>
      <c r="B31" s="13"/>
      <c r="C31" s="25" t="s">
        <v>157</v>
      </c>
      <c r="D31" s="15"/>
      <c r="E31" s="16">
        <v>3.96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9"/>
      <c r="U31" s="9"/>
      <c r="V31" s="9"/>
      <c r="W31" s="9"/>
      <c r="X31" s="9"/>
      <c r="Y31" s="9"/>
      <c r="Z31" s="9"/>
      <c r="AA31" s="9" t="s">
        <v>132</v>
      </c>
      <c r="AB31" s="9">
        <v>0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</row>
    <row r="32" spans="1:54" outlineLevel="1" x14ac:dyDescent="0.25">
      <c r="A32" s="18">
        <v>6</v>
      </c>
      <c r="B32" s="19" t="s">
        <v>158</v>
      </c>
      <c r="C32" s="24" t="s">
        <v>159</v>
      </c>
      <c r="D32" s="20" t="s">
        <v>160</v>
      </c>
      <c r="E32" s="21">
        <v>130.19999999999999</v>
      </c>
      <c r="F32" s="189"/>
      <c r="G32" s="22">
        <f>E32*F32</f>
        <v>0</v>
      </c>
      <c r="H32" s="22">
        <v>2.44</v>
      </c>
      <c r="I32" s="22">
        <v>317.68799999999999</v>
      </c>
      <c r="J32" s="22">
        <v>36.36</v>
      </c>
      <c r="K32" s="22">
        <v>4734.0719999999992</v>
      </c>
      <c r="L32" s="22">
        <v>21</v>
      </c>
      <c r="M32" s="22">
        <v>6112.6296000000002</v>
      </c>
      <c r="N32" s="22"/>
      <c r="O32" s="14">
        <v>0.06</v>
      </c>
      <c r="P32" s="14">
        <v>7.8119999999999994</v>
      </c>
      <c r="Q32" s="14"/>
      <c r="R32" s="14" t="s">
        <v>128</v>
      </c>
      <c r="S32" s="14" t="s">
        <v>129</v>
      </c>
      <c r="T32" s="9"/>
      <c r="U32" s="9"/>
      <c r="V32" s="9"/>
      <c r="W32" s="9"/>
      <c r="X32" s="9"/>
      <c r="Y32" s="9"/>
      <c r="Z32" s="9"/>
      <c r="AA32" s="9" t="s">
        <v>130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</row>
    <row r="33" spans="1:54" outlineLevel="2" x14ac:dyDescent="0.25">
      <c r="A33" s="12"/>
      <c r="B33" s="13"/>
      <c r="C33" s="25" t="s">
        <v>161</v>
      </c>
      <c r="D33" s="15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9"/>
      <c r="U33" s="9"/>
      <c r="V33" s="9"/>
      <c r="W33" s="9"/>
      <c r="X33" s="9"/>
      <c r="Y33" s="9"/>
      <c r="Z33" s="9"/>
      <c r="AA33" s="9" t="s">
        <v>132</v>
      </c>
      <c r="AB33" s="9">
        <v>0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</row>
    <row r="34" spans="1:54" outlineLevel="3" x14ac:dyDescent="0.25">
      <c r="A34" s="12"/>
      <c r="B34" s="13"/>
      <c r="C34" s="25" t="s">
        <v>162</v>
      </c>
      <c r="D34" s="15"/>
      <c r="E34" s="16">
        <v>130.19999999999999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9"/>
      <c r="U34" s="9"/>
      <c r="V34" s="9"/>
      <c r="W34" s="9"/>
      <c r="X34" s="9"/>
      <c r="Y34" s="9"/>
      <c r="Z34" s="9"/>
      <c r="AA34" s="9" t="s">
        <v>132</v>
      </c>
      <c r="AB34" s="9">
        <v>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</row>
    <row r="35" spans="1:54" outlineLevel="1" x14ac:dyDescent="0.25">
      <c r="A35" s="18">
        <v>7</v>
      </c>
      <c r="B35" s="19" t="s">
        <v>163</v>
      </c>
      <c r="C35" s="24" t="s">
        <v>164</v>
      </c>
      <c r="D35" s="20" t="s">
        <v>160</v>
      </c>
      <c r="E35" s="21">
        <v>130.19999999999999</v>
      </c>
      <c r="F35" s="189"/>
      <c r="G35" s="22">
        <f>E35*F35</f>
        <v>0</v>
      </c>
      <c r="H35" s="22">
        <v>0</v>
      </c>
      <c r="I35" s="22">
        <v>0</v>
      </c>
      <c r="J35" s="22">
        <v>10.7</v>
      </c>
      <c r="K35" s="22">
        <v>1393.1399999999999</v>
      </c>
      <c r="L35" s="22">
        <v>21</v>
      </c>
      <c r="M35" s="22">
        <v>1685.6994000000002</v>
      </c>
      <c r="N35" s="22"/>
      <c r="O35" s="14">
        <v>0.01</v>
      </c>
      <c r="P35" s="14">
        <v>1.3019999999999998</v>
      </c>
      <c r="Q35" s="14"/>
      <c r="R35" s="14" t="s">
        <v>128</v>
      </c>
      <c r="S35" s="14" t="s">
        <v>129</v>
      </c>
      <c r="T35" s="9"/>
      <c r="U35" s="9"/>
      <c r="V35" s="9"/>
      <c r="W35" s="9"/>
      <c r="X35" s="9"/>
      <c r="Y35" s="9"/>
      <c r="Z35" s="9"/>
      <c r="AA35" s="9" t="s">
        <v>130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</row>
    <row r="36" spans="1:54" ht="20.399999999999999" outlineLevel="2" x14ac:dyDescent="0.25">
      <c r="A36" s="12"/>
      <c r="B36" s="13"/>
      <c r="C36" s="25" t="s">
        <v>165</v>
      </c>
      <c r="D36" s="15"/>
      <c r="E36" s="16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9"/>
      <c r="U36" s="9"/>
      <c r="V36" s="9"/>
      <c r="W36" s="9"/>
      <c r="X36" s="9"/>
      <c r="Y36" s="9"/>
      <c r="Z36" s="9"/>
      <c r="AA36" s="9" t="s">
        <v>132</v>
      </c>
      <c r="AB36" s="9">
        <v>0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</row>
    <row r="37" spans="1:54" outlineLevel="3" x14ac:dyDescent="0.25">
      <c r="A37" s="12"/>
      <c r="B37" s="13"/>
      <c r="C37" s="25" t="s">
        <v>166</v>
      </c>
      <c r="D37" s="15"/>
      <c r="E37" s="16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9"/>
      <c r="U37" s="9"/>
      <c r="V37" s="9"/>
      <c r="W37" s="9"/>
      <c r="X37" s="9"/>
      <c r="Y37" s="9"/>
      <c r="Z37" s="9"/>
      <c r="AA37" s="9" t="s">
        <v>132</v>
      </c>
      <c r="AB37" s="9">
        <v>0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</row>
    <row r="38" spans="1:54" outlineLevel="3" x14ac:dyDescent="0.25">
      <c r="A38" s="12"/>
      <c r="B38" s="13"/>
      <c r="C38" s="25" t="s">
        <v>167</v>
      </c>
      <c r="D38" s="15"/>
      <c r="E38" s="16">
        <v>130.19999999999999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9"/>
      <c r="U38" s="9"/>
      <c r="V38" s="9"/>
      <c r="W38" s="9"/>
      <c r="X38" s="9"/>
      <c r="Y38" s="9"/>
      <c r="Z38" s="9"/>
      <c r="AA38" s="9" t="s">
        <v>132</v>
      </c>
      <c r="AB38" s="9">
        <v>0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</row>
    <row r="39" spans="1:54" ht="20.399999999999999" outlineLevel="1" x14ac:dyDescent="0.25">
      <c r="A39" s="18">
        <v>8</v>
      </c>
      <c r="B39" s="19" t="s">
        <v>168</v>
      </c>
      <c r="C39" s="24" t="s">
        <v>169</v>
      </c>
      <c r="D39" s="20" t="s">
        <v>160</v>
      </c>
      <c r="E39" s="21">
        <v>130.19999999999999</v>
      </c>
      <c r="F39" s="189"/>
      <c r="G39" s="22">
        <f>E39*F39</f>
        <v>0</v>
      </c>
      <c r="H39" s="22">
        <v>0</v>
      </c>
      <c r="I39" s="22">
        <v>0</v>
      </c>
      <c r="J39" s="22">
        <v>78.900000000000006</v>
      </c>
      <c r="K39" s="22">
        <v>10272.780000000001</v>
      </c>
      <c r="L39" s="22">
        <v>21</v>
      </c>
      <c r="M39" s="22">
        <v>12430.0638</v>
      </c>
      <c r="N39" s="22"/>
      <c r="O39" s="14">
        <v>0.13</v>
      </c>
      <c r="P39" s="14">
        <v>16.925999999999998</v>
      </c>
      <c r="Q39" s="14"/>
      <c r="R39" s="14" t="s">
        <v>128</v>
      </c>
      <c r="S39" s="14" t="s">
        <v>129</v>
      </c>
      <c r="T39" s="9"/>
      <c r="U39" s="9"/>
      <c r="V39" s="9"/>
      <c r="W39" s="9"/>
      <c r="X39" s="9"/>
      <c r="Y39" s="9"/>
      <c r="Z39" s="9"/>
      <c r="AA39" s="9" t="s">
        <v>130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</row>
    <row r="40" spans="1:54" ht="20.399999999999999" outlineLevel="2" x14ac:dyDescent="0.25">
      <c r="A40" s="12"/>
      <c r="B40" s="13"/>
      <c r="C40" s="25" t="s">
        <v>170</v>
      </c>
      <c r="D40" s="15"/>
      <c r="E40" s="16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9"/>
      <c r="U40" s="9"/>
      <c r="V40" s="9"/>
      <c r="W40" s="9"/>
      <c r="X40" s="9"/>
      <c r="Y40" s="9"/>
      <c r="Z40" s="9"/>
      <c r="AA40" s="9" t="s">
        <v>132</v>
      </c>
      <c r="AB40" s="9">
        <v>0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</row>
    <row r="41" spans="1:54" outlineLevel="3" x14ac:dyDescent="0.25">
      <c r="A41" s="12"/>
      <c r="B41" s="13"/>
      <c r="C41" s="25" t="s">
        <v>162</v>
      </c>
      <c r="D41" s="15"/>
      <c r="E41" s="16">
        <v>130.19999999999999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9"/>
      <c r="U41" s="9"/>
      <c r="V41" s="9"/>
      <c r="W41" s="9"/>
      <c r="X41" s="9"/>
      <c r="Y41" s="9"/>
      <c r="Z41" s="9"/>
      <c r="AA41" s="9" t="s">
        <v>132</v>
      </c>
      <c r="AB41" s="9">
        <v>0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</row>
    <row r="42" spans="1:54" outlineLevel="1" x14ac:dyDescent="0.25">
      <c r="A42" s="18">
        <v>9</v>
      </c>
      <c r="B42" s="19" t="s">
        <v>171</v>
      </c>
      <c r="C42" s="24" t="s">
        <v>172</v>
      </c>
      <c r="D42" s="20" t="s">
        <v>173</v>
      </c>
      <c r="E42" s="21">
        <v>6.51</v>
      </c>
      <c r="F42" s="189"/>
      <c r="G42" s="22">
        <f>E42*F42</f>
        <v>0</v>
      </c>
      <c r="H42" s="22">
        <v>158</v>
      </c>
      <c r="I42" s="22">
        <v>1028.58</v>
      </c>
      <c r="J42" s="22">
        <v>0</v>
      </c>
      <c r="K42" s="22">
        <v>0</v>
      </c>
      <c r="L42" s="22">
        <v>21</v>
      </c>
      <c r="M42" s="22">
        <v>1244.5817999999999</v>
      </c>
      <c r="N42" s="22" t="s">
        <v>174</v>
      </c>
      <c r="O42" s="14">
        <v>0</v>
      </c>
      <c r="P42" s="14">
        <v>0</v>
      </c>
      <c r="Q42" s="14"/>
      <c r="R42" s="14" t="s">
        <v>175</v>
      </c>
      <c r="S42" s="14" t="s">
        <v>129</v>
      </c>
      <c r="T42" s="9"/>
      <c r="U42" s="9"/>
      <c r="V42" s="9"/>
      <c r="W42" s="9"/>
      <c r="X42" s="9"/>
      <c r="Y42" s="9"/>
      <c r="Z42" s="9"/>
      <c r="AA42" s="9" t="s">
        <v>176</v>
      </c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</row>
    <row r="43" spans="1:54" outlineLevel="2" x14ac:dyDescent="0.25">
      <c r="A43" s="12"/>
      <c r="B43" s="13"/>
      <c r="C43" s="25" t="s">
        <v>177</v>
      </c>
      <c r="D43" s="15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9"/>
      <c r="U43" s="9"/>
      <c r="V43" s="9"/>
      <c r="W43" s="9"/>
      <c r="X43" s="9"/>
      <c r="Y43" s="9"/>
      <c r="Z43" s="9"/>
      <c r="AA43" s="9" t="s">
        <v>132</v>
      </c>
      <c r="AB43" s="9">
        <v>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</row>
    <row r="44" spans="1:54" outlineLevel="3" x14ac:dyDescent="0.25">
      <c r="A44" s="12"/>
      <c r="B44" s="13"/>
      <c r="C44" s="25" t="s">
        <v>178</v>
      </c>
      <c r="D44" s="15"/>
      <c r="E44" s="16">
        <v>6.51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9"/>
      <c r="U44" s="9"/>
      <c r="V44" s="9"/>
      <c r="W44" s="9"/>
      <c r="X44" s="9"/>
      <c r="Y44" s="9"/>
      <c r="Z44" s="9"/>
      <c r="AA44" s="9" t="s">
        <v>132</v>
      </c>
      <c r="AB44" s="9">
        <v>0</v>
      </c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</row>
    <row r="45" spans="1:54" outlineLevel="1" x14ac:dyDescent="0.25">
      <c r="A45" s="18">
        <v>10</v>
      </c>
      <c r="B45" s="19" t="s">
        <v>179</v>
      </c>
      <c r="C45" s="24" t="s">
        <v>180</v>
      </c>
      <c r="D45" s="20" t="s">
        <v>181</v>
      </c>
      <c r="E45" s="21">
        <v>20.832000000000001</v>
      </c>
      <c r="F45" s="189"/>
      <c r="G45" s="22">
        <f>E45*F45</f>
        <v>0</v>
      </c>
      <c r="H45" s="22">
        <v>738</v>
      </c>
      <c r="I45" s="22">
        <v>15374.016000000001</v>
      </c>
      <c r="J45" s="22">
        <v>0</v>
      </c>
      <c r="K45" s="22">
        <v>0</v>
      </c>
      <c r="L45" s="22">
        <v>21</v>
      </c>
      <c r="M45" s="22">
        <v>18602.564200000001</v>
      </c>
      <c r="N45" s="22" t="s">
        <v>174</v>
      </c>
      <c r="O45" s="14">
        <v>0</v>
      </c>
      <c r="P45" s="14">
        <v>0</v>
      </c>
      <c r="Q45" s="14"/>
      <c r="R45" s="14" t="s">
        <v>175</v>
      </c>
      <c r="S45" s="14" t="s">
        <v>129</v>
      </c>
      <c r="T45" s="9"/>
      <c r="U45" s="9"/>
      <c r="V45" s="9"/>
      <c r="W45" s="9"/>
      <c r="X45" s="9"/>
      <c r="Y45" s="9"/>
      <c r="Z45" s="9"/>
      <c r="AA45" s="9" t="s">
        <v>176</v>
      </c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4" ht="20.399999999999999" outlineLevel="2" x14ac:dyDescent="0.25">
      <c r="A46" s="12"/>
      <c r="B46" s="13"/>
      <c r="C46" s="25" t="s">
        <v>182</v>
      </c>
      <c r="D46" s="15"/>
      <c r="E46" s="16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9"/>
      <c r="U46" s="9"/>
      <c r="V46" s="9"/>
      <c r="W46" s="9"/>
      <c r="X46" s="9"/>
      <c r="Y46" s="9"/>
      <c r="Z46" s="9"/>
      <c r="AA46" s="9" t="s">
        <v>132</v>
      </c>
      <c r="AB46" s="9">
        <v>0</v>
      </c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</row>
    <row r="47" spans="1:54" outlineLevel="3" x14ac:dyDescent="0.25">
      <c r="A47" s="12"/>
      <c r="B47" s="13"/>
      <c r="C47" s="25" t="s">
        <v>183</v>
      </c>
      <c r="D47" s="15"/>
      <c r="E47" s="16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9"/>
      <c r="U47" s="9"/>
      <c r="V47" s="9"/>
      <c r="W47" s="9"/>
      <c r="X47" s="9"/>
      <c r="Y47" s="9"/>
      <c r="Z47" s="9"/>
      <c r="AA47" s="9" t="s">
        <v>132</v>
      </c>
      <c r="AB47" s="9">
        <v>0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</row>
    <row r="48" spans="1:54" outlineLevel="3" x14ac:dyDescent="0.25">
      <c r="A48" s="12"/>
      <c r="B48" s="13"/>
      <c r="C48" s="25" t="s">
        <v>184</v>
      </c>
      <c r="D48" s="15"/>
      <c r="E48" s="16">
        <v>20.832000000000001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9"/>
      <c r="U48" s="9"/>
      <c r="V48" s="9"/>
      <c r="W48" s="9"/>
      <c r="X48" s="9"/>
      <c r="Y48" s="9"/>
      <c r="Z48" s="9"/>
      <c r="AA48" s="9" t="s">
        <v>132</v>
      </c>
      <c r="AB48" s="9">
        <v>0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</row>
    <row r="49" spans="1:54" outlineLevel="1" x14ac:dyDescent="0.25">
      <c r="A49" s="18">
        <v>11</v>
      </c>
      <c r="B49" s="19" t="s">
        <v>185</v>
      </c>
      <c r="C49" s="24" t="s">
        <v>186</v>
      </c>
      <c r="D49" s="20" t="s">
        <v>181</v>
      </c>
      <c r="E49" s="21">
        <v>14.228999999999999</v>
      </c>
      <c r="F49" s="189"/>
      <c r="G49" s="22">
        <f>E49*F49</f>
        <v>0</v>
      </c>
      <c r="H49" s="22">
        <v>652</v>
      </c>
      <c r="I49" s="22">
        <v>9277.3079999999991</v>
      </c>
      <c r="J49" s="22">
        <v>0</v>
      </c>
      <c r="K49" s="22">
        <v>0</v>
      </c>
      <c r="L49" s="22">
        <v>21</v>
      </c>
      <c r="M49" s="22">
        <v>11225.545099999999</v>
      </c>
      <c r="N49" s="22" t="s">
        <v>174</v>
      </c>
      <c r="O49" s="14">
        <v>0</v>
      </c>
      <c r="P49" s="14">
        <v>0</v>
      </c>
      <c r="Q49" s="14"/>
      <c r="R49" s="14" t="s">
        <v>175</v>
      </c>
      <c r="S49" s="14" t="s">
        <v>129</v>
      </c>
      <c r="T49" s="9"/>
      <c r="U49" s="9"/>
      <c r="V49" s="9"/>
      <c r="W49" s="9"/>
      <c r="X49" s="9"/>
      <c r="Y49" s="9"/>
      <c r="Z49" s="9"/>
      <c r="AA49" s="9" t="s">
        <v>176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</row>
    <row r="50" spans="1:54" outlineLevel="2" x14ac:dyDescent="0.25">
      <c r="A50" s="12"/>
      <c r="B50" s="13"/>
      <c r="C50" s="25" t="s">
        <v>187</v>
      </c>
      <c r="D50" s="15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9"/>
      <c r="U50" s="9"/>
      <c r="V50" s="9"/>
      <c r="W50" s="9"/>
      <c r="X50" s="9"/>
      <c r="Y50" s="9"/>
      <c r="Z50" s="9"/>
      <c r="AA50" s="9" t="s">
        <v>132</v>
      </c>
      <c r="AB50" s="9">
        <v>0</v>
      </c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</row>
    <row r="51" spans="1:54" ht="20.399999999999999" outlineLevel="3" x14ac:dyDescent="0.25">
      <c r="A51" s="12"/>
      <c r="B51" s="13"/>
      <c r="C51" s="25" t="s">
        <v>188</v>
      </c>
      <c r="D51" s="15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9"/>
      <c r="U51" s="9"/>
      <c r="V51" s="9"/>
      <c r="W51" s="9"/>
      <c r="X51" s="9"/>
      <c r="Y51" s="9"/>
      <c r="Z51" s="9"/>
      <c r="AA51" s="9" t="s">
        <v>132</v>
      </c>
      <c r="AB51" s="9">
        <v>0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</row>
    <row r="52" spans="1:54" ht="20.399999999999999" outlineLevel="3" x14ac:dyDescent="0.25">
      <c r="A52" s="12"/>
      <c r="B52" s="13"/>
      <c r="C52" s="25" t="s">
        <v>155</v>
      </c>
      <c r="D52" s="15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9"/>
      <c r="U52" s="9"/>
      <c r="V52" s="9"/>
      <c r="W52" s="9"/>
      <c r="X52" s="9"/>
      <c r="Y52" s="9"/>
      <c r="Z52" s="9"/>
      <c r="AA52" s="9" t="s">
        <v>132</v>
      </c>
      <c r="AB52" s="9">
        <v>0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</row>
    <row r="53" spans="1:54" outlineLevel="3" x14ac:dyDescent="0.25">
      <c r="A53" s="12"/>
      <c r="B53" s="13"/>
      <c r="C53" s="25" t="s">
        <v>189</v>
      </c>
      <c r="D53" s="15"/>
      <c r="E53" s="16">
        <v>7.4969999999999999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9"/>
      <c r="U53" s="9"/>
      <c r="V53" s="9"/>
      <c r="W53" s="9"/>
      <c r="X53" s="9"/>
      <c r="Y53" s="9"/>
      <c r="Z53" s="9"/>
      <c r="AA53" s="9" t="s">
        <v>132</v>
      </c>
      <c r="AB53" s="9">
        <v>0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</row>
    <row r="54" spans="1:54" outlineLevel="3" x14ac:dyDescent="0.25">
      <c r="A54" s="12"/>
      <c r="B54" s="13"/>
      <c r="C54" s="25" t="s">
        <v>190</v>
      </c>
      <c r="D54" s="15"/>
      <c r="E54" s="16">
        <v>6.7320000000000002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9"/>
      <c r="U54" s="9"/>
      <c r="V54" s="9"/>
      <c r="W54" s="9"/>
      <c r="X54" s="9"/>
      <c r="Y54" s="9"/>
      <c r="Z54" s="9"/>
      <c r="AA54" s="9" t="s">
        <v>132</v>
      </c>
      <c r="AB54" s="9">
        <v>0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</row>
    <row r="55" spans="1:54" x14ac:dyDescent="0.25">
      <c r="A55" s="42" t="s">
        <v>123</v>
      </c>
      <c r="B55" s="43" t="s">
        <v>64</v>
      </c>
      <c r="C55" s="44" t="s">
        <v>65</v>
      </c>
      <c r="D55" s="45"/>
      <c r="E55" s="46"/>
      <c r="F55" s="47"/>
      <c r="G55" s="47">
        <f>SUMIF(AA56:AA61,"&lt;&gt;NOR",G56:G61)</f>
        <v>0</v>
      </c>
      <c r="H55" s="47"/>
      <c r="I55" s="47">
        <f>SUM(I56:I61)</f>
        <v>37221.724800000004</v>
      </c>
      <c r="J55" s="47"/>
      <c r="K55" s="47">
        <f>SUM(K56:K61)</f>
        <v>4851.4752000000008</v>
      </c>
      <c r="L55" s="47"/>
      <c r="M55" s="47">
        <f>SUM(M56:M61)</f>
        <v>50908.572</v>
      </c>
      <c r="N55" s="47"/>
      <c r="O55" s="17"/>
      <c r="P55" s="17">
        <f>SUM(P56:P61)</f>
        <v>5.3567999999999998</v>
      </c>
      <c r="Q55" s="17"/>
      <c r="R55" s="17"/>
      <c r="S55" s="17"/>
      <c r="AA55" t="s">
        <v>124</v>
      </c>
    </row>
    <row r="56" spans="1:54" outlineLevel="1" x14ac:dyDescent="0.25">
      <c r="A56" s="18">
        <v>12</v>
      </c>
      <c r="B56" s="19" t="s">
        <v>191</v>
      </c>
      <c r="C56" s="24" t="s">
        <v>192</v>
      </c>
      <c r="D56" s="20" t="s">
        <v>127</v>
      </c>
      <c r="E56" s="21">
        <v>11.16</v>
      </c>
      <c r="F56" s="189"/>
      <c r="G56" s="22">
        <f>E56*F56</f>
        <v>0</v>
      </c>
      <c r="H56" s="22">
        <v>3335.28</v>
      </c>
      <c r="I56" s="22">
        <v>37221.724800000004</v>
      </c>
      <c r="J56" s="22">
        <v>434.72</v>
      </c>
      <c r="K56" s="22">
        <v>4851.4752000000008</v>
      </c>
      <c r="L56" s="22">
        <v>21</v>
      </c>
      <c r="M56" s="22">
        <v>50908.572</v>
      </c>
      <c r="N56" s="22"/>
      <c r="O56" s="14">
        <v>0.48</v>
      </c>
      <c r="P56" s="14">
        <v>5.3567999999999998</v>
      </c>
      <c r="Q56" s="14"/>
      <c r="R56" s="14" t="s">
        <v>128</v>
      </c>
      <c r="S56" s="14" t="s">
        <v>129</v>
      </c>
      <c r="T56" s="9"/>
      <c r="U56" s="9"/>
      <c r="V56" s="9"/>
      <c r="W56" s="9"/>
      <c r="X56" s="9"/>
      <c r="Y56" s="9"/>
      <c r="Z56" s="9"/>
      <c r="AA56" s="9" t="s">
        <v>130</v>
      </c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</row>
    <row r="57" spans="1:54" outlineLevel="2" x14ac:dyDescent="0.25">
      <c r="A57" s="12"/>
      <c r="B57" s="13"/>
      <c r="C57" s="208" t="s">
        <v>193</v>
      </c>
      <c r="D57" s="209"/>
      <c r="E57" s="209"/>
      <c r="F57" s="209"/>
      <c r="G57" s="209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9"/>
      <c r="U57" s="9"/>
      <c r="V57" s="9"/>
      <c r="W57" s="9"/>
      <c r="X57" s="9"/>
      <c r="Y57" s="9"/>
      <c r="Z57" s="9"/>
      <c r="AA57" s="9" t="s">
        <v>153</v>
      </c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</row>
    <row r="58" spans="1:54" ht="20.399999999999999" outlineLevel="2" x14ac:dyDescent="0.25">
      <c r="A58" s="12"/>
      <c r="B58" s="13"/>
      <c r="C58" s="25" t="s">
        <v>194</v>
      </c>
      <c r="D58" s="15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9"/>
      <c r="U58" s="9"/>
      <c r="V58" s="9"/>
      <c r="W58" s="9"/>
      <c r="X58" s="9"/>
      <c r="Y58" s="9"/>
      <c r="Z58" s="9"/>
      <c r="AA58" s="9" t="s">
        <v>132</v>
      </c>
      <c r="AB58" s="9">
        <v>0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</row>
    <row r="59" spans="1:54" ht="20.399999999999999" outlineLevel="3" x14ac:dyDescent="0.25">
      <c r="A59" s="12"/>
      <c r="B59" s="13"/>
      <c r="C59" s="25" t="s">
        <v>155</v>
      </c>
      <c r="D59" s="15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9"/>
      <c r="U59" s="9"/>
      <c r="V59" s="9"/>
      <c r="W59" s="9"/>
      <c r="X59" s="9"/>
      <c r="Y59" s="9"/>
      <c r="Z59" s="9"/>
      <c r="AA59" s="9" t="s">
        <v>132</v>
      </c>
      <c r="AB59" s="9">
        <v>0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</row>
    <row r="60" spans="1:54" outlineLevel="3" x14ac:dyDescent="0.25">
      <c r="A60" s="12"/>
      <c r="B60" s="13"/>
      <c r="C60" s="25" t="s">
        <v>195</v>
      </c>
      <c r="D60" s="15"/>
      <c r="E60" s="16">
        <v>5.88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9"/>
      <c r="U60" s="9"/>
      <c r="V60" s="9"/>
      <c r="W60" s="9"/>
      <c r="X60" s="9"/>
      <c r="Y60" s="9"/>
      <c r="Z60" s="9"/>
      <c r="AA60" s="9" t="s">
        <v>132</v>
      </c>
      <c r="AB60" s="9">
        <v>0</v>
      </c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</row>
    <row r="61" spans="1:54" outlineLevel="3" x14ac:dyDescent="0.25">
      <c r="A61" s="12"/>
      <c r="B61" s="13"/>
      <c r="C61" s="25" t="s">
        <v>196</v>
      </c>
      <c r="D61" s="15"/>
      <c r="E61" s="16">
        <v>5.28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9"/>
      <c r="U61" s="9"/>
      <c r="V61" s="9"/>
      <c r="W61" s="9"/>
      <c r="X61" s="9"/>
      <c r="Y61" s="9"/>
      <c r="Z61" s="9"/>
      <c r="AA61" s="9" t="s">
        <v>132</v>
      </c>
      <c r="AB61" s="9">
        <v>0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</row>
    <row r="62" spans="1:54" x14ac:dyDescent="0.25">
      <c r="A62" s="42" t="s">
        <v>123</v>
      </c>
      <c r="B62" s="43" t="s">
        <v>66</v>
      </c>
      <c r="C62" s="44" t="s">
        <v>67</v>
      </c>
      <c r="D62" s="45"/>
      <c r="E62" s="46"/>
      <c r="F62" s="47"/>
      <c r="G62" s="47">
        <f>SUMIF(AA63:AA71,"&lt;&gt;NOR",G63:G71)</f>
        <v>0</v>
      </c>
      <c r="H62" s="47"/>
      <c r="I62" s="47">
        <f>SUM(I63:I71)</f>
        <v>7167.5712000000012</v>
      </c>
      <c r="J62" s="47"/>
      <c r="K62" s="47">
        <f>SUM(K63:K71)</f>
        <v>1368.7488000000001</v>
      </c>
      <c r="L62" s="47"/>
      <c r="M62" s="47">
        <f>SUM(M63:M71)</f>
        <v>10328.947200000001</v>
      </c>
      <c r="N62" s="47"/>
      <c r="O62" s="17"/>
      <c r="P62" s="17">
        <f>SUM(P63:P71)</f>
        <v>1.4688000000000001</v>
      </c>
      <c r="Q62" s="17"/>
      <c r="R62" s="17"/>
      <c r="S62" s="17"/>
      <c r="AA62" t="s">
        <v>124</v>
      </c>
    </row>
    <row r="63" spans="1:54" ht="20.399999999999999" outlineLevel="1" x14ac:dyDescent="0.25">
      <c r="A63" s="201">
        <v>13</v>
      </c>
      <c r="B63" s="202" t="s">
        <v>197</v>
      </c>
      <c r="C63" s="198" t="s">
        <v>198</v>
      </c>
      <c r="D63" s="199" t="s">
        <v>160</v>
      </c>
      <c r="E63" s="200">
        <f>E65+E67+E69</f>
        <v>7.3800000000000008</v>
      </c>
      <c r="F63" s="189"/>
      <c r="G63" s="22">
        <f>E63*F63</f>
        <v>0</v>
      </c>
      <c r="H63" s="22">
        <v>1659.16</v>
      </c>
      <c r="I63" s="22">
        <v>7167.5712000000012</v>
      </c>
      <c r="J63" s="22">
        <v>316.83999999999997</v>
      </c>
      <c r="K63" s="22">
        <v>1368.7488000000001</v>
      </c>
      <c r="L63" s="22">
        <v>21</v>
      </c>
      <c r="M63" s="22">
        <v>10328.947200000001</v>
      </c>
      <c r="N63" s="22"/>
      <c r="O63" s="14">
        <v>0.34</v>
      </c>
      <c r="P63" s="14">
        <v>1.4688000000000001</v>
      </c>
      <c r="Q63" s="14"/>
      <c r="R63" s="14" t="s">
        <v>128</v>
      </c>
      <c r="S63" s="14" t="s">
        <v>129</v>
      </c>
      <c r="T63" s="9"/>
      <c r="U63" s="9"/>
      <c r="V63" s="9"/>
      <c r="W63" s="9"/>
      <c r="X63" s="9"/>
      <c r="Y63" s="9"/>
      <c r="Z63" s="9"/>
      <c r="AA63" s="9" t="s">
        <v>130</v>
      </c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</row>
    <row r="64" spans="1:54" outlineLevel="2" x14ac:dyDescent="0.25">
      <c r="A64" s="285"/>
      <c r="B64" s="286"/>
      <c r="C64" s="287" t="s">
        <v>199</v>
      </c>
      <c r="D64" s="288"/>
      <c r="E64" s="289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9"/>
      <c r="U64" s="9"/>
      <c r="V64" s="9"/>
      <c r="W64" s="9"/>
      <c r="X64" s="9"/>
      <c r="Y64" s="9"/>
      <c r="Z64" s="9"/>
      <c r="AA64" s="9" t="s">
        <v>132</v>
      </c>
      <c r="AB64" s="9">
        <v>0</v>
      </c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</row>
    <row r="65" spans="1:54" outlineLevel="2" x14ac:dyDescent="0.25">
      <c r="A65" s="285"/>
      <c r="B65" s="286"/>
      <c r="C65" s="287" t="s">
        <v>200</v>
      </c>
      <c r="D65" s="288"/>
      <c r="E65" s="289">
        <v>4.32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</row>
    <row r="66" spans="1:54" outlineLevel="2" x14ac:dyDescent="0.25">
      <c r="A66" s="203"/>
      <c r="B66" s="204"/>
      <c r="C66" s="195" t="s">
        <v>678</v>
      </c>
      <c r="D66" s="196"/>
      <c r="E66" s="197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</row>
    <row r="67" spans="1:54" outlineLevel="2" x14ac:dyDescent="0.25">
      <c r="A67" s="203"/>
      <c r="B67" s="204"/>
      <c r="C67" s="195" t="s">
        <v>679</v>
      </c>
      <c r="D67" s="196"/>
      <c r="E67" s="197">
        <f>0.9*1.8</f>
        <v>1.62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</row>
    <row r="68" spans="1:54" outlineLevel="2" x14ac:dyDescent="0.25">
      <c r="A68" s="203"/>
      <c r="B68" s="204"/>
      <c r="C68" s="195" t="s">
        <v>678</v>
      </c>
      <c r="D68" s="196"/>
      <c r="E68" s="197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</row>
    <row r="69" spans="1:54" outlineLevel="2" x14ac:dyDescent="0.25">
      <c r="A69" s="203"/>
      <c r="B69" s="204"/>
      <c r="C69" s="195" t="s">
        <v>680</v>
      </c>
      <c r="D69" s="196"/>
      <c r="E69" s="197">
        <f>0.8*1.8</f>
        <v>1.4400000000000002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</row>
    <row r="70" spans="1:54" outlineLevel="2" x14ac:dyDescent="0.25">
      <c r="A70" s="18">
        <v>14</v>
      </c>
      <c r="B70" s="19" t="s">
        <v>64</v>
      </c>
      <c r="C70" s="24" t="s">
        <v>201</v>
      </c>
      <c r="D70" s="20" t="s">
        <v>202</v>
      </c>
      <c r="E70" s="21">
        <v>8.1999999999999993</v>
      </c>
      <c r="F70" s="189"/>
      <c r="G70" s="22">
        <f>E70*F70</f>
        <v>0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</row>
    <row r="71" spans="1:54" outlineLevel="3" x14ac:dyDescent="0.25">
      <c r="A71" s="12"/>
      <c r="B71" s="13"/>
      <c r="C71" s="25" t="s">
        <v>203</v>
      </c>
      <c r="D71" s="15"/>
      <c r="E71" s="16">
        <v>8.1999999999999993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9"/>
      <c r="U71" s="9"/>
      <c r="V71" s="9"/>
      <c r="W71" s="9"/>
      <c r="X71" s="9"/>
      <c r="Y71" s="9"/>
      <c r="Z71" s="9"/>
      <c r="AA71" s="9" t="s">
        <v>132</v>
      </c>
      <c r="AB71" s="9">
        <v>0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</row>
    <row r="72" spans="1:54" x14ac:dyDescent="0.25">
      <c r="A72" s="42" t="s">
        <v>123</v>
      </c>
      <c r="B72" s="43" t="s">
        <v>68</v>
      </c>
      <c r="C72" s="44" t="s">
        <v>69</v>
      </c>
      <c r="D72" s="45"/>
      <c r="E72" s="46"/>
      <c r="F72" s="47"/>
      <c r="G72" s="47">
        <f>SUMIF(AA73:AA77,"&lt;&gt;NOR",G73:G77)</f>
        <v>0</v>
      </c>
      <c r="H72" s="47"/>
      <c r="I72" s="47">
        <f>SUM(I73:I77)</f>
        <v>23864.73</v>
      </c>
      <c r="J72" s="47"/>
      <c r="K72" s="47">
        <f>SUM(K73:K77)</f>
        <v>12265.769999999999</v>
      </c>
      <c r="L72" s="47"/>
      <c r="M72" s="47">
        <f>SUM(M73:M77)</f>
        <v>43717.904999999999</v>
      </c>
      <c r="N72" s="47"/>
      <c r="O72" s="17"/>
      <c r="P72" s="17">
        <f>SUM(P73:P77)</f>
        <v>17.4375</v>
      </c>
      <c r="Q72" s="17"/>
      <c r="R72" s="17"/>
      <c r="S72" s="17"/>
      <c r="AA72" t="s">
        <v>124</v>
      </c>
    </row>
    <row r="73" spans="1:54" ht="30.6" outlineLevel="1" x14ac:dyDescent="0.25">
      <c r="A73" s="18">
        <v>15</v>
      </c>
      <c r="B73" s="19" t="s">
        <v>204</v>
      </c>
      <c r="C73" s="24" t="s">
        <v>205</v>
      </c>
      <c r="D73" s="20" t="s">
        <v>160</v>
      </c>
      <c r="E73" s="21">
        <v>46.5</v>
      </c>
      <c r="F73" s="189"/>
      <c r="G73" s="22">
        <f>E73*F73</f>
        <v>0</v>
      </c>
      <c r="H73" s="22">
        <v>513.22</v>
      </c>
      <c r="I73" s="22">
        <v>23864.73</v>
      </c>
      <c r="J73" s="22">
        <v>263.77999999999997</v>
      </c>
      <c r="K73" s="22">
        <v>12265.769999999999</v>
      </c>
      <c r="L73" s="22">
        <v>21</v>
      </c>
      <c r="M73" s="22">
        <v>43717.904999999999</v>
      </c>
      <c r="N73" s="22"/>
      <c r="O73" s="14">
        <v>0.375</v>
      </c>
      <c r="P73" s="14">
        <v>17.4375</v>
      </c>
      <c r="Q73" s="14"/>
      <c r="R73" s="14" t="s">
        <v>128</v>
      </c>
      <c r="S73" s="14" t="s">
        <v>129</v>
      </c>
      <c r="T73" s="9"/>
      <c r="U73" s="9"/>
      <c r="V73" s="9"/>
      <c r="W73" s="9"/>
      <c r="X73" s="9"/>
      <c r="Y73" s="9"/>
      <c r="Z73" s="9"/>
      <c r="AA73" s="9" t="s">
        <v>130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</row>
    <row r="74" spans="1:54" outlineLevel="2" x14ac:dyDescent="0.25">
      <c r="A74" s="12"/>
      <c r="B74" s="13"/>
      <c r="C74" s="25" t="s">
        <v>206</v>
      </c>
      <c r="D74" s="15"/>
      <c r="E74" s="16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9"/>
      <c r="U74" s="9"/>
      <c r="V74" s="9"/>
      <c r="W74" s="9"/>
      <c r="X74" s="9"/>
      <c r="Y74" s="9"/>
      <c r="Z74" s="9"/>
      <c r="AA74" s="9" t="s">
        <v>132</v>
      </c>
      <c r="AB74" s="9">
        <v>0</v>
      </c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</row>
    <row r="75" spans="1:54" ht="20.399999999999999" outlineLevel="3" x14ac:dyDescent="0.25">
      <c r="A75" s="12"/>
      <c r="B75" s="13"/>
      <c r="C75" s="25" t="s">
        <v>155</v>
      </c>
      <c r="D75" s="15"/>
      <c r="E75" s="16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9"/>
      <c r="U75" s="9"/>
      <c r="V75" s="9"/>
      <c r="W75" s="9"/>
      <c r="X75" s="9"/>
      <c r="Y75" s="9"/>
      <c r="Z75" s="9"/>
      <c r="AA75" s="9" t="s">
        <v>132</v>
      </c>
      <c r="AB75" s="9">
        <v>0</v>
      </c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</row>
    <row r="76" spans="1:54" outlineLevel="3" x14ac:dyDescent="0.25">
      <c r="A76" s="12"/>
      <c r="B76" s="13"/>
      <c r="C76" s="25" t="s">
        <v>207</v>
      </c>
      <c r="D76" s="15"/>
      <c r="E76" s="16">
        <v>24.5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9"/>
      <c r="U76" s="9"/>
      <c r="V76" s="9"/>
      <c r="W76" s="9"/>
      <c r="X76" s="9"/>
      <c r="Y76" s="9"/>
      <c r="Z76" s="9"/>
      <c r="AA76" s="9" t="s">
        <v>132</v>
      </c>
      <c r="AB76" s="9">
        <v>0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</row>
    <row r="77" spans="1:54" outlineLevel="3" x14ac:dyDescent="0.25">
      <c r="A77" s="12"/>
      <c r="B77" s="13"/>
      <c r="C77" s="25" t="s">
        <v>208</v>
      </c>
      <c r="D77" s="15"/>
      <c r="E77" s="16">
        <v>22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9"/>
      <c r="U77" s="9"/>
      <c r="V77" s="9"/>
      <c r="W77" s="9"/>
      <c r="X77" s="9"/>
      <c r="Y77" s="9"/>
      <c r="Z77" s="9"/>
      <c r="AA77" s="9" t="s">
        <v>132</v>
      </c>
      <c r="AB77" s="9">
        <v>0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</row>
    <row r="78" spans="1:54" x14ac:dyDescent="0.25">
      <c r="A78" s="42" t="s">
        <v>123</v>
      </c>
      <c r="B78" s="43" t="s">
        <v>70</v>
      </c>
      <c r="C78" s="44" t="s">
        <v>71</v>
      </c>
      <c r="D78" s="45"/>
      <c r="E78" s="46"/>
      <c r="F78" s="47"/>
      <c r="G78" s="47">
        <f>SUMIF(AA79:AA100,"&lt;&gt;NOR",G79:G100)</f>
        <v>0</v>
      </c>
      <c r="H78" s="47"/>
      <c r="I78" s="47">
        <f>SUM(I79:I100)</f>
        <v>3036.6957000000002</v>
      </c>
      <c r="J78" s="47"/>
      <c r="K78" s="47">
        <f>SUM(K79:K100)</f>
        <v>40823.809300000001</v>
      </c>
      <c r="L78" s="47"/>
      <c r="M78" s="47">
        <f>SUM(M79:M100)</f>
        <v>53071.217099999994</v>
      </c>
      <c r="N78" s="47"/>
      <c r="O78" s="17"/>
      <c r="P78" s="17">
        <f>SUM(P79:P100)</f>
        <v>57.896999999999991</v>
      </c>
      <c r="Q78" s="17"/>
      <c r="R78" s="17"/>
      <c r="S78" s="17"/>
      <c r="AA78" t="s">
        <v>124</v>
      </c>
    </row>
    <row r="79" spans="1:54" outlineLevel="1" x14ac:dyDescent="0.25">
      <c r="A79" s="201">
        <v>16</v>
      </c>
      <c r="B79" s="202" t="s">
        <v>209</v>
      </c>
      <c r="C79" s="198" t="s">
        <v>210</v>
      </c>
      <c r="D79" s="199" t="s">
        <v>211</v>
      </c>
      <c r="E79" s="200">
        <f>SUM(E82:E97)</f>
        <v>311.96999999999997</v>
      </c>
      <c r="F79" s="189"/>
      <c r="G79" s="22">
        <f>E79*F79</f>
        <v>0</v>
      </c>
      <c r="H79" s="22">
        <v>6.09</v>
      </c>
      <c r="I79" s="22">
        <v>1843.3821</v>
      </c>
      <c r="J79" s="22">
        <v>126.41</v>
      </c>
      <c r="K79" s="22">
        <v>38263.0429</v>
      </c>
      <c r="L79" s="22">
        <v>21</v>
      </c>
      <c r="M79" s="22">
        <v>48528.780299999999</v>
      </c>
      <c r="N79" s="22"/>
      <c r="O79" s="14">
        <v>0.18</v>
      </c>
      <c r="P79" s="14">
        <v>54.484199999999994</v>
      </c>
      <c r="Q79" s="14"/>
      <c r="R79" s="14" t="s">
        <v>128</v>
      </c>
      <c r="S79" s="14" t="s">
        <v>129</v>
      </c>
      <c r="T79" s="9"/>
      <c r="U79" s="9"/>
      <c r="V79" s="9"/>
      <c r="W79" s="9"/>
      <c r="X79" s="9"/>
      <c r="Y79" s="9"/>
      <c r="Z79" s="9"/>
      <c r="AA79" s="9" t="s">
        <v>130</v>
      </c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</row>
    <row r="80" spans="1:54" ht="20.399999999999999" outlineLevel="2" x14ac:dyDescent="0.25">
      <c r="A80" s="12"/>
      <c r="B80" s="13"/>
      <c r="C80" s="25" t="s">
        <v>212</v>
      </c>
      <c r="D80" s="15"/>
      <c r="E80" s="16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9"/>
      <c r="U80" s="9"/>
      <c r="V80" s="9"/>
      <c r="W80" s="9"/>
      <c r="X80" s="9"/>
      <c r="Y80" s="9"/>
      <c r="Z80" s="9"/>
      <c r="AA80" s="9" t="s">
        <v>132</v>
      </c>
      <c r="AB80" s="9">
        <v>0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</row>
    <row r="81" spans="1:54" outlineLevel="3" x14ac:dyDescent="0.25">
      <c r="A81" s="12"/>
      <c r="B81" s="13"/>
      <c r="C81" s="25" t="s">
        <v>213</v>
      </c>
      <c r="D81" s="15"/>
      <c r="E81" s="16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9"/>
      <c r="U81" s="9"/>
      <c r="V81" s="9"/>
      <c r="W81" s="9"/>
      <c r="X81" s="9"/>
      <c r="Y81" s="9"/>
      <c r="Z81" s="9"/>
      <c r="AA81" s="9" t="s">
        <v>132</v>
      </c>
      <c r="AB81" s="9">
        <v>0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</row>
    <row r="82" spans="1:54" outlineLevel="3" x14ac:dyDescent="0.25">
      <c r="A82" s="12"/>
      <c r="B82" s="13"/>
      <c r="C82" s="25" t="s">
        <v>214</v>
      </c>
      <c r="D82" s="15"/>
      <c r="E82" s="16">
        <v>168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9"/>
      <c r="U82" s="9"/>
      <c r="V82" s="9"/>
      <c r="W82" s="9"/>
      <c r="X82" s="9"/>
      <c r="Y82" s="9"/>
      <c r="Z82" s="9"/>
      <c r="AA82" s="9" t="s">
        <v>132</v>
      </c>
      <c r="AB82" s="9">
        <v>0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</row>
    <row r="83" spans="1:54" outlineLevel="3" x14ac:dyDescent="0.25">
      <c r="A83" s="12"/>
      <c r="B83" s="13"/>
      <c r="C83" s="25" t="s">
        <v>215</v>
      </c>
      <c r="D83" s="15"/>
      <c r="E83" s="16">
        <v>5.4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9"/>
      <c r="U83" s="9"/>
      <c r="V83" s="9"/>
      <c r="W83" s="9"/>
      <c r="X83" s="9"/>
      <c r="Y83" s="9"/>
      <c r="Z83" s="9"/>
      <c r="AA83" s="9" t="s">
        <v>132</v>
      </c>
      <c r="AB83" s="9">
        <v>0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</row>
    <row r="84" spans="1:54" outlineLevel="3" x14ac:dyDescent="0.25">
      <c r="A84" s="12"/>
      <c r="B84" s="13"/>
      <c r="C84" s="25" t="s">
        <v>216</v>
      </c>
      <c r="D84" s="15"/>
      <c r="E84" s="16">
        <v>5.04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9"/>
      <c r="U84" s="9"/>
      <c r="V84" s="9"/>
      <c r="W84" s="9"/>
      <c r="X84" s="9"/>
      <c r="Y84" s="9"/>
      <c r="Z84" s="9"/>
      <c r="AA84" s="9" t="s">
        <v>132</v>
      </c>
      <c r="AB84" s="9">
        <v>0</v>
      </c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</row>
    <row r="85" spans="1:54" outlineLevel="3" x14ac:dyDescent="0.25">
      <c r="A85" s="12"/>
      <c r="B85" s="13"/>
      <c r="C85" s="25" t="s">
        <v>217</v>
      </c>
      <c r="D85" s="15"/>
      <c r="E85" s="16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9"/>
      <c r="U85" s="9"/>
      <c r="V85" s="9"/>
      <c r="W85" s="9"/>
      <c r="X85" s="9"/>
      <c r="Y85" s="9"/>
      <c r="Z85" s="9"/>
      <c r="AA85" s="9" t="s">
        <v>132</v>
      </c>
      <c r="AB85" s="9">
        <v>0</v>
      </c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</row>
    <row r="86" spans="1:54" outlineLevel="3" x14ac:dyDescent="0.25">
      <c r="A86" s="12"/>
      <c r="B86" s="13"/>
      <c r="C86" s="25" t="s">
        <v>218</v>
      </c>
      <c r="D86" s="15"/>
      <c r="E86" s="16">
        <v>24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9"/>
      <c r="U86" s="9"/>
      <c r="V86" s="9"/>
      <c r="W86" s="9"/>
      <c r="X86" s="9"/>
      <c r="Y86" s="9"/>
      <c r="Z86" s="9"/>
      <c r="AA86" s="9" t="s">
        <v>132</v>
      </c>
      <c r="AB86" s="9">
        <v>0</v>
      </c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</row>
    <row r="87" spans="1:54" outlineLevel="3" x14ac:dyDescent="0.25">
      <c r="A87" s="12"/>
      <c r="B87" s="13"/>
      <c r="C87" s="25" t="s">
        <v>219</v>
      </c>
      <c r="D87" s="15"/>
      <c r="E87" s="16">
        <v>6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9"/>
      <c r="U87" s="9"/>
      <c r="V87" s="9"/>
      <c r="W87" s="9"/>
      <c r="X87" s="9"/>
      <c r="Y87" s="9"/>
      <c r="Z87" s="9"/>
      <c r="AA87" s="9" t="s">
        <v>132</v>
      </c>
      <c r="AB87" s="9">
        <v>0</v>
      </c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</row>
    <row r="88" spans="1:54" outlineLevel="3" x14ac:dyDescent="0.25">
      <c r="A88" s="12"/>
      <c r="B88" s="13"/>
      <c r="C88" s="25" t="s">
        <v>220</v>
      </c>
      <c r="D88" s="15"/>
      <c r="E88" s="16">
        <v>16.16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9"/>
      <c r="U88" s="9"/>
      <c r="V88" s="9"/>
      <c r="W88" s="9"/>
      <c r="X88" s="9"/>
      <c r="Y88" s="9"/>
      <c r="Z88" s="9"/>
      <c r="AA88" s="9" t="s">
        <v>132</v>
      </c>
      <c r="AB88" s="9">
        <v>0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</row>
    <row r="89" spans="1:54" outlineLevel="3" x14ac:dyDescent="0.25">
      <c r="A89" s="12"/>
      <c r="B89" s="13"/>
      <c r="C89" s="25" t="s">
        <v>221</v>
      </c>
      <c r="D89" s="15"/>
      <c r="E89" s="16">
        <v>8.4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9"/>
      <c r="U89" s="9"/>
      <c r="V89" s="9"/>
      <c r="W89" s="9"/>
      <c r="X89" s="9"/>
      <c r="Y89" s="9"/>
      <c r="Z89" s="9"/>
      <c r="AA89" s="9" t="s">
        <v>132</v>
      </c>
      <c r="AB89" s="9">
        <v>0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</row>
    <row r="90" spans="1:54" outlineLevel="3" x14ac:dyDescent="0.25">
      <c r="A90" s="12"/>
      <c r="B90" s="13"/>
      <c r="C90" s="25" t="s">
        <v>222</v>
      </c>
      <c r="D90" s="15"/>
      <c r="E90" s="16">
        <v>6.9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9"/>
      <c r="U90" s="9"/>
      <c r="V90" s="9"/>
      <c r="W90" s="9"/>
      <c r="X90" s="9"/>
      <c r="Y90" s="9"/>
      <c r="Z90" s="9"/>
      <c r="AA90" s="9" t="s">
        <v>132</v>
      </c>
      <c r="AB90" s="9">
        <v>0</v>
      </c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</row>
    <row r="91" spans="1:54" outlineLevel="3" x14ac:dyDescent="0.25">
      <c r="A91" s="12"/>
      <c r="B91" s="13"/>
      <c r="C91" s="25" t="s">
        <v>223</v>
      </c>
      <c r="D91" s="15"/>
      <c r="E91" s="16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9"/>
      <c r="U91" s="9"/>
      <c r="V91" s="9"/>
      <c r="W91" s="9"/>
      <c r="X91" s="9"/>
      <c r="Y91" s="9"/>
      <c r="Z91" s="9"/>
      <c r="AA91" s="9" t="s">
        <v>132</v>
      </c>
      <c r="AB91" s="9">
        <v>0</v>
      </c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</row>
    <row r="92" spans="1:54" outlineLevel="3" x14ac:dyDescent="0.25">
      <c r="A92" s="12"/>
      <c r="B92" s="13"/>
      <c r="C92" s="25" t="s">
        <v>224</v>
      </c>
      <c r="D92" s="15"/>
      <c r="E92" s="16">
        <v>18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9"/>
      <c r="U92" s="9"/>
      <c r="V92" s="9"/>
      <c r="W92" s="9"/>
      <c r="X92" s="9"/>
      <c r="Y92" s="9"/>
      <c r="Z92" s="9"/>
      <c r="AA92" s="9" t="s">
        <v>132</v>
      </c>
      <c r="AB92" s="9">
        <v>0</v>
      </c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</row>
    <row r="93" spans="1:54" outlineLevel="3" x14ac:dyDescent="0.25">
      <c r="A93" s="12"/>
      <c r="B93" s="13"/>
      <c r="C93" s="25" t="s">
        <v>225</v>
      </c>
      <c r="D93" s="15"/>
      <c r="E93" s="16">
        <v>5.79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9"/>
      <c r="U93" s="9"/>
      <c r="V93" s="9"/>
      <c r="W93" s="9"/>
      <c r="X93" s="9"/>
      <c r="Y93" s="9"/>
      <c r="Z93" s="9"/>
      <c r="AA93" s="9" t="s">
        <v>132</v>
      </c>
      <c r="AB93" s="9">
        <v>0</v>
      </c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</row>
    <row r="94" spans="1:54" outlineLevel="3" x14ac:dyDescent="0.25">
      <c r="A94" s="12"/>
      <c r="B94" s="13"/>
      <c r="C94" s="25" t="s">
        <v>226</v>
      </c>
      <c r="D94" s="15"/>
      <c r="E94" s="16">
        <v>33.6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9"/>
      <c r="U94" s="9"/>
      <c r="V94" s="9"/>
      <c r="W94" s="9"/>
      <c r="X94" s="9"/>
      <c r="Y94" s="9"/>
      <c r="Z94" s="9"/>
      <c r="AA94" s="9" t="s">
        <v>132</v>
      </c>
      <c r="AB94" s="9">
        <v>0</v>
      </c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</row>
    <row r="95" spans="1:54" outlineLevel="3" x14ac:dyDescent="0.25">
      <c r="A95" s="12"/>
      <c r="B95" s="13"/>
      <c r="C95" s="25" t="s">
        <v>227</v>
      </c>
      <c r="D95" s="15"/>
      <c r="E95" s="16">
        <v>5.4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9"/>
      <c r="U95" s="9"/>
      <c r="V95" s="9"/>
      <c r="W95" s="9"/>
      <c r="X95" s="9"/>
      <c r="Y95" s="9"/>
      <c r="Z95" s="9"/>
      <c r="AA95" s="9" t="s">
        <v>132</v>
      </c>
      <c r="AB95" s="9">
        <v>0</v>
      </c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</row>
    <row r="96" spans="1:54" outlineLevel="3" x14ac:dyDescent="0.25">
      <c r="A96" s="12"/>
      <c r="B96" s="13"/>
      <c r="C96" s="195" t="s">
        <v>681</v>
      </c>
      <c r="D96" s="196"/>
      <c r="E96" s="19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</row>
    <row r="97" spans="1:54" outlineLevel="3" x14ac:dyDescent="0.25">
      <c r="A97" s="12"/>
      <c r="B97" s="13"/>
      <c r="C97" s="195" t="s">
        <v>682</v>
      </c>
      <c r="D97" s="196"/>
      <c r="E97" s="197">
        <f>2*2.84+3.6</f>
        <v>9.2799999999999994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</row>
    <row r="98" spans="1:54" ht="30.6" outlineLevel="1" x14ac:dyDescent="0.25">
      <c r="A98" s="201">
        <v>17</v>
      </c>
      <c r="B98" s="202" t="s">
        <v>228</v>
      </c>
      <c r="C98" s="198" t="s">
        <v>229</v>
      </c>
      <c r="D98" s="199" t="s">
        <v>160</v>
      </c>
      <c r="E98" s="200">
        <f>E100+E102</f>
        <v>7.3800000000000008</v>
      </c>
      <c r="F98" s="189"/>
      <c r="G98" s="22">
        <f>E98*F98</f>
        <v>0</v>
      </c>
      <c r="H98" s="22">
        <v>276.23</v>
      </c>
      <c r="I98" s="22">
        <v>1193.3136000000002</v>
      </c>
      <c r="J98" s="22">
        <v>592.77</v>
      </c>
      <c r="K98" s="22">
        <v>2560.7664</v>
      </c>
      <c r="L98" s="22">
        <v>21</v>
      </c>
      <c r="M98" s="22">
        <v>4542.4367999999995</v>
      </c>
      <c r="N98" s="22"/>
      <c r="O98" s="14">
        <v>0.79</v>
      </c>
      <c r="P98" s="14">
        <v>3.4128000000000003</v>
      </c>
      <c r="Q98" s="14"/>
      <c r="R98" s="14" t="s">
        <v>128</v>
      </c>
      <c r="S98" s="14" t="s">
        <v>129</v>
      </c>
      <c r="T98" s="9"/>
      <c r="U98" s="9"/>
      <c r="V98" s="9"/>
      <c r="W98" s="9"/>
      <c r="X98" s="9"/>
      <c r="Y98" s="9"/>
      <c r="Z98" s="9"/>
      <c r="AA98" s="9" t="s">
        <v>130</v>
      </c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</row>
    <row r="99" spans="1:54" outlineLevel="2" x14ac:dyDescent="0.25">
      <c r="A99" s="12"/>
      <c r="B99" s="13"/>
      <c r="C99" s="25" t="s">
        <v>230</v>
      </c>
      <c r="D99" s="15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9"/>
      <c r="U99" s="9"/>
      <c r="V99" s="9"/>
      <c r="W99" s="9"/>
      <c r="X99" s="9"/>
      <c r="Y99" s="9"/>
      <c r="Z99" s="9"/>
      <c r="AA99" s="9" t="s">
        <v>132</v>
      </c>
      <c r="AB99" s="9">
        <v>0</v>
      </c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</row>
    <row r="100" spans="1:54" outlineLevel="3" x14ac:dyDescent="0.25">
      <c r="A100" s="12"/>
      <c r="B100" s="13"/>
      <c r="C100" s="25" t="s">
        <v>200</v>
      </c>
      <c r="D100" s="15"/>
      <c r="E100" s="16">
        <v>4.32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9"/>
      <c r="U100" s="9"/>
      <c r="V100" s="9"/>
      <c r="W100" s="9"/>
      <c r="X100" s="9"/>
      <c r="Y100" s="9"/>
      <c r="Z100" s="9"/>
      <c r="AA100" s="9" t="s">
        <v>132</v>
      </c>
      <c r="AB100" s="9">
        <v>0</v>
      </c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</row>
    <row r="101" spans="1:54" outlineLevel="3" x14ac:dyDescent="0.25">
      <c r="A101" s="12"/>
      <c r="B101" s="13"/>
      <c r="C101" s="195" t="s">
        <v>683</v>
      </c>
      <c r="D101" s="196"/>
      <c r="E101" s="197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</row>
    <row r="102" spans="1:54" outlineLevel="3" x14ac:dyDescent="0.25">
      <c r="A102" s="12"/>
      <c r="B102" s="13"/>
      <c r="C102" s="195" t="s">
        <v>684</v>
      </c>
      <c r="D102" s="196"/>
      <c r="E102" s="197">
        <f>0.9*1.8+0.8*1.8</f>
        <v>3.0600000000000005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</row>
    <row r="103" spans="1:54" x14ac:dyDescent="0.25">
      <c r="A103" s="42" t="s">
        <v>123</v>
      </c>
      <c r="B103" s="43" t="s">
        <v>72</v>
      </c>
      <c r="C103" s="290" t="s">
        <v>73</v>
      </c>
      <c r="D103" s="291"/>
      <c r="E103" s="292"/>
      <c r="F103" s="47"/>
      <c r="G103" s="47">
        <f>SUMIF(AA104:AA222,"&lt;&gt;NOR",G104:G222)</f>
        <v>0</v>
      </c>
      <c r="H103" s="47"/>
      <c r="I103" s="47">
        <f>SUM(I104:I222)</f>
        <v>1750242.3892680001</v>
      </c>
      <c r="J103" s="47"/>
      <c r="K103" s="47">
        <f>SUM(K104:K222)</f>
        <v>1438572.3907319999</v>
      </c>
      <c r="L103" s="47"/>
      <c r="M103" s="47">
        <f>SUM(M104:M222)</f>
        <v>3858465.8959000004</v>
      </c>
      <c r="N103" s="47"/>
      <c r="O103" s="17"/>
      <c r="P103" s="17">
        <f>SUM(P104:P222)</f>
        <v>1841.6550739999998</v>
      </c>
      <c r="Q103" s="17"/>
      <c r="R103" s="17"/>
      <c r="S103" s="17"/>
      <c r="AA103" t="s">
        <v>124</v>
      </c>
    </row>
    <row r="104" spans="1:54" outlineLevel="1" x14ac:dyDescent="0.25">
      <c r="A104" s="201">
        <v>18</v>
      </c>
      <c r="B104" s="202" t="s">
        <v>231</v>
      </c>
      <c r="C104" s="198" t="s">
        <v>232</v>
      </c>
      <c r="D104" s="199" t="s">
        <v>160</v>
      </c>
      <c r="E104" s="200">
        <f>SUM(E107:E113)</f>
        <v>348.63</v>
      </c>
      <c r="F104" s="189"/>
      <c r="G104" s="22">
        <f>E104*F104</f>
        <v>0</v>
      </c>
      <c r="H104" s="22">
        <v>17.89</v>
      </c>
      <c r="I104" s="22">
        <v>1836.81997</v>
      </c>
      <c r="J104" s="22">
        <v>54.11</v>
      </c>
      <c r="K104" s="22">
        <v>5555.6360299999997</v>
      </c>
      <c r="L104" s="22">
        <v>21</v>
      </c>
      <c r="M104" s="22">
        <v>8944.8765999999996</v>
      </c>
      <c r="N104" s="22"/>
      <c r="O104" s="14">
        <v>0.08</v>
      </c>
      <c r="P104" s="14">
        <v>8.2138400000000011</v>
      </c>
      <c r="Q104" s="14"/>
      <c r="R104" s="14" t="s">
        <v>128</v>
      </c>
      <c r="S104" s="14" t="s">
        <v>129</v>
      </c>
      <c r="T104" s="9"/>
      <c r="U104" s="9"/>
      <c r="V104" s="9"/>
      <c r="W104" s="9"/>
      <c r="X104" s="9"/>
      <c r="Y104" s="9"/>
      <c r="Z104" s="9"/>
      <c r="AA104" s="9" t="s">
        <v>130</v>
      </c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</row>
    <row r="105" spans="1:54" outlineLevel="2" x14ac:dyDescent="0.25">
      <c r="A105" s="12"/>
      <c r="B105" s="13"/>
      <c r="C105" s="195" t="s">
        <v>233</v>
      </c>
      <c r="D105" s="196"/>
      <c r="E105" s="197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9"/>
      <c r="U105" s="9"/>
      <c r="V105" s="9"/>
      <c r="W105" s="9"/>
      <c r="X105" s="9"/>
      <c r="Y105" s="9"/>
      <c r="Z105" s="9"/>
      <c r="AA105" s="9" t="s">
        <v>132</v>
      </c>
      <c r="AB105" s="9">
        <v>0</v>
      </c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</row>
    <row r="106" spans="1:54" outlineLevel="3" x14ac:dyDescent="0.25">
      <c r="A106" s="12"/>
      <c r="B106" s="13"/>
      <c r="C106" s="195" t="s">
        <v>213</v>
      </c>
      <c r="D106" s="196"/>
      <c r="E106" s="197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9"/>
      <c r="U106" s="9"/>
      <c r="V106" s="9"/>
      <c r="W106" s="9"/>
      <c r="X106" s="9"/>
      <c r="Y106" s="9"/>
      <c r="Z106" s="9"/>
      <c r="AA106" s="9" t="s">
        <v>132</v>
      </c>
      <c r="AB106" s="9">
        <v>0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</row>
    <row r="107" spans="1:54" outlineLevel="3" x14ac:dyDescent="0.25">
      <c r="A107" s="12"/>
      <c r="B107" s="13"/>
      <c r="C107" s="195" t="s">
        <v>685</v>
      </c>
      <c r="D107" s="196"/>
      <c r="E107" s="197">
        <f>(4.32*12)+2.88+1.62+1.6+2.4+(4.32*14)+3.24</f>
        <v>124.06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9"/>
      <c r="U107" s="9"/>
      <c r="V107" s="9"/>
      <c r="W107" s="9"/>
      <c r="X107" s="9"/>
      <c r="Y107" s="9"/>
      <c r="Z107" s="9"/>
      <c r="AA107" s="9" t="s">
        <v>132</v>
      </c>
      <c r="AB107" s="9">
        <v>0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</row>
    <row r="108" spans="1:54" outlineLevel="3" x14ac:dyDescent="0.25">
      <c r="A108" s="12"/>
      <c r="B108" s="13"/>
      <c r="C108" s="195" t="s">
        <v>234</v>
      </c>
      <c r="D108" s="196"/>
      <c r="E108" s="197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9"/>
      <c r="U108" s="9"/>
      <c r="V108" s="9"/>
      <c r="W108" s="9"/>
      <c r="X108" s="9"/>
      <c r="Y108" s="9"/>
      <c r="Z108" s="9"/>
      <c r="AA108" s="9" t="s">
        <v>132</v>
      </c>
      <c r="AB108" s="9">
        <v>0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</row>
    <row r="109" spans="1:54" outlineLevel="3" x14ac:dyDescent="0.25">
      <c r="A109" s="12"/>
      <c r="B109" s="13"/>
      <c r="C109" s="195" t="s">
        <v>686</v>
      </c>
      <c r="D109" s="196"/>
      <c r="E109" s="197">
        <f>(12.96*4)+(15.12*4)+10.22</f>
        <v>122.53999999999999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9"/>
      <c r="U109" s="9"/>
      <c r="V109" s="9"/>
      <c r="W109" s="9"/>
      <c r="X109" s="9"/>
      <c r="Y109" s="9"/>
      <c r="Z109" s="9"/>
      <c r="AA109" s="9" t="s">
        <v>132</v>
      </c>
      <c r="AB109" s="9">
        <v>0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</row>
    <row r="110" spans="1:54" outlineLevel="3" x14ac:dyDescent="0.25">
      <c r="A110" s="12"/>
      <c r="B110" s="13"/>
      <c r="C110" s="195" t="s">
        <v>235</v>
      </c>
      <c r="D110" s="196"/>
      <c r="E110" s="197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9"/>
      <c r="U110" s="9"/>
      <c r="V110" s="9"/>
      <c r="W110" s="9"/>
      <c r="X110" s="9"/>
      <c r="Y110" s="9"/>
      <c r="Z110" s="9"/>
      <c r="AA110" s="9" t="s">
        <v>132</v>
      </c>
      <c r="AB110" s="9">
        <v>0</v>
      </c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</row>
    <row r="111" spans="1:54" outlineLevel="3" x14ac:dyDescent="0.25">
      <c r="A111" s="12"/>
      <c r="B111" s="13"/>
      <c r="C111" s="195" t="s">
        <v>687</v>
      </c>
      <c r="D111" s="196"/>
      <c r="E111" s="197">
        <f>8.64+2.61+4.6+(2*4.32)+10.22+3.6+4.32+(2*4.32)</f>
        <v>51.27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9"/>
      <c r="U111" s="9"/>
      <c r="V111" s="9"/>
      <c r="W111" s="9"/>
      <c r="X111" s="9"/>
      <c r="Y111" s="9"/>
      <c r="Z111" s="9"/>
      <c r="AA111" s="9" t="s">
        <v>132</v>
      </c>
      <c r="AB111" s="9">
        <v>0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</row>
    <row r="112" spans="1:54" outlineLevel="3" x14ac:dyDescent="0.25">
      <c r="A112" s="12"/>
      <c r="B112" s="13"/>
      <c r="C112" s="195" t="s">
        <v>223</v>
      </c>
      <c r="D112" s="196"/>
      <c r="E112" s="197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9"/>
      <c r="U112" s="9"/>
      <c r="V112" s="9"/>
      <c r="W112" s="9"/>
      <c r="X112" s="9"/>
      <c r="Y112" s="9"/>
      <c r="Z112" s="9"/>
      <c r="AA112" s="9" t="s">
        <v>132</v>
      </c>
      <c r="AB112" s="9">
        <v>0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</row>
    <row r="113" spans="1:54" outlineLevel="3" x14ac:dyDescent="0.25">
      <c r="A113" s="12"/>
      <c r="B113" s="13"/>
      <c r="C113" s="195" t="s">
        <v>688</v>
      </c>
      <c r="D113" s="196"/>
      <c r="E113" s="197">
        <f>(8.64*2)+(4.32*2)+(8.64*2)+3.24+4.32</f>
        <v>50.760000000000005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9"/>
      <c r="U113" s="9"/>
      <c r="V113" s="9"/>
      <c r="W113" s="9"/>
      <c r="X113" s="9"/>
      <c r="Y113" s="9"/>
      <c r="Z113" s="9"/>
      <c r="AA113" s="9" t="s">
        <v>132</v>
      </c>
      <c r="AB113" s="9">
        <v>0</v>
      </c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</row>
    <row r="114" spans="1:54" ht="20.399999999999999" outlineLevel="1" x14ac:dyDescent="0.25">
      <c r="A114" s="18">
        <v>19</v>
      </c>
      <c r="B114" s="19" t="s">
        <v>236</v>
      </c>
      <c r="C114" s="24" t="s">
        <v>237</v>
      </c>
      <c r="D114" s="20" t="s">
        <v>160</v>
      </c>
      <c r="E114" s="21">
        <v>56.984000000000002</v>
      </c>
      <c r="F114" s="189"/>
      <c r="G114" s="22">
        <f>E114*F114</f>
        <v>0</v>
      </c>
      <c r="H114" s="22">
        <v>969.27</v>
      </c>
      <c r="I114" s="22">
        <v>55232.881679999999</v>
      </c>
      <c r="J114" s="22">
        <v>387.73</v>
      </c>
      <c r="K114" s="22">
        <v>22094.406320000002</v>
      </c>
      <c r="L114" s="22">
        <v>21</v>
      </c>
      <c r="M114" s="22">
        <v>93566.020899999989</v>
      </c>
      <c r="N114" s="22"/>
      <c r="O114" s="14">
        <v>0.49</v>
      </c>
      <c r="P114" s="14">
        <v>27.922160000000002</v>
      </c>
      <c r="Q114" s="14"/>
      <c r="R114" s="14" t="s">
        <v>128</v>
      </c>
      <c r="S114" s="14" t="s">
        <v>129</v>
      </c>
      <c r="T114" s="9"/>
      <c r="U114" s="9"/>
      <c r="V114" s="9"/>
      <c r="W114" s="9"/>
      <c r="X114" s="9"/>
      <c r="Y114" s="9"/>
      <c r="Z114" s="9"/>
      <c r="AA114" s="9" t="s">
        <v>130</v>
      </c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</row>
    <row r="115" spans="1:54" ht="20.399999999999999" outlineLevel="2" x14ac:dyDescent="0.25">
      <c r="A115" s="12"/>
      <c r="B115" s="13"/>
      <c r="C115" s="25" t="s">
        <v>238</v>
      </c>
      <c r="D115" s="15"/>
      <c r="E115" s="16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9"/>
      <c r="U115" s="9"/>
      <c r="V115" s="9"/>
      <c r="W115" s="9"/>
      <c r="X115" s="9"/>
      <c r="Y115" s="9"/>
      <c r="Z115" s="9"/>
      <c r="AA115" s="9" t="s">
        <v>132</v>
      </c>
      <c r="AB115" s="9">
        <v>0</v>
      </c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</row>
    <row r="116" spans="1:54" outlineLevel="3" x14ac:dyDescent="0.25">
      <c r="A116" s="12"/>
      <c r="B116" s="13"/>
      <c r="C116" s="25" t="s">
        <v>239</v>
      </c>
      <c r="D116" s="15"/>
      <c r="E116" s="16">
        <v>19.712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9"/>
      <c r="U116" s="9"/>
      <c r="V116" s="9"/>
      <c r="W116" s="9"/>
      <c r="X116" s="9"/>
      <c r="Y116" s="9"/>
      <c r="Z116" s="9"/>
      <c r="AA116" s="9" t="s">
        <v>132</v>
      </c>
      <c r="AB116" s="9">
        <v>0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</row>
    <row r="117" spans="1:54" outlineLevel="3" x14ac:dyDescent="0.25">
      <c r="A117" s="12"/>
      <c r="B117" s="13"/>
      <c r="C117" s="25" t="s">
        <v>240</v>
      </c>
      <c r="D117" s="15"/>
      <c r="E117" s="16">
        <v>19.672000000000001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9"/>
      <c r="U117" s="9"/>
      <c r="V117" s="9"/>
      <c r="W117" s="9"/>
      <c r="X117" s="9"/>
      <c r="Y117" s="9"/>
      <c r="Z117" s="9"/>
      <c r="AA117" s="9" t="s">
        <v>132</v>
      </c>
      <c r="AB117" s="9">
        <v>0</v>
      </c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</row>
    <row r="118" spans="1:54" outlineLevel="3" x14ac:dyDescent="0.25">
      <c r="A118" s="12"/>
      <c r="B118" s="13"/>
      <c r="C118" s="25" t="s">
        <v>241</v>
      </c>
      <c r="D118" s="15"/>
      <c r="E118" s="16">
        <v>17.600000000000001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9"/>
      <c r="U118" s="9"/>
      <c r="V118" s="9"/>
      <c r="W118" s="9"/>
      <c r="X118" s="9"/>
      <c r="Y118" s="9"/>
      <c r="Z118" s="9"/>
      <c r="AA118" s="9" t="s">
        <v>132</v>
      </c>
      <c r="AB118" s="9">
        <v>0</v>
      </c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</row>
    <row r="119" spans="1:54" ht="30.6" outlineLevel="1" x14ac:dyDescent="0.25">
      <c r="A119" s="18">
        <v>20</v>
      </c>
      <c r="B119" s="19" t="s">
        <v>242</v>
      </c>
      <c r="C119" s="24" t="s">
        <v>243</v>
      </c>
      <c r="D119" s="20" t="s">
        <v>160</v>
      </c>
      <c r="E119" s="21">
        <v>43.683999999999997</v>
      </c>
      <c r="F119" s="189"/>
      <c r="G119" s="22">
        <f>E119*F119</f>
        <v>0</v>
      </c>
      <c r="H119" s="22">
        <v>1262.0899999999999</v>
      </c>
      <c r="I119" s="22">
        <v>55133.139559999996</v>
      </c>
      <c r="J119" s="22">
        <v>992.91</v>
      </c>
      <c r="K119" s="22">
        <v>43374.280439999995</v>
      </c>
      <c r="L119" s="22">
        <v>21</v>
      </c>
      <c r="M119" s="22">
        <v>119193.9782</v>
      </c>
      <c r="N119" s="22"/>
      <c r="O119" s="14">
        <v>1.26</v>
      </c>
      <c r="P119" s="14">
        <v>55.041840000000001</v>
      </c>
      <c r="Q119" s="14"/>
      <c r="R119" s="14" t="s">
        <v>128</v>
      </c>
      <c r="S119" s="14" t="s">
        <v>129</v>
      </c>
      <c r="T119" s="9"/>
      <c r="U119" s="9"/>
      <c r="V119" s="9"/>
      <c r="W119" s="9"/>
      <c r="X119" s="9"/>
      <c r="Y119" s="9"/>
      <c r="Z119" s="9"/>
      <c r="AA119" s="9" t="s">
        <v>130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</row>
    <row r="120" spans="1:54" outlineLevel="2" x14ac:dyDescent="0.25">
      <c r="A120" s="12"/>
      <c r="B120" s="13"/>
      <c r="C120" s="208" t="s">
        <v>244</v>
      </c>
      <c r="D120" s="209"/>
      <c r="E120" s="209"/>
      <c r="F120" s="209"/>
      <c r="G120" s="209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9"/>
      <c r="U120" s="9"/>
      <c r="V120" s="9"/>
      <c r="W120" s="9"/>
      <c r="X120" s="9"/>
      <c r="Y120" s="9"/>
      <c r="Z120" s="9"/>
      <c r="AA120" s="9" t="s">
        <v>153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</row>
    <row r="121" spans="1:54" outlineLevel="2" x14ac:dyDescent="0.25">
      <c r="A121" s="12"/>
      <c r="B121" s="13"/>
      <c r="C121" s="25" t="s">
        <v>245</v>
      </c>
      <c r="D121" s="15"/>
      <c r="E121" s="16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9"/>
      <c r="U121" s="9"/>
      <c r="V121" s="9"/>
      <c r="W121" s="9"/>
      <c r="X121" s="9"/>
      <c r="Y121" s="9"/>
      <c r="Z121" s="9"/>
      <c r="AA121" s="9" t="s">
        <v>132</v>
      </c>
      <c r="AB121" s="9">
        <v>0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</row>
    <row r="122" spans="1:54" ht="20.399999999999999" outlineLevel="3" x14ac:dyDescent="0.25">
      <c r="A122" s="12"/>
      <c r="B122" s="13"/>
      <c r="C122" s="25" t="s">
        <v>246</v>
      </c>
      <c r="D122" s="15"/>
      <c r="E122" s="16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9"/>
      <c r="U122" s="9"/>
      <c r="V122" s="9"/>
      <c r="W122" s="9"/>
      <c r="X122" s="9"/>
      <c r="Y122" s="9"/>
      <c r="Z122" s="9"/>
      <c r="AA122" s="9" t="s">
        <v>132</v>
      </c>
      <c r="AB122" s="9">
        <v>0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</row>
    <row r="123" spans="1:54" outlineLevel="3" x14ac:dyDescent="0.25">
      <c r="A123" s="12"/>
      <c r="B123" s="13"/>
      <c r="C123" s="25" t="s">
        <v>239</v>
      </c>
      <c r="D123" s="15"/>
      <c r="E123" s="16">
        <v>19.712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9"/>
      <c r="U123" s="9"/>
      <c r="V123" s="9"/>
      <c r="W123" s="9"/>
      <c r="X123" s="9"/>
      <c r="Y123" s="9"/>
      <c r="Z123" s="9"/>
      <c r="AA123" s="9" t="s">
        <v>132</v>
      </c>
      <c r="AB123" s="9">
        <v>0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</row>
    <row r="124" spans="1:54" outlineLevel="3" x14ac:dyDescent="0.25">
      <c r="A124" s="12"/>
      <c r="B124" s="13"/>
      <c r="C124" s="25" t="s">
        <v>247</v>
      </c>
      <c r="D124" s="15"/>
      <c r="E124" s="16">
        <v>-11.52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9"/>
      <c r="U124" s="9"/>
      <c r="V124" s="9"/>
      <c r="W124" s="9"/>
      <c r="X124" s="9"/>
      <c r="Y124" s="9"/>
      <c r="Z124" s="9"/>
      <c r="AA124" s="9" t="s">
        <v>132</v>
      </c>
      <c r="AB124" s="9">
        <v>0</v>
      </c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</row>
    <row r="125" spans="1:54" outlineLevel="3" x14ac:dyDescent="0.25">
      <c r="A125" s="12"/>
      <c r="B125" s="13"/>
      <c r="C125" s="25" t="s">
        <v>240</v>
      </c>
      <c r="D125" s="15"/>
      <c r="E125" s="16">
        <v>19.672000000000001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9"/>
      <c r="U125" s="9"/>
      <c r="V125" s="9"/>
      <c r="W125" s="9"/>
      <c r="X125" s="9"/>
      <c r="Y125" s="9"/>
      <c r="Z125" s="9"/>
      <c r="AA125" s="9" t="s">
        <v>132</v>
      </c>
      <c r="AB125" s="9">
        <v>0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</row>
    <row r="126" spans="1:54" outlineLevel="3" x14ac:dyDescent="0.25">
      <c r="A126" s="12"/>
      <c r="B126" s="13"/>
      <c r="C126" s="25" t="s">
        <v>248</v>
      </c>
      <c r="D126" s="15"/>
      <c r="E126" s="16">
        <v>-0.32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9"/>
      <c r="U126" s="9"/>
      <c r="V126" s="9"/>
      <c r="W126" s="9"/>
      <c r="X126" s="9"/>
      <c r="Y126" s="9"/>
      <c r="Z126" s="9"/>
      <c r="AA126" s="9" t="s">
        <v>132</v>
      </c>
      <c r="AB126" s="9">
        <v>0</v>
      </c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</row>
    <row r="127" spans="1:54" outlineLevel="3" x14ac:dyDescent="0.25">
      <c r="A127" s="12"/>
      <c r="B127" s="13"/>
      <c r="C127" s="25" t="s">
        <v>241</v>
      </c>
      <c r="D127" s="15"/>
      <c r="E127" s="16">
        <v>17.600000000000001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9"/>
      <c r="U127" s="9"/>
      <c r="V127" s="9"/>
      <c r="W127" s="9"/>
      <c r="X127" s="9"/>
      <c r="Y127" s="9"/>
      <c r="Z127" s="9"/>
      <c r="AA127" s="9" t="s">
        <v>132</v>
      </c>
      <c r="AB127" s="9">
        <v>0</v>
      </c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</row>
    <row r="128" spans="1:54" outlineLevel="3" x14ac:dyDescent="0.25">
      <c r="A128" s="12"/>
      <c r="B128" s="13"/>
      <c r="C128" s="25" t="s">
        <v>249</v>
      </c>
      <c r="D128" s="15"/>
      <c r="E128" s="16">
        <v>-0.7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9"/>
      <c r="U128" s="9"/>
      <c r="V128" s="9"/>
      <c r="W128" s="9"/>
      <c r="X128" s="9"/>
      <c r="Y128" s="9"/>
      <c r="Z128" s="9"/>
      <c r="AA128" s="9" t="s">
        <v>132</v>
      </c>
      <c r="AB128" s="9">
        <v>0</v>
      </c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</row>
    <row r="129" spans="1:54" outlineLevel="3" x14ac:dyDescent="0.25">
      <c r="A129" s="12"/>
      <c r="B129" s="13"/>
      <c r="C129" s="25" t="s">
        <v>250</v>
      </c>
      <c r="D129" s="15"/>
      <c r="E129" s="16">
        <v>-0.76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9"/>
      <c r="U129" s="9"/>
      <c r="V129" s="9"/>
      <c r="W129" s="9"/>
      <c r="X129" s="9"/>
      <c r="Y129" s="9"/>
      <c r="Z129" s="9"/>
      <c r="AA129" s="9" t="s">
        <v>132</v>
      </c>
      <c r="AB129" s="9">
        <v>0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</row>
    <row r="130" spans="1:54" ht="30.6" outlineLevel="1" x14ac:dyDescent="0.25">
      <c r="A130" s="18">
        <v>21</v>
      </c>
      <c r="B130" s="19" t="s">
        <v>251</v>
      </c>
      <c r="C130" s="24" t="s">
        <v>252</v>
      </c>
      <c r="D130" s="20" t="s">
        <v>160</v>
      </c>
      <c r="E130" s="21">
        <v>940.20899999999995</v>
      </c>
      <c r="F130" s="189"/>
      <c r="G130" s="22">
        <f>E130*F130</f>
        <v>0</v>
      </c>
      <c r="H130" s="22">
        <v>1565.85</v>
      </c>
      <c r="I130" s="22">
        <v>1472226.2626499999</v>
      </c>
      <c r="J130" s="22">
        <v>1114.1500000000001</v>
      </c>
      <c r="K130" s="22">
        <v>1047533.8573500001</v>
      </c>
      <c r="L130" s="22">
        <v>21</v>
      </c>
      <c r="M130" s="22">
        <v>3048909.7452000002</v>
      </c>
      <c r="N130" s="22"/>
      <c r="O130" s="14">
        <v>1.42</v>
      </c>
      <c r="P130" s="14">
        <v>1335.0967799999999</v>
      </c>
      <c r="Q130" s="14"/>
      <c r="R130" s="14" t="s">
        <v>128</v>
      </c>
      <c r="S130" s="14" t="s">
        <v>129</v>
      </c>
      <c r="T130" s="9"/>
      <c r="U130" s="9"/>
      <c r="V130" s="9"/>
      <c r="W130" s="9"/>
      <c r="X130" s="9"/>
      <c r="Y130" s="9"/>
      <c r="Z130" s="9"/>
      <c r="AA130" s="9" t="s">
        <v>130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</row>
    <row r="131" spans="1:54" outlineLevel="2" x14ac:dyDescent="0.25">
      <c r="A131" s="12"/>
      <c r="B131" s="13"/>
      <c r="C131" s="208" t="s">
        <v>253</v>
      </c>
      <c r="D131" s="209"/>
      <c r="E131" s="209"/>
      <c r="F131" s="209"/>
      <c r="G131" s="209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9"/>
      <c r="U131" s="9"/>
      <c r="V131" s="9"/>
      <c r="W131" s="9"/>
      <c r="X131" s="9"/>
      <c r="Y131" s="9"/>
      <c r="Z131" s="9"/>
      <c r="AA131" s="9" t="s">
        <v>153</v>
      </c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</row>
    <row r="132" spans="1:54" outlineLevel="2" x14ac:dyDescent="0.25">
      <c r="A132" s="12"/>
      <c r="B132" s="13"/>
      <c r="C132" s="25" t="s">
        <v>254</v>
      </c>
      <c r="D132" s="15"/>
      <c r="E132" s="16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9"/>
      <c r="U132" s="9"/>
      <c r="V132" s="9"/>
      <c r="W132" s="9"/>
      <c r="X132" s="9"/>
      <c r="Y132" s="9"/>
      <c r="Z132" s="9"/>
      <c r="AA132" s="9" t="s">
        <v>132</v>
      </c>
      <c r="AB132" s="9">
        <v>0</v>
      </c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</row>
    <row r="133" spans="1:54" outlineLevel="3" x14ac:dyDescent="0.25">
      <c r="A133" s="12"/>
      <c r="B133" s="13"/>
      <c r="C133" s="25" t="s">
        <v>255</v>
      </c>
      <c r="D133" s="15"/>
      <c r="E133" s="16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9"/>
      <c r="U133" s="9"/>
      <c r="V133" s="9"/>
      <c r="W133" s="9"/>
      <c r="X133" s="9"/>
      <c r="Y133" s="9"/>
      <c r="Z133" s="9"/>
      <c r="AA133" s="9" t="s">
        <v>132</v>
      </c>
      <c r="AB133" s="9">
        <v>0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</row>
    <row r="134" spans="1:54" outlineLevel="3" x14ac:dyDescent="0.25">
      <c r="A134" s="12"/>
      <c r="B134" s="13"/>
      <c r="C134" s="25" t="s">
        <v>256</v>
      </c>
      <c r="D134" s="15"/>
      <c r="E134" s="16">
        <v>349.178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9"/>
      <c r="U134" s="9"/>
      <c r="V134" s="9"/>
      <c r="W134" s="9"/>
      <c r="X134" s="9"/>
      <c r="Y134" s="9"/>
      <c r="Z134" s="9"/>
      <c r="AA134" s="9" t="s">
        <v>132</v>
      </c>
      <c r="AB134" s="9">
        <v>0</v>
      </c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</row>
    <row r="135" spans="1:54" outlineLevel="3" x14ac:dyDescent="0.25">
      <c r="A135" s="12"/>
      <c r="B135" s="13"/>
      <c r="C135" s="25" t="s">
        <v>257</v>
      </c>
      <c r="D135" s="15"/>
      <c r="E135" s="16">
        <v>101.024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9"/>
      <c r="U135" s="9"/>
      <c r="V135" s="9"/>
      <c r="W135" s="9"/>
      <c r="X135" s="9"/>
      <c r="Y135" s="9"/>
      <c r="Z135" s="9"/>
      <c r="AA135" s="9" t="s">
        <v>132</v>
      </c>
      <c r="AB135" s="9">
        <v>0</v>
      </c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</row>
    <row r="136" spans="1:54" outlineLevel="3" x14ac:dyDescent="0.25">
      <c r="A136" s="12"/>
      <c r="B136" s="13"/>
      <c r="C136" s="25" t="s">
        <v>258</v>
      </c>
      <c r="D136" s="15"/>
      <c r="E136" s="16">
        <v>-124.416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9"/>
      <c r="U136" s="9"/>
      <c r="V136" s="9"/>
      <c r="W136" s="9"/>
      <c r="X136" s="9"/>
      <c r="Y136" s="9"/>
      <c r="Z136" s="9"/>
      <c r="AA136" s="9" t="s">
        <v>132</v>
      </c>
      <c r="AB136" s="9">
        <v>0</v>
      </c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</row>
    <row r="137" spans="1:54" outlineLevel="3" x14ac:dyDescent="0.25">
      <c r="A137" s="12"/>
      <c r="B137" s="13"/>
      <c r="C137" s="25" t="s">
        <v>259</v>
      </c>
      <c r="D137" s="15"/>
      <c r="E137" s="16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9"/>
      <c r="U137" s="9"/>
      <c r="V137" s="9"/>
      <c r="W137" s="9"/>
      <c r="X137" s="9"/>
      <c r="Y137" s="9"/>
      <c r="Z137" s="9"/>
      <c r="AA137" s="9" t="s">
        <v>132</v>
      </c>
      <c r="AB137" s="9">
        <v>0</v>
      </c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</row>
    <row r="138" spans="1:54" outlineLevel="3" x14ac:dyDescent="0.25">
      <c r="A138" s="12"/>
      <c r="B138" s="13"/>
      <c r="C138" s="25" t="s">
        <v>260</v>
      </c>
      <c r="D138" s="15"/>
      <c r="E138" s="16">
        <v>453.37599999999998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9"/>
      <c r="U138" s="9"/>
      <c r="V138" s="9"/>
      <c r="W138" s="9"/>
      <c r="X138" s="9"/>
      <c r="Y138" s="9"/>
      <c r="Z138" s="9"/>
      <c r="AA138" s="9" t="s">
        <v>132</v>
      </c>
      <c r="AB138" s="9">
        <v>0</v>
      </c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</row>
    <row r="139" spans="1:54" outlineLevel="3" x14ac:dyDescent="0.25">
      <c r="A139" s="12"/>
      <c r="B139" s="13"/>
      <c r="C139" s="25" t="s">
        <v>261</v>
      </c>
      <c r="D139" s="15"/>
      <c r="E139" s="16">
        <v>-102.96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9"/>
      <c r="U139" s="9"/>
      <c r="V139" s="9"/>
      <c r="W139" s="9"/>
      <c r="X139" s="9"/>
      <c r="Y139" s="9"/>
      <c r="Z139" s="9"/>
      <c r="AA139" s="9" t="s">
        <v>132</v>
      </c>
      <c r="AB139" s="9">
        <v>0</v>
      </c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</row>
    <row r="140" spans="1:54" outlineLevel="3" x14ac:dyDescent="0.25">
      <c r="A140" s="12"/>
      <c r="B140" s="13"/>
      <c r="C140" s="25" t="s">
        <v>262</v>
      </c>
      <c r="D140" s="15"/>
      <c r="E140" s="16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9"/>
      <c r="U140" s="9"/>
      <c r="V140" s="9"/>
      <c r="W140" s="9"/>
      <c r="X140" s="9"/>
      <c r="Y140" s="9"/>
      <c r="Z140" s="9"/>
      <c r="AA140" s="9" t="s">
        <v>132</v>
      </c>
      <c r="AB140" s="9">
        <v>0</v>
      </c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</row>
    <row r="141" spans="1:54" outlineLevel="3" x14ac:dyDescent="0.25">
      <c r="A141" s="12"/>
      <c r="B141" s="13"/>
      <c r="C141" s="25" t="s">
        <v>263</v>
      </c>
      <c r="D141" s="15"/>
      <c r="E141" s="16">
        <v>63.19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9"/>
      <c r="U141" s="9"/>
      <c r="V141" s="9"/>
      <c r="W141" s="9"/>
      <c r="X141" s="9"/>
      <c r="Y141" s="9"/>
      <c r="Z141" s="9"/>
      <c r="AA141" s="9" t="s">
        <v>132</v>
      </c>
      <c r="AB141" s="9">
        <v>0</v>
      </c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</row>
    <row r="142" spans="1:54" outlineLevel="3" x14ac:dyDescent="0.25">
      <c r="A142" s="12"/>
      <c r="B142" s="13"/>
      <c r="C142" s="25" t="s">
        <v>264</v>
      </c>
      <c r="D142" s="15"/>
      <c r="E142" s="16">
        <v>120.52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9"/>
      <c r="U142" s="9"/>
      <c r="V142" s="9"/>
      <c r="W142" s="9"/>
      <c r="X142" s="9"/>
      <c r="Y142" s="9"/>
      <c r="Z142" s="9"/>
      <c r="AA142" s="9" t="s">
        <v>132</v>
      </c>
      <c r="AB142" s="9">
        <v>0</v>
      </c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</row>
    <row r="143" spans="1:54" outlineLevel="3" x14ac:dyDescent="0.25">
      <c r="A143" s="12"/>
      <c r="B143" s="13"/>
      <c r="C143" s="25" t="s">
        <v>265</v>
      </c>
      <c r="D143" s="15"/>
      <c r="E143" s="16">
        <v>-49.817999999999998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9"/>
      <c r="U143" s="9"/>
      <c r="V143" s="9"/>
      <c r="W143" s="9"/>
      <c r="X143" s="9"/>
      <c r="Y143" s="9"/>
      <c r="Z143" s="9"/>
      <c r="AA143" s="9" t="s">
        <v>132</v>
      </c>
      <c r="AB143" s="9">
        <v>0</v>
      </c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</row>
    <row r="144" spans="1:54" outlineLevel="3" x14ac:dyDescent="0.25">
      <c r="A144" s="12"/>
      <c r="B144" s="13"/>
      <c r="C144" s="25" t="s">
        <v>266</v>
      </c>
      <c r="D144" s="15"/>
      <c r="E144" s="16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9"/>
      <c r="U144" s="9"/>
      <c r="V144" s="9"/>
      <c r="W144" s="9"/>
      <c r="X144" s="9"/>
      <c r="Y144" s="9"/>
      <c r="Z144" s="9"/>
      <c r="AA144" s="9" t="s">
        <v>132</v>
      </c>
      <c r="AB144" s="9">
        <v>0</v>
      </c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</row>
    <row r="145" spans="1:54" outlineLevel="3" x14ac:dyDescent="0.25">
      <c r="A145" s="12"/>
      <c r="B145" s="13"/>
      <c r="C145" s="25" t="s">
        <v>263</v>
      </c>
      <c r="D145" s="15"/>
      <c r="E145" s="16">
        <v>63.19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9"/>
      <c r="U145" s="9"/>
      <c r="V145" s="9"/>
      <c r="W145" s="9"/>
      <c r="X145" s="9"/>
      <c r="Y145" s="9"/>
      <c r="Z145" s="9"/>
      <c r="AA145" s="9" t="s">
        <v>132</v>
      </c>
      <c r="AB145" s="9">
        <v>0</v>
      </c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</row>
    <row r="146" spans="1:54" outlineLevel="3" x14ac:dyDescent="0.25">
      <c r="A146" s="12"/>
      <c r="B146" s="13"/>
      <c r="C146" s="25" t="s">
        <v>264</v>
      </c>
      <c r="D146" s="15"/>
      <c r="E146" s="16">
        <v>120.52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9"/>
      <c r="U146" s="9"/>
      <c r="V146" s="9"/>
      <c r="W146" s="9"/>
      <c r="X146" s="9"/>
      <c r="Y146" s="9"/>
      <c r="Z146" s="9"/>
      <c r="AA146" s="9" t="s">
        <v>132</v>
      </c>
      <c r="AB146" s="9">
        <v>0</v>
      </c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</row>
    <row r="147" spans="1:54" outlineLevel="3" x14ac:dyDescent="0.25">
      <c r="A147" s="12"/>
      <c r="B147" s="13"/>
      <c r="C147" s="25" t="s">
        <v>267</v>
      </c>
      <c r="D147" s="15"/>
      <c r="E147" s="16">
        <v>-53.594999999999999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9"/>
      <c r="U147" s="9"/>
      <c r="V147" s="9"/>
      <c r="W147" s="9"/>
      <c r="X147" s="9"/>
      <c r="Y147" s="9"/>
      <c r="Z147" s="9"/>
      <c r="AA147" s="9" t="s">
        <v>132</v>
      </c>
      <c r="AB147" s="9">
        <v>0</v>
      </c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</row>
    <row r="148" spans="1:54" ht="20.399999999999999" outlineLevel="1" x14ac:dyDescent="0.25">
      <c r="A148" s="201">
        <v>22</v>
      </c>
      <c r="B148" s="202" t="s">
        <v>268</v>
      </c>
      <c r="C148" s="198" t="s">
        <v>269</v>
      </c>
      <c r="D148" s="199" t="s">
        <v>160</v>
      </c>
      <c r="E148" s="200">
        <f>SUM(E155:E184)</f>
        <v>17.066000000000003</v>
      </c>
      <c r="F148" s="189"/>
      <c r="G148" s="22">
        <f>E148*F148</f>
        <v>0</v>
      </c>
      <c r="H148" s="22">
        <v>660.93</v>
      </c>
      <c r="I148" s="22">
        <v>11214.660239999999</v>
      </c>
      <c r="J148" s="22">
        <v>1225.07</v>
      </c>
      <c r="K148" s="22">
        <v>20786.98776</v>
      </c>
      <c r="L148" s="22">
        <v>21</v>
      </c>
      <c r="M148" s="22">
        <v>38721.996500000001</v>
      </c>
      <c r="N148" s="22"/>
      <c r="O148" s="14">
        <v>1.58</v>
      </c>
      <c r="P148" s="14">
        <v>26.809440000000002</v>
      </c>
      <c r="Q148" s="14"/>
      <c r="R148" s="14" t="s">
        <v>128</v>
      </c>
      <c r="S148" s="14" t="s">
        <v>129</v>
      </c>
      <c r="T148" s="9"/>
      <c r="U148" s="9"/>
      <c r="V148" s="9"/>
      <c r="W148" s="9"/>
      <c r="X148" s="9"/>
      <c r="Y148" s="9"/>
      <c r="Z148" s="9"/>
      <c r="AA148" s="9" t="s">
        <v>130</v>
      </c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</row>
    <row r="149" spans="1:54" outlineLevel="2" x14ac:dyDescent="0.25">
      <c r="A149" s="12"/>
      <c r="B149" s="13"/>
      <c r="C149" s="208" t="s">
        <v>253</v>
      </c>
      <c r="D149" s="209"/>
      <c r="E149" s="209"/>
      <c r="F149" s="209"/>
      <c r="G149" s="209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9"/>
      <c r="U149" s="9"/>
      <c r="V149" s="9"/>
      <c r="W149" s="9"/>
      <c r="X149" s="9"/>
      <c r="Y149" s="9"/>
      <c r="Z149" s="9"/>
      <c r="AA149" s="9" t="s">
        <v>153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</row>
    <row r="150" spans="1:54" outlineLevel="2" x14ac:dyDescent="0.25">
      <c r="A150" s="12"/>
      <c r="B150" s="13"/>
      <c r="C150" s="25" t="s">
        <v>270</v>
      </c>
      <c r="D150" s="15"/>
      <c r="E150" s="16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9"/>
      <c r="U150" s="9"/>
      <c r="V150" s="9"/>
      <c r="W150" s="9"/>
      <c r="X150" s="9"/>
      <c r="Y150" s="9"/>
      <c r="Z150" s="9"/>
      <c r="AA150" s="9" t="s">
        <v>132</v>
      </c>
      <c r="AB150" s="9">
        <v>0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</row>
    <row r="151" spans="1:54" outlineLevel="3" x14ac:dyDescent="0.25">
      <c r="A151" s="12"/>
      <c r="B151" s="13"/>
      <c r="C151" s="25" t="s">
        <v>271</v>
      </c>
      <c r="D151" s="15"/>
      <c r="E151" s="16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9"/>
      <c r="U151" s="9"/>
      <c r="V151" s="9"/>
      <c r="W151" s="9"/>
      <c r="X151" s="9"/>
      <c r="Y151" s="9"/>
      <c r="Z151" s="9"/>
      <c r="AA151" s="9" t="s">
        <v>132</v>
      </c>
      <c r="AB151" s="9">
        <v>0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</row>
    <row r="152" spans="1:54" outlineLevel="3" x14ac:dyDescent="0.25">
      <c r="A152" s="12"/>
      <c r="B152" s="13"/>
      <c r="C152" s="25" t="s">
        <v>272</v>
      </c>
      <c r="D152" s="15"/>
      <c r="E152" s="16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9"/>
      <c r="U152" s="9"/>
      <c r="V152" s="9"/>
      <c r="W152" s="9"/>
      <c r="X152" s="9"/>
      <c r="Y152" s="9"/>
      <c r="Z152" s="9"/>
      <c r="AA152" s="9" t="s">
        <v>132</v>
      </c>
      <c r="AB152" s="9">
        <v>0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</row>
    <row r="153" spans="1:54" outlineLevel="3" x14ac:dyDescent="0.25">
      <c r="A153" s="12"/>
      <c r="B153" s="13"/>
      <c r="C153" s="25" t="s">
        <v>273</v>
      </c>
      <c r="D153" s="15"/>
      <c r="E153" s="16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9"/>
      <c r="U153" s="9"/>
      <c r="V153" s="9"/>
      <c r="W153" s="9"/>
      <c r="X153" s="9"/>
      <c r="Y153" s="9"/>
      <c r="Z153" s="9"/>
      <c r="AA153" s="9" t="s">
        <v>132</v>
      </c>
      <c r="AB153" s="9">
        <v>0</v>
      </c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</row>
    <row r="154" spans="1:54" outlineLevel="3" x14ac:dyDescent="0.25">
      <c r="A154" s="12"/>
      <c r="B154" s="13"/>
      <c r="C154" s="25" t="s">
        <v>274</v>
      </c>
      <c r="D154" s="15"/>
      <c r="E154" s="16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9"/>
      <c r="U154" s="9"/>
      <c r="V154" s="9"/>
      <c r="W154" s="9"/>
      <c r="X154" s="9"/>
      <c r="Y154" s="9"/>
      <c r="Z154" s="9"/>
      <c r="AA154" s="9" t="s">
        <v>132</v>
      </c>
      <c r="AB154" s="9">
        <v>0</v>
      </c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</row>
    <row r="155" spans="1:54" outlineLevel="3" x14ac:dyDescent="0.25">
      <c r="A155" s="12"/>
      <c r="B155" s="13"/>
      <c r="C155" s="25" t="s">
        <v>275</v>
      </c>
      <c r="D155" s="15"/>
      <c r="E155" s="16">
        <v>1.512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9"/>
      <c r="U155" s="9"/>
      <c r="V155" s="9"/>
      <c r="W155" s="9"/>
      <c r="X155" s="9"/>
      <c r="Y155" s="9"/>
      <c r="Z155" s="9"/>
      <c r="AA155" s="9" t="s">
        <v>132</v>
      </c>
      <c r="AB155" s="9">
        <v>0</v>
      </c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</row>
    <row r="156" spans="1:54" outlineLevel="3" x14ac:dyDescent="0.25">
      <c r="A156" s="12"/>
      <c r="B156" s="13"/>
      <c r="C156" s="25" t="s">
        <v>276</v>
      </c>
      <c r="D156" s="15"/>
      <c r="E156" s="16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9"/>
      <c r="U156" s="9"/>
      <c r="V156" s="9"/>
      <c r="W156" s="9"/>
      <c r="X156" s="9"/>
      <c r="Y156" s="9"/>
      <c r="Z156" s="9"/>
      <c r="AA156" s="9" t="s">
        <v>132</v>
      </c>
      <c r="AB156" s="9">
        <v>0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</row>
    <row r="157" spans="1:54" outlineLevel="3" x14ac:dyDescent="0.25">
      <c r="A157" s="12"/>
      <c r="B157" s="13"/>
      <c r="C157" s="25" t="s">
        <v>277</v>
      </c>
      <c r="D157" s="15"/>
      <c r="E157" s="16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9"/>
      <c r="U157" s="9"/>
      <c r="V157" s="9"/>
      <c r="W157" s="9"/>
      <c r="X157" s="9"/>
      <c r="Y157" s="9"/>
      <c r="Z157" s="9"/>
      <c r="AA157" s="9" t="s">
        <v>132</v>
      </c>
      <c r="AB157" s="9">
        <v>0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</row>
    <row r="158" spans="1:54" outlineLevel="3" x14ac:dyDescent="0.25">
      <c r="A158" s="12"/>
      <c r="B158" s="13"/>
      <c r="C158" s="25" t="s">
        <v>278</v>
      </c>
      <c r="D158" s="15"/>
      <c r="E158" s="16">
        <v>0.252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9"/>
      <c r="U158" s="9"/>
      <c r="V158" s="9"/>
      <c r="W158" s="9"/>
      <c r="X158" s="9"/>
      <c r="Y158" s="9"/>
      <c r="Z158" s="9"/>
      <c r="AA158" s="9" t="s">
        <v>132</v>
      </c>
      <c r="AB158" s="9">
        <v>0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</row>
    <row r="159" spans="1:54" outlineLevel="3" x14ac:dyDescent="0.25">
      <c r="A159" s="12"/>
      <c r="B159" s="13"/>
      <c r="C159" s="25" t="s">
        <v>279</v>
      </c>
      <c r="D159" s="15"/>
      <c r="E159" s="16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9"/>
      <c r="U159" s="9"/>
      <c r="V159" s="9"/>
      <c r="W159" s="9"/>
      <c r="X159" s="9"/>
      <c r="Y159" s="9"/>
      <c r="Z159" s="9"/>
      <c r="AA159" s="9" t="s">
        <v>132</v>
      </c>
      <c r="AB159" s="9">
        <v>0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</row>
    <row r="160" spans="1:54" outlineLevel="3" x14ac:dyDescent="0.25">
      <c r="A160" s="12"/>
      <c r="B160" s="13"/>
      <c r="C160" s="25" t="s">
        <v>280</v>
      </c>
      <c r="D160" s="15"/>
      <c r="E160" s="16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9"/>
      <c r="U160" s="9"/>
      <c r="V160" s="9"/>
      <c r="W160" s="9"/>
      <c r="X160" s="9"/>
      <c r="Y160" s="9"/>
      <c r="Z160" s="9"/>
      <c r="AA160" s="9" t="s">
        <v>132</v>
      </c>
      <c r="AB160" s="9">
        <v>0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</row>
    <row r="161" spans="1:54" outlineLevel="3" x14ac:dyDescent="0.25">
      <c r="A161" s="12"/>
      <c r="B161" s="13"/>
      <c r="C161" s="25" t="s">
        <v>281</v>
      </c>
      <c r="D161" s="15"/>
      <c r="E161" s="16">
        <v>5.3760000000000003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9"/>
      <c r="U161" s="9"/>
      <c r="V161" s="9"/>
      <c r="W161" s="9"/>
      <c r="X161" s="9"/>
      <c r="Y161" s="9"/>
      <c r="Z161" s="9"/>
      <c r="AA161" s="9" t="s">
        <v>132</v>
      </c>
      <c r="AB161" s="9">
        <v>0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</row>
    <row r="162" spans="1:54" outlineLevel="3" x14ac:dyDescent="0.25">
      <c r="A162" s="12"/>
      <c r="B162" s="13"/>
      <c r="C162" s="25" t="s">
        <v>282</v>
      </c>
      <c r="D162" s="15"/>
      <c r="E162" s="16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9"/>
      <c r="U162" s="9"/>
      <c r="V162" s="9"/>
      <c r="W162" s="9"/>
      <c r="X162" s="9"/>
      <c r="Y162" s="9"/>
      <c r="Z162" s="9"/>
      <c r="AA162" s="9" t="s">
        <v>132</v>
      </c>
      <c r="AB162" s="9">
        <v>0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</row>
    <row r="163" spans="1:54" outlineLevel="3" x14ac:dyDescent="0.25">
      <c r="A163" s="12"/>
      <c r="B163" s="13"/>
      <c r="C163" s="195" t="s">
        <v>345</v>
      </c>
      <c r="D163" s="196"/>
      <c r="E163" s="197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9"/>
      <c r="U163" s="9"/>
      <c r="V163" s="9"/>
      <c r="W163" s="9"/>
      <c r="X163" s="9"/>
      <c r="Y163" s="9"/>
      <c r="Z163" s="9"/>
      <c r="AA163" s="9" t="s">
        <v>132</v>
      </c>
      <c r="AB163" s="9">
        <v>0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</row>
    <row r="164" spans="1:54" outlineLevel="3" x14ac:dyDescent="0.25">
      <c r="A164" s="12"/>
      <c r="B164" s="13"/>
      <c r="C164" s="195" t="s">
        <v>689</v>
      </c>
      <c r="D164" s="196"/>
      <c r="E164" s="197">
        <f>0.9*0.14</f>
        <v>0.12600000000000003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9"/>
      <c r="U164" s="9"/>
      <c r="V164" s="9"/>
      <c r="W164" s="9"/>
      <c r="X164" s="9"/>
      <c r="Y164" s="9"/>
      <c r="Z164" s="9"/>
      <c r="AA164" s="9" t="s">
        <v>132</v>
      </c>
      <c r="AB164" s="9">
        <v>0</v>
      </c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</row>
    <row r="165" spans="1:54" outlineLevel="3" x14ac:dyDescent="0.25">
      <c r="A165" s="12"/>
      <c r="B165" s="13"/>
      <c r="C165" s="25" t="s">
        <v>283</v>
      </c>
      <c r="D165" s="15"/>
      <c r="E165" s="16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9"/>
      <c r="U165" s="9"/>
      <c r="V165" s="9"/>
      <c r="W165" s="9"/>
      <c r="X165" s="9"/>
      <c r="Y165" s="9"/>
      <c r="Z165" s="9"/>
      <c r="AA165" s="9" t="s">
        <v>132</v>
      </c>
      <c r="AB165" s="9">
        <v>0</v>
      </c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</row>
    <row r="166" spans="1:54" outlineLevel="3" x14ac:dyDescent="0.25">
      <c r="A166" s="12"/>
      <c r="B166" s="13"/>
      <c r="C166" s="25" t="s">
        <v>284</v>
      </c>
      <c r="D166" s="15"/>
      <c r="E166" s="16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9"/>
      <c r="U166" s="9"/>
      <c r="V166" s="9"/>
      <c r="W166" s="9"/>
      <c r="X166" s="9"/>
      <c r="Y166" s="9"/>
      <c r="Z166" s="9"/>
      <c r="AA166" s="9" t="s">
        <v>132</v>
      </c>
      <c r="AB166" s="9">
        <v>0</v>
      </c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</row>
    <row r="167" spans="1:54" outlineLevel="3" x14ac:dyDescent="0.25">
      <c r="A167" s="12"/>
      <c r="B167" s="13"/>
      <c r="C167" s="25" t="s">
        <v>285</v>
      </c>
      <c r="D167" s="15"/>
      <c r="E167" s="16">
        <v>0.33600000000000002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9"/>
      <c r="U167" s="9"/>
      <c r="V167" s="9"/>
      <c r="W167" s="9"/>
      <c r="X167" s="9"/>
      <c r="Y167" s="9"/>
      <c r="Z167" s="9"/>
      <c r="AA167" s="9" t="s">
        <v>132</v>
      </c>
      <c r="AB167" s="9">
        <v>0</v>
      </c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</row>
    <row r="168" spans="1:54" outlineLevel="3" x14ac:dyDescent="0.25">
      <c r="A168" s="12"/>
      <c r="B168" s="13"/>
      <c r="C168" s="25" t="s">
        <v>286</v>
      </c>
      <c r="D168" s="15"/>
      <c r="E168" s="16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9"/>
      <c r="U168" s="9"/>
      <c r="V168" s="9"/>
      <c r="W168" s="9"/>
      <c r="X168" s="9"/>
      <c r="Y168" s="9"/>
      <c r="Z168" s="9"/>
      <c r="AA168" s="9" t="s">
        <v>132</v>
      </c>
      <c r="AB168" s="9">
        <v>0</v>
      </c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</row>
    <row r="169" spans="1:54" outlineLevel="3" x14ac:dyDescent="0.25">
      <c r="A169" s="12"/>
      <c r="B169" s="13"/>
      <c r="C169" s="25" t="s">
        <v>287</v>
      </c>
      <c r="D169" s="15"/>
      <c r="E169" s="16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9"/>
      <c r="U169" s="9"/>
      <c r="V169" s="9"/>
      <c r="W169" s="9"/>
      <c r="X169" s="9"/>
      <c r="Y169" s="9"/>
      <c r="Z169" s="9"/>
      <c r="AA169" s="9" t="s">
        <v>132</v>
      </c>
      <c r="AB169" s="9">
        <v>0</v>
      </c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</row>
    <row r="170" spans="1:54" outlineLevel="3" x14ac:dyDescent="0.25">
      <c r="A170" s="12"/>
      <c r="B170" s="13"/>
      <c r="C170" s="25" t="s">
        <v>288</v>
      </c>
      <c r="D170" s="15"/>
      <c r="E170" s="16">
        <v>0.224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9"/>
      <c r="U170" s="9"/>
      <c r="V170" s="9"/>
      <c r="W170" s="9"/>
      <c r="X170" s="9"/>
      <c r="Y170" s="9"/>
      <c r="Z170" s="9"/>
      <c r="AA170" s="9" t="s">
        <v>132</v>
      </c>
      <c r="AB170" s="9">
        <v>0</v>
      </c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</row>
    <row r="171" spans="1:54" outlineLevel="3" x14ac:dyDescent="0.25">
      <c r="A171" s="12"/>
      <c r="B171" s="13"/>
      <c r="C171" s="25" t="s">
        <v>289</v>
      </c>
      <c r="D171" s="15"/>
      <c r="E171" s="16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9"/>
      <c r="U171" s="9"/>
      <c r="V171" s="9"/>
      <c r="W171" s="9"/>
      <c r="X171" s="9"/>
      <c r="Y171" s="9"/>
      <c r="Z171" s="9"/>
      <c r="AA171" s="9" t="s">
        <v>132</v>
      </c>
      <c r="AB171" s="9">
        <v>0</v>
      </c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</row>
    <row r="172" spans="1:54" outlineLevel="3" x14ac:dyDescent="0.25">
      <c r="A172" s="12"/>
      <c r="B172" s="13"/>
      <c r="C172" s="25" t="s">
        <v>290</v>
      </c>
      <c r="D172" s="15"/>
      <c r="E172" s="16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9"/>
      <c r="U172" s="9"/>
      <c r="V172" s="9"/>
      <c r="W172" s="9"/>
      <c r="X172" s="9"/>
      <c r="Y172" s="9"/>
      <c r="Z172" s="9"/>
      <c r="AA172" s="9" t="s">
        <v>132</v>
      </c>
      <c r="AB172" s="9">
        <v>0</v>
      </c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</row>
    <row r="173" spans="1:54" outlineLevel="3" x14ac:dyDescent="0.25">
      <c r="A173" s="12"/>
      <c r="B173" s="13"/>
      <c r="C173" s="25" t="s">
        <v>291</v>
      </c>
      <c r="D173" s="15"/>
      <c r="E173" s="16">
        <v>1.008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</row>
    <row r="174" spans="1:54" outlineLevel="3" x14ac:dyDescent="0.25">
      <c r="A174" s="12"/>
      <c r="B174" s="13"/>
      <c r="C174" s="25" t="s">
        <v>292</v>
      </c>
      <c r="D174" s="15"/>
      <c r="E174" s="16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</row>
    <row r="175" spans="1:54" outlineLevel="3" x14ac:dyDescent="0.25">
      <c r="A175" s="12"/>
      <c r="B175" s="13"/>
      <c r="C175" s="25" t="s">
        <v>293</v>
      </c>
      <c r="D175" s="15"/>
      <c r="E175" s="16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</row>
    <row r="176" spans="1:54" outlineLevel="3" x14ac:dyDescent="0.25">
      <c r="A176" s="12"/>
      <c r="B176" s="13"/>
      <c r="C176" s="25" t="s">
        <v>291</v>
      </c>
      <c r="D176" s="15"/>
      <c r="E176" s="16">
        <v>1.008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</row>
    <row r="177" spans="1:54" outlineLevel="3" x14ac:dyDescent="0.25">
      <c r="A177" s="12"/>
      <c r="B177" s="13"/>
      <c r="C177" s="25" t="s">
        <v>294</v>
      </c>
      <c r="D177" s="15"/>
      <c r="E177" s="16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</row>
    <row r="178" spans="1:54" outlineLevel="3" x14ac:dyDescent="0.25">
      <c r="A178" s="12"/>
      <c r="B178" s="13"/>
      <c r="C178" s="25" t="s">
        <v>295</v>
      </c>
      <c r="D178" s="15"/>
      <c r="E178" s="16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</row>
    <row r="179" spans="1:54" outlineLevel="3" x14ac:dyDescent="0.25">
      <c r="A179" s="12"/>
      <c r="B179" s="13"/>
      <c r="C179" s="25" t="s">
        <v>291</v>
      </c>
      <c r="D179" s="15"/>
      <c r="E179" s="16">
        <v>1.008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9"/>
      <c r="U179" s="9"/>
      <c r="V179" s="9"/>
      <c r="W179" s="9"/>
      <c r="X179" s="9"/>
      <c r="Y179" s="9"/>
      <c r="Z179" s="9"/>
      <c r="AA179" s="9" t="s">
        <v>132</v>
      </c>
      <c r="AB179" s="9">
        <v>0</v>
      </c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</row>
    <row r="180" spans="1:54" outlineLevel="3" x14ac:dyDescent="0.25">
      <c r="A180" s="12"/>
      <c r="B180" s="204"/>
      <c r="C180" s="195" t="s">
        <v>690</v>
      </c>
      <c r="D180" s="196"/>
      <c r="E180" s="197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</row>
    <row r="181" spans="1:54" outlineLevel="3" x14ac:dyDescent="0.25">
      <c r="A181" s="12"/>
      <c r="B181" s="204" t="s">
        <v>691</v>
      </c>
      <c r="C181" s="195" t="s">
        <v>692</v>
      </c>
      <c r="D181" s="196"/>
      <c r="E181" s="197">
        <f>((2.4*14)+1.8)*0.14</f>
        <v>4.9560000000000004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</row>
    <row r="182" spans="1:54" outlineLevel="3" x14ac:dyDescent="0.25">
      <c r="A182" s="12"/>
      <c r="B182" s="204" t="s">
        <v>570</v>
      </c>
      <c r="C182" s="195" t="s">
        <v>693</v>
      </c>
      <c r="D182" s="196"/>
      <c r="E182" s="197">
        <f>(2.4*2)*0.14</f>
        <v>0.67200000000000004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</row>
    <row r="183" spans="1:54" outlineLevel="3" x14ac:dyDescent="0.25">
      <c r="A183" s="12"/>
      <c r="B183" s="204" t="s">
        <v>694</v>
      </c>
      <c r="C183" s="195"/>
      <c r="D183" s="196"/>
      <c r="E183" s="197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</row>
    <row r="184" spans="1:54" outlineLevel="3" x14ac:dyDescent="0.25">
      <c r="A184" s="12"/>
      <c r="B184" s="204" t="s">
        <v>695</v>
      </c>
      <c r="C184" s="195" t="s">
        <v>696</v>
      </c>
      <c r="D184" s="293"/>
      <c r="E184" s="197">
        <f>(1.8+2.4)*0.14</f>
        <v>0.58800000000000008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</row>
    <row r="185" spans="1:54" ht="30.6" outlineLevel="1" x14ac:dyDescent="0.25">
      <c r="A185" s="18">
        <v>23</v>
      </c>
      <c r="B185" s="19" t="s">
        <v>296</v>
      </c>
      <c r="C185" s="24" t="s">
        <v>297</v>
      </c>
      <c r="D185" s="20" t="s">
        <v>160</v>
      </c>
      <c r="E185" s="21">
        <v>53.965800000000002</v>
      </c>
      <c r="F185" s="189"/>
      <c r="G185" s="22">
        <f>E185*F185</f>
        <v>0</v>
      </c>
      <c r="H185" s="22">
        <v>999.96</v>
      </c>
      <c r="I185" s="22">
        <v>53963.641368000004</v>
      </c>
      <c r="J185" s="22">
        <v>1810.04</v>
      </c>
      <c r="K185" s="22">
        <v>97680.256632000004</v>
      </c>
      <c r="L185" s="22">
        <v>21</v>
      </c>
      <c r="M185" s="22">
        <v>183489.11900000001</v>
      </c>
      <c r="N185" s="22"/>
      <c r="O185" s="14">
        <v>2.33</v>
      </c>
      <c r="P185" s="14">
        <v>125.74031400000001</v>
      </c>
      <c r="Q185" s="14"/>
      <c r="R185" s="14" t="s">
        <v>128</v>
      </c>
      <c r="S185" s="14" t="s">
        <v>129</v>
      </c>
      <c r="T185" s="9"/>
      <c r="U185" s="9"/>
      <c r="V185" s="9"/>
      <c r="W185" s="9"/>
      <c r="X185" s="9"/>
      <c r="Y185" s="9"/>
      <c r="Z185" s="9"/>
      <c r="AA185" s="9" t="s">
        <v>130</v>
      </c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</row>
    <row r="186" spans="1:54" ht="21" outlineLevel="2" x14ac:dyDescent="0.25">
      <c r="A186" s="12"/>
      <c r="B186" s="13"/>
      <c r="C186" s="208" t="s">
        <v>298</v>
      </c>
      <c r="D186" s="209"/>
      <c r="E186" s="209"/>
      <c r="F186" s="209"/>
      <c r="G186" s="209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9"/>
      <c r="U186" s="9"/>
      <c r="V186" s="9"/>
      <c r="W186" s="9"/>
      <c r="X186" s="9"/>
      <c r="Y186" s="9"/>
      <c r="Z186" s="9"/>
      <c r="AA186" s="9" t="s">
        <v>153</v>
      </c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23" t="str">
        <f>C186</f>
        <v>Položka obsahuje: podkladní stěrku, okenní a rohové lišty, výztužnou stěrku, kontaktní nátěr a povrchovou úpravu omítkou.</v>
      </c>
      <c r="AV186" s="9"/>
      <c r="AW186" s="9"/>
      <c r="AX186" s="9"/>
      <c r="AY186" s="9"/>
      <c r="AZ186" s="9"/>
      <c r="BA186" s="9"/>
      <c r="BB186" s="9"/>
    </row>
    <row r="187" spans="1:54" outlineLevel="2" x14ac:dyDescent="0.25">
      <c r="A187" s="12"/>
      <c r="B187" s="13"/>
      <c r="C187" s="25" t="s">
        <v>299</v>
      </c>
      <c r="D187" s="15"/>
      <c r="E187" s="16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9"/>
      <c r="U187" s="9"/>
      <c r="V187" s="9"/>
      <c r="W187" s="9"/>
      <c r="X187" s="9"/>
      <c r="Y187" s="9"/>
      <c r="Z187" s="9"/>
      <c r="AA187" s="9" t="s">
        <v>132</v>
      </c>
      <c r="AB187" s="9">
        <v>0</v>
      </c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</row>
    <row r="188" spans="1:54" outlineLevel="3" x14ac:dyDescent="0.25">
      <c r="A188" s="12"/>
      <c r="B188" s="13"/>
      <c r="C188" s="25" t="s">
        <v>300</v>
      </c>
      <c r="D188" s="15"/>
      <c r="E188" s="16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9"/>
      <c r="U188" s="9"/>
      <c r="V188" s="9"/>
      <c r="W188" s="9"/>
      <c r="X188" s="9"/>
      <c r="Y188" s="9"/>
      <c r="Z188" s="9"/>
      <c r="AA188" s="9" t="s">
        <v>132</v>
      </c>
      <c r="AB188" s="9">
        <v>0</v>
      </c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</row>
    <row r="189" spans="1:54" outlineLevel="3" x14ac:dyDescent="0.25">
      <c r="A189" s="12"/>
      <c r="B189" s="13"/>
      <c r="C189" s="25" t="s">
        <v>301</v>
      </c>
      <c r="D189" s="15"/>
      <c r="E189" s="16">
        <v>22.68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9"/>
      <c r="U189" s="9"/>
      <c r="V189" s="9"/>
      <c r="W189" s="9"/>
      <c r="X189" s="9"/>
      <c r="Y189" s="9"/>
      <c r="Z189" s="9"/>
      <c r="AA189" s="9" t="s">
        <v>132</v>
      </c>
      <c r="AB189" s="9">
        <v>0</v>
      </c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</row>
    <row r="190" spans="1:54" outlineLevel="3" x14ac:dyDescent="0.25">
      <c r="A190" s="12"/>
      <c r="B190" s="13"/>
      <c r="C190" s="25" t="s">
        <v>302</v>
      </c>
      <c r="D190" s="15"/>
      <c r="E190" s="16">
        <v>1.512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9"/>
      <c r="U190" s="9"/>
      <c r="V190" s="9"/>
      <c r="W190" s="9"/>
      <c r="X190" s="9"/>
      <c r="Y190" s="9"/>
      <c r="Z190" s="9"/>
      <c r="AA190" s="9" t="s">
        <v>132</v>
      </c>
      <c r="AB190" s="9">
        <v>0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</row>
    <row r="191" spans="1:54" outlineLevel="3" x14ac:dyDescent="0.25">
      <c r="A191" s="12"/>
      <c r="B191" s="13"/>
      <c r="C191" s="25" t="s">
        <v>303</v>
      </c>
      <c r="D191" s="15"/>
      <c r="E191" s="16">
        <v>0.7056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9"/>
      <c r="U191" s="9"/>
      <c r="V191" s="9"/>
      <c r="W191" s="9"/>
      <c r="X191" s="9"/>
      <c r="Y191" s="9"/>
      <c r="Z191" s="9"/>
      <c r="AA191" s="9" t="s">
        <v>132</v>
      </c>
      <c r="AB191" s="9">
        <v>0</v>
      </c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</row>
    <row r="192" spans="1:54" outlineLevel="3" x14ac:dyDescent="0.25">
      <c r="A192" s="12"/>
      <c r="B192" s="13"/>
      <c r="C192" s="25" t="s">
        <v>304</v>
      </c>
      <c r="D192" s="15"/>
      <c r="E192" s="16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9"/>
      <c r="U192" s="9"/>
      <c r="V192" s="9"/>
      <c r="W192" s="9"/>
      <c r="X192" s="9"/>
      <c r="Y192" s="9"/>
      <c r="Z192" s="9"/>
      <c r="AA192" s="9" t="s">
        <v>132</v>
      </c>
      <c r="AB192" s="9">
        <v>0</v>
      </c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</row>
    <row r="193" spans="1:54" outlineLevel="3" x14ac:dyDescent="0.25">
      <c r="A193" s="12"/>
      <c r="B193" s="13"/>
      <c r="C193" s="25" t="s">
        <v>305</v>
      </c>
      <c r="D193" s="15"/>
      <c r="E193" s="16">
        <v>10.584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9"/>
      <c r="U193" s="9"/>
      <c r="V193" s="9"/>
      <c r="W193" s="9"/>
      <c r="X193" s="9"/>
      <c r="Y193" s="9"/>
      <c r="Z193" s="9"/>
      <c r="AA193" s="9" t="s">
        <v>132</v>
      </c>
      <c r="AB193" s="9">
        <v>0</v>
      </c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</row>
    <row r="194" spans="1:54" outlineLevel="3" x14ac:dyDescent="0.25">
      <c r="A194" s="12"/>
      <c r="B194" s="13"/>
      <c r="C194" s="25" t="s">
        <v>306</v>
      </c>
      <c r="D194" s="15"/>
      <c r="E194" s="16">
        <v>1.68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9"/>
      <c r="U194" s="9"/>
      <c r="V194" s="9"/>
      <c r="W194" s="9"/>
      <c r="X194" s="9"/>
      <c r="Y194" s="9"/>
      <c r="Z194" s="9"/>
      <c r="AA194" s="9" t="s">
        <v>132</v>
      </c>
      <c r="AB194" s="9">
        <v>0</v>
      </c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</row>
    <row r="195" spans="1:54" outlineLevel="3" x14ac:dyDescent="0.25">
      <c r="A195" s="12"/>
      <c r="B195" s="13"/>
      <c r="C195" s="25" t="s">
        <v>307</v>
      </c>
      <c r="D195" s="15"/>
      <c r="E195" s="16">
        <v>1.1312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9"/>
      <c r="U195" s="9"/>
      <c r="V195" s="9"/>
      <c r="W195" s="9"/>
      <c r="X195" s="9"/>
      <c r="Y195" s="9"/>
      <c r="Z195" s="9"/>
      <c r="AA195" s="9" t="s">
        <v>132</v>
      </c>
      <c r="AB195" s="9">
        <v>0</v>
      </c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</row>
    <row r="196" spans="1:54" outlineLevel="3" x14ac:dyDescent="0.25">
      <c r="A196" s="12"/>
      <c r="B196" s="13"/>
      <c r="C196" s="25" t="s">
        <v>308</v>
      </c>
      <c r="D196" s="15"/>
      <c r="E196" s="16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9"/>
      <c r="U196" s="9"/>
      <c r="V196" s="9"/>
      <c r="W196" s="9"/>
      <c r="X196" s="9"/>
      <c r="Y196" s="9"/>
      <c r="Z196" s="9"/>
      <c r="AA196" s="9" t="s">
        <v>132</v>
      </c>
      <c r="AB196" s="9">
        <v>0</v>
      </c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</row>
    <row r="197" spans="1:54" outlineLevel="3" x14ac:dyDescent="0.25">
      <c r="A197" s="12"/>
      <c r="B197" s="13"/>
      <c r="C197" s="25" t="s">
        <v>309</v>
      </c>
      <c r="D197" s="15"/>
      <c r="E197" s="16">
        <v>3.36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9"/>
      <c r="U197" s="9"/>
      <c r="V197" s="9"/>
      <c r="W197" s="9"/>
      <c r="X197" s="9"/>
      <c r="Y197" s="9"/>
      <c r="Z197" s="9"/>
      <c r="AA197" s="9" t="s">
        <v>132</v>
      </c>
      <c r="AB197" s="9">
        <v>0</v>
      </c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</row>
    <row r="198" spans="1:54" outlineLevel="3" x14ac:dyDescent="0.25">
      <c r="A198" s="12"/>
      <c r="B198" s="13"/>
      <c r="C198" s="25" t="s">
        <v>310</v>
      </c>
      <c r="D198" s="15"/>
      <c r="E198" s="16">
        <v>0.84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9"/>
      <c r="U198" s="9"/>
      <c r="V198" s="9"/>
      <c r="W198" s="9"/>
      <c r="X198" s="9"/>
      <c r="Y198" s="9"/>
      <c r="Z198" s="9"/>
      <c r="AA198" s="9" t="s">
        <v>132</v>
      </c>
      <c r="AB198" s="9">
        <v>0</v>
      </c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</row>
    <row r="199" spans="1:54" outlineLevel="3" x14ac:dyDescent="0.25">
      <c r="A199" s="12"/>
      <c r="B199" s="13"/>
      <c r="C199" s="25" t="s">
        <v>311</v>
      </c>
      <c r="D199" s="15"/>
      <c r="E199" s="16">
        <v>2.2624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9"/>
      <c r="U199" s="9"/>
      <c r="V199" s="9"/>
      <c r="W199" s="9"/>
      <c r="X199" s="9"/>
      <c r="Y199" s="9"/>
      <c r="Z199" s="9"/>
      <c r="AA199" s="9" t="s">
        <v>132</v>
      </c>
      <c r="AB199" s="9">
        <v>0</v>
      </c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</row>
    <row r="200" spans="1:54" outlineLevel="3" x14ac:dyDescent="0.25">
      <c r="A200" s="12"/>
      <c r="B200" s="13"/>
      <c r="C200" s="25" t="s">
        <v>312</v>
      </c>
      <c r="D200" s="15"/>
      <c r="E200" s="16">
        <v>1.1759999999999999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9"/>
      <c r="U200" s="9"/>
      <c r="V200" s="9"/>
      <c r="W200" s="9"/>
      <c r="X200" s="9"/>
      <c r="Y200" s="9"/>
      <c r="Z200" s="9"/>
      <c r="AA200" s="9" t="s">
        <v>132</v>
      </c>
      <c r="AB200" s="9">
        <v>0</v>
      </c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</row>
    <row r="201" spans="1:54" outlineLevel="3" x14ac:dyDescent="0.25">
      <c r="A201" s="12"/>
      <c r="B201" s="13"/>
      <c r="C201" s="25" t="s">
        <v>313</v>
      </c>
      <c r="D201" s="15"/>
      <c r="E201" s="16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9"/>
      <c r="U201" s="9"/>
      <c r="V201" s="9"/>
      <c r="W201" s="9"/>
      <c r="X201" s="9"/>
      <c r="Y201" s="9"/>
      <c r="Z201" s="9"/>
      <c r="AA201" s="9" t="s">
        <v>132</v>
      </c>
      <c r="AB201" s="9">
        <v>0</v>
      </c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</row>
    <row r="202" spans="1:54" outlineLevel="3" x14ac:dyDescent="0.25">
      <c r="A202" s="12"/>
      <c r="B202" s="13"/>
      <c r="C202" s="25" t="s">
        <v>314</v>
      </c>
      <c r="D202" s="15"/>
      <c r="E202" s="16">
        <v>2.52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9"/>
      <c r="U202" s="9"/>
      <c r="V202" s="9"/>
      <c r="W202" s="9"/>
      <c r="X202" s="9"/>
      <c r="Y202" s="9"/>
      <c r="Z202" s="9"/>
      <c r="AA202" s="9" t="s">
        <v>132</v>
      </c>
      <c r="AB202" s="9">
        <v>0</v>
      </c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</row>
    <row r="203" spans="1:54" outlineLevel="3" x14ac:dyDescent="0.25">
      <c r="A203" s="12"/>
      <c r="B203" s="13"/>
      <c r="C203" s="25" t="s">
        <v>315</v>
      </c>
      <c r="D203" s="15"/>
      <c r="E203" s="16">
        <v>0.81059999999999999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9"/>
      <c r="U203" s="9"/>
      <c r="V203" s="9"/>
      <c r="W203" s="9"/>
      <c r="X203" s="9"/>
      <c r="Y203" s="9"/>
      <c r="Z203" s="9"/>
      <c r="AA203" s="9" t="s">
        <v>132</v>
      </c>
      <c r="AB203" s="9">
        <v>0</v>
      </c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</row>
    <row r="204" spans="1:54" outlineLevel="3" x14ac:dyDescent="0.25">
      <c r="A204" s="12"/>
      <c r="B204" s="13"/>
      <c r="C204" s="25" t="s">
        <v>316</v>
      </c>
      <c r="D204" s="15"/>
      <c r="E204" s="16">
        <v>4.7039999999999997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9"/>
      <c r="U204" s="9"/>
      <c r="V204" s="9"/>
      <c r="W204" s="9"/>
      <c r="X204" s="9"/>
      <c r="Y204" s="9"/>
      <c r="Z204" s="9"/>
      <c r="AA204" s="9" t="s">
        <v>132</v>
      </c>
      <c r="AB204" s="9">
        <v>0</v>
      </c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</row>
    <row r="205" spans="1:54" ht="20.399999999999999" outlineLevel="1" x14ac:dyDescent="0.25">
      <c r="A205" s="201">
        <v>24</v>
      </c>
      <c r="B205" s="202" t="s">
        <v>317</v>
      </c>
      <c r="C205" s="198" t="s">
        <v>318</v>
      </c>
      <c r="D205" s="199" t="s">
        <v>211</v>
      </c>
      <c r="E205" s="200">
        <v>0</v>
      </c>
      <c r="F205" s="189"/>
      <c r="G205" s="22">
        <f>E205*F205</f>
        <v>0</v>
      </c>
      <c r="H205" s="22">
        <v>172.61</v>
      </c>
      <c r="I205" s="22">
        <v>24590.020600000003</v>
      </c>
      <c r="J205" s="22">
        <v>163.38999999999999</v>
      </c>
      <c r="K205" s="22">
        <v>23276.539399999998</v>
      </c>
      <c r="L205" s="22">
        <v>21</v>
      </c>
      <c r="M205" s="22">
        <v>57918.537599999996</v>
      </c>
      <c r="N205" s="22"/>
      <c r="O205" s="14">
        <v>0.21</v>
      </c>
      <c r="P205" s="14">
        <v>29.916599999999999</v>
      </c>
      <c r="Q205" s="14"/>
      <c r="R205" s="14" t="s">
        <v>128</v>
      </c>
      <c r="S205" s="14" t="s">
        <v>129</v>
      </c>
      <c r="T205" s="9"/>
      <c r="U205" s="9"/>
      <c r="V205" s="9"/>
      <c r="W205" s="9"/>
      <c r="X205" s="9"/>
      <c r="Y205" s="9"/>
      <c r="Z205" s="9"/>
      <c r="AA205" s="9" t="s">
        <v>130</v>
      </c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</row>
    <row r="206" spans="1:54" outlineLevel="2" x14ac:dyDescent="0.25">
      <c r="A206" s="203"/>
      <c r="B206" s="204"/>
      <c r="C206" s="195" t="s">
        <v>319</v>
      </c>
      <c r="D206" s="196"/>
      <c r="E206" s="197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9"/>
      <c r="U206" s="9"/>
      <c r="V206" s="9"/>
      <c r="W206" s="9"/>
      <c r="X206" s="9"/>
      <c r="Y206" s="9"/>
      <c r="Z206" s="9"/>
      <c r="AA206" s="9" t="s">
        <v>132</v>
      </c>
      <c r="AB206" s="9">
        <v>0</v>
      </c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</row>
    <row r="207" spans="1:54" outlineLevel="3" x14ac:dyDescent="0.25">
      <c r="A207" s="203"/>
      <c r="B207" s="204"/>
      <c r="C207" s="195" t="s">
        <v>320</v>
      </c>
      <c r="D207" s="196"/>
      <c r="E207" s="197">
        <v>49.28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9"/>
      <c r="U207" s="9"/>
      <c r="V207" s="9"/>
      <c r="W207" s="9"/>
      <c r="X207" s="9"/>
      <c r="Y207" s="9"/>
      <c r="Z207" s="9"/>
      <c r="AA207" s="9" t="s">
        <v>132</v>
      </c>
      <c r="AB207" s="9">
        <v>0</v>
      </c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</row>
    <row r="208" spans="1:54" outlineLevel="3" x14ac:dyDescent="0.25">
      <c r="A208" s="203"/>
      <c r="B208" s="204"/>
      <c r="C208" s="195" t="s">
        <v>321</v>
      </c>
      <c r="D208" s="196"/>
      <c r="E208" s="197">
        <v>49.18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9"/>
      <c r="U208" s="9"/>
      <c r="V208" s="9"/>
      <c r="W208" s="9"/>
      <c r="X208" s="9"/>
      <c r="Y208" s="9"/>
      <c r="Z208" s="9"/>
      <c r="AA208" s="9" t="s">
        <v>132</v>
      </c>
      <c r="AB208" s="9">
        <v>0</v>
      </c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</row>
    <row r="209" spans="1:54" outlineLevel="3" x14ac:dyDescent="0.25">
      <c r="A209" s="203"/>
      <c r="B209" s="204"/>
      <c r="C209" s="195" t="s">
        <v>322</v>
      </c>
      <c r="D209" s="196"/>
      <c r="E209" s="197">
        <v>44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9"/>
      <c r="U209" s="9"/>
      <c r="V209" s="9"/>
      <c r="W209" s="9"/>
      <c r="X209" s="9"/>
      <c r="Y209" s="9"/>
      <c r="Z209" s="9"/>
      <c r="AA209" s="9" t="s">
        <v>132</v>
      </c>
      <c r="AB209" s="9">
        <v>0</v>
      </c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</row>
    <row r="210" spans="1:54" ht="20.399999999999999" outlineLevel="1" x14ac:dyDescent="0.25">
      <c r="A210" s="18">
        <v>25</v>
      </c>
      <c r="B210" s="19" t="s">
        <v>323</v>
      </c>
      <c r="C210" s="24" t="s">
        <v>324</v>
      </c>
      <c r="D210" s="20" t="s">
        <v>160</v>
      </c>
      <c r="E210" s="21">
        <v>1012.67</v>
      </c>
      <c r="F210" s="189"/>
      <c r="G210" s="22">
        <f>E210*F210</f>
        <v>0</v>
      </c>
      <c r="H210" s="22">
        <v>40.96</v>
      </c>
      <c r="I210" s="22">
        <v>41478.963199999998</v>
      </c>
      <c r="J210" s="22">
        <v>176.04</v>
      </c>
      <c r="K210" s="22">
        <v>178270.42679999999</v>
      </c>
      <c r="L210" s="22">
        <v>21</v>
      </c>
      <c r="M210" s="22">
        <v>265896.76190000004</v>
      </c>
      <c r="N210" s="22"/>
      <c r="O210" s="14">
        <v>0.23</v>
      </c>
      <c r="P210" s="14">
        <v>232.91409999999999</v>
      </c>
      <c r="Q210" s="14"/>
      <c r="R210" s="14" t="s">
        <v>128</v>
      </c>
      <c r="S210" s="14" t="s">
        <v>129</v>
      </c>
      <c r="T210" s="9"/>
      <c r="U210" s="9"/>
      <c r="V210" s="9"/>
      <c r="W210" s="9"/>
      <c r="X210" s="9"/>
      <c r="Y210" s="9"/>
      <c r="Z210" s="9"/>
      <c r="AA210" s="9" t="s">
        <v>130</v>
      </c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</row>
    <row r="211" spans="1:54" outlineLevel="2" x14ac:dyDescent="0.25">
      <c r="A211" s="12"/>
      <c r="B211" s="13"/>
      <c r="C211" s="208" t="s">
        <v>325</v>
      </c>
      <c r="D211" s="209"/>
      <c r="E211" s="209"/>
      <c r="F211" s="209"/>
      <c r="G211" s="209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9"/>
      <c r="U211" s="9"/>
      <c r="V211" s="9"/>
      <c r="W211" s="9"/>
      <c r="X211" s="9"/>
      <c r="Y211" s="9"/>
      <c r="Z211" s="9"/>
      <c r="AA211" s="9" t="s">
        <v>153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</row>
    <row r="212" spans="1:54" ht="20.399999999999999" outlineLevel="2" x14ac:dyDescent="0.25">
      <c r="A212" s="12"/>
      <c r="B212" s="13"/>
      <c r="C212" s="25" t="s">
        <v>326</v>
      </c>
      <c r="D212" s="15"/>
      <c r="E212" s="16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9"/>
      <c r="U212" s="9"/>
      <c r="V212" s="9"/>
      <c r="W212" s="9"/>
      <c r="X212" s="9"/>
      <c r="Y212" s="9"/>
      <c r="Z212" s="9"/>
      <c r="AA212" s="9" t="s">
        <v>132</v>
      </c>
      <c r="AB212" s="9">
        <v>0</v>
      </c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</row>
    <row r="213" spans="1:54" outlineLevel="3" x14ac:dyDescent="0.25">
      <c r="A213" s="12"/>
      <c r="B213" s="13"/>
      <c r="C213" s="25" t="s">
        <v>327</v>
      </c>
      <c r="D213" s="15"/>
      <c r="E213" s="16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9"/>
      <c r="U213" s="9"/>
      <c r="V213" s="9"/>
      <c r="W213" s="9"/>
      <c r="X213" s="9"/>
      <c r="Y213" s="9"/>
      <c r="Z213" s="9"/>
      <c r="AA213" s="9" t="s">
        <v>132</v>
      </c>
      <c r="AB213" s="9">
        <v>0</v>
      </c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</row>
    <row r="214" spans="1:54" outlineLevel="3" x14ac:dyDescent="0.25">
      <c r="A214" s="12"/>
      <c r="B214" s="13"/>
      <c r="C214" s="25" t="s">
        <v>328</v>
      </c>
      <c r="D214" s="15"/>
      <c r="E214" s="16">
        <v>1012.67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9"/>
      <c r="U214" s="9"/>
      <c r="V214" s="9"/>
      <c r="W214" s="9"/>
      <c r="X214" s="9"/>
      <c r="Y214" s="9"/>
      <c r="Z214" s="9"/>
      <c r="AA214" s="9" t="s">
        <v>132</v>
      </c>
      <c r="AB214" s="9">
        <v>0</v>
      </c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</row>
    <row r="215" spans="1:54" outlineLevel="1" x14ac:dyDescent="0.25">
      <c r="A215" s="18">
        <v>26</v>
      </c>
      <c r="B215" s="19" t="s">
        <v>329</v>
      </c>
      <c r="C215" s="24" t="s">
        <v>330</v>
      </c>
      <c r="D215" s="20" t="s">
        <v>202</v>
      </c>
      <c r="E215" s="21">
        <v>264</v>
      </c>
      <c r="F215" s="189"/>
      <c r="G215" s="22">
        <f>E215*F215</f>
        <v>0</v>
      </c>
      <c r="H215" s="22">
        <v>2.75</v>
      </c>
      <c r="I215" s="22">
        <v>726</v>
      </c>
      <c r="J215" s="22">
        <v>0</v>
      </c>
      <c r="K215" s="22">
        <v>0</v>
      </c>
      <c r="L215" s="22">
        <v>21</v>
      </c>
      <c r="M215" s="22">
        <v>878.46</v>
      </c>
      <c r="N215" s="22" t="s">
        <v>174</v>
      </c>
      <c r="O215" s="14">
        <v>0</v>
      </c>
      <c r="P215" s="14">
        <v>0</v>
      </c>
      <c r="Q215" s="14"/>
      <c r="R215" s="14" t="s">
        <v>175</v>
      </c>
      <c r="S215" s="14" t="s">
        <v>129</v>
      </c>
      <c r="T215" s="9"/>
      <c r="U215" s="9"/>
      <c r="V215" s="9"/>
      <c r="W215" s="9"/>
      <c r="X215" s="9"/>
      <c r="Y215" s="9"/>
      <c r="Z215" s="9"/>
      <c r="AA215" s="9" t="s">
        <v>176</v>
      </c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</row>
    <row r="216" spans="1:54" outlineLevel="2" x14ac:dyDescent="0.25">
      <c r="A216" s="12"/>
      <c r="B216" s="13"/>
      <c r="C216" s="25" t="s">
        <v>331</v>
      </c>
      <c r="D216" s="15"/>
      <c r="E216" s="16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9"/>
      <c r="U216" s="9"/>
      <c r="V216" s="9"/>
      <c r="W216" s="9"/>
      <c r="X216" s="9"/>
      <c r="Y216" s="9"/>
      <c r="Z216" s="9"/>
      <c r="AA216" s="9" t="s">
        <v>132</v>
      </c>
      <c r="AB216" s="9">
        <v>0</v>
      </c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</row>
    <row r="217" spans="1:54" ht="20.399999999999999" outlineLevel="3" x14ac:dyDescent="0.25">
      <c r="A217" s="12"/>
      <c r="B217" s="13"/>
      <c r="C217" s="25" t="s">
        <v>332</v>
      </c>
      <c r="D217" s="15"/>
      <c r="E217" s="16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9"/>
      <c r="U217" s="9"/>
      <c r="V217" s="9"/>
      <c r="W217" s="9"/>
      <c r="X217" s="9"/>
      <c r="Y217" s="9"/>
      <c r="Z217" s="9"/>
      <c r="AA217" s="9" t="s">
        <v>132</v>
      </c>
      <c r="AB217" s="9">
        <v>0</v>
      </c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</row>
    <row r="218" spans="1:54" outlineLevel="3" x14ac:dyDescent="0.25">
      <c r="A218" s="12"/>
      <c r="B218" s="13"/>
      <c r="C218" s="25" t="s">
        <v>333</v>
      </c>
      <c r="D218" s="15"/>
      <c r="E218" s="16">
        <v>264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9"/>
      <c r="U218" s="9"/>
      <c r="V218" s="9"/>
      <c r="W218" s="9"/>
      <c r="X218" s="9"/>
      <c r="Y218" s="9"/>
      <c r="Z218" s="9"/>
      <c r="AA218" s="9" t="s">
        <v>132</v>
      </c>
      <c r="AB218" s="9">
        <v>0</v>
      </c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</row>
    <row r="219" spans="1:54" ht="20.399999999999999" outlineLevel="1" x14ac:dyDescent="0.25">
      <c r="A219" s="18">
        <v>27</v>
      </c>
      <c r="B219" s="19" t="s">
        <v>334</v>
      </c>
      <c r="C219" s="24" t="s">
        <v>335</v>
      </c>
      <c r="D219" s="20" t="s">
        <v>202</v>
      </c>
      <c r="E219" s="21">
        <v>5640</v>
      </c>
      <c r="F219" s="189"/>
      <c r="G219" s="22">
        <f>E219*F219</f>
        <v>0</v>
      </c>
      <c r="H219" s="22">
        <v>6</v>
      </c>
      <c r="I219" s="22">
        <v>33840</v>
      </c>
      <c r="J219" s="22">
        <v>0</v>
      </c>
      <c r="K219" s="22">
        <v>0</v>
      </c>
      <c r="L219" s="22">
        <v>21</v>
      </c>
      <c r="M219" s="22">
        <v>40946.400000000001</v>
      </c>
      <c r="N219" s="22" t="s">
        <v>174</v>
      </c>
      <c r="O219" s="14">
        <v>0</v>
      </c>
      <c r="P219" s="14">
        <v>0</v>
      </c>
      <c r="Q219" s="14"/>
      <c r="R219" s="14" t="s">
        <v>175</v>
      </c>
      <c r="S219" s="14" t="s">
        <v>129</v>
      </c>
      <c r="T219" s="9"/>
      <c r="U219" s="9"/>
      <c r="V219" s="9"/>
      <c r="W219" s="9"/>
      <c r="X219" s="9"/>
      <c r="Y219" s="9"/>
      <c r="Z219" s="9"/>
      <c r="AA219" s="9" t="s">
        <v>176</v>
      </c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</row>
    <row r="220" spans="1:54" outlineLevel="2" x14ac:dyDescent="0.25">
      <c r="A220" s="12"/>
      <c r="B220" s="13"/>
      <c r="C220" s="25" t="s">
        <v>336</v>
      </c>
      <c r="D220" s="15"/>
      <c r="E220" s="16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9"/>
      <c r="U220" s="9"/>
      <c r="V220" s="9"/>
      <c r="W220" s="9"/>
      <c r="X220" s="9"/>
      <c r="Y220" s="9"/>
      <c r="Z220" s="9"/>
      <c r="AA220" s="9" t="s">
        <v>132</v>
      </c>
      <c r="AB220" s="9">
        <v>0</v>
      </c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</row>
    <row r="221" spans="1:54" ht="20.399999999999999" outlineLevel="3" x14ac:dyDescent="0.25">
      <c r="A221" s="12"/>
      <c r="B221" s="13"/>
      <c r="C221" s="25" t="s">
        <v>337</v>
      </c>
      <c r="D221" s="15"/>
      <c r="E221" s="16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9"/>
      <c r="U221" s="9"/>
      <c r="V221" s="9"/>
      <c r="W221" s="9"/>
      <c r="X221" s="9"/>
      <c r="Y221" s="9"/>
      <c r="Z221" s="9"/>
      <c r="AA221" s="9" t="s">
        <v>132</v>
      </c>
      <c r="AB221" s="9">
        <v>0</v>
      </c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</row>
    <row r="222" spans="1:54" outlineLevel="3" x14ac:dyDescent="0.25">
      <c r="A222" s="12"/>
      <c r="B222" s="13"/>
      <c r="C222" s="25" t="s">
        <v>338</v>
      </c>
      <c r="D222" s="15"/>
      <c r="E222" s="16">
        <v>5640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9"/>
      <c r="U222" s="9"/>
      <c r="V222" s="9"/>
      <c r="W222" s="9"/>
      <c r="X222" s="9"/>
      <c r="Y222" s="9"/>
      <c r="Z222" s="9"/>
      <c r="AA222" s="9" t="s">
        <v>132</v>
      </c>
      <c r="AB222" s="9">
        <v>0</v>
      </c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</row>
    <row r="223" spans="1:54" x14ac:dyDescent="0.25">
      <c r="A223" s="42" t="s">
        <v>123</v>
      </c>
      <c r="B223" s="43" t="s">
        <v>74</v>
      </c>
      <c r="C223" s="44" t="s">
        <v>75</v>
      </c>
      <c r="D223" s="45"/>
      <c r="E223" s="46"/>
      <c r="F223" s="47"/>
      <c r="G223" s="47">
        <f>SUMIF(AA224:AA383,"&lt;&gt;NOR",G224:G383)</f>
        <v>0</v>
      </c>
      <c r="H223" s="47"/>
      <c r="I223" s="47">
        <f>SUM(I224:I383)</f>
        <v>2831500.3585000001</v>
      </c>
      <c r="J223" s="47"/>
      <c r="K223" s="47">
        <f>SUM(K224:K383)</f>
        <v>316925.37649999995</v>
      </c>
      <c r="L223" s="47"/>
      <c r="M223" s="47">
        <f>SUM(M224:M383)</f>
        <v>3809595.1453999998</v>
      </c>
      <c r="N223" s="47"/>
      <c r="O223" s="17"/>
      <c r="P223" s="17">
        <f>SUM(P224:P383)</f>
        <v>534.86530000000005</v>
      </c>
      <c r="Q223" s="17"/>
      <c r="R223" s="17"/>
      <c r="S223" s="17"/>
      <c r="AA223" t="s">
        <v>124</v>
      </c>
    </row>
    <row r="224" spans="1:54" ht="20.399999999999999" outlineLevel="1" x14ac:dyDescent="0.25">
      <c r="A224" s="18">
        <v>28</v>
      </c>
      <c r="B224" s="19" t="s">
        <v>339</v>
      </c>
      <c r="C224" s="24" t="s">
        <v>340</v>
      </c>
      <c r="D224" s="20" t="s">
        <v>211</v>
      </c>
      <c r="E224" s="21">
        <f>E229+E232+E235+E238+E241+E247+E248+E254+E243+E251</f>
        <v>8.120000000000001</v>
      </c>
      <c r="F224" s="189"/>
      <c r="G224" s="22">
        <f>E224*F224</f>
        <v>0</v>
      </c>
      <c r="H224" s="22">
        <v>39.840000000000003</v>
      </c>
      <c r="I224" s="22">
        <v>524.2944</v>
      </c>
      <c r="J224" s="22">
        <v>189.66</v>
      </c>
      <c r="K224" s="22">
        <v>2495.9256</v>
      </c>
      <c r="L224" s="22">
        <v>21</v>
      </c>
      <c r="M224" s="22">
        <v>3654.4661999999998</v>
      </c>
      <c r="N224" s="22"/>
      <c r="O224" s="14">
        <v>0.27</v>
      </c>
      <c r="P224" s="14">
        <v>3.5532000000000004</v>
      </c>
      <c r="Q224" s="14"/>
      <c r="R224" s="14" t="s">
        <v>128</v>
      </c>
      <c r="S224" s="14" t="s">
        <v>129</v>
      </c>
      <c r="T224" s="9"/>
      <c r="U224" s="9"/>
      <c r="V224" s="9"/>
      <c r="W224" s="9"/>
      <c r="X224" s="9"/>
      <c r="Y224" s="9"/>
      <c r="Z224" s="9"/>
      <c r="AA224" s="9" t="s">
        <v>130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</row>
    <row r="225" spans="1:54" outlineLevel="2" x14ac:dyDescent="0.25">
      <c r="A225" s="12"/>
      <c r="B225" s="13"/>
      <c r="C225" s="25" t="s">
        <v>341</v>
      </c>
      <c r="D225" s="15"/>
      <c r="E225" s="16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9"/>
      <c r="U225" s="9"/>
      <c r="V225" s="9"/>
      <c r="W225" s="9"/>
      <c r="X225" s="9"/>
      <c r="Y225" s="9"/>
      <c r="Z225" s="9"/>
      <c r="AA225" s="9" t="s">
        <v>132</v>
      </c>
      <c r="AB225" s="9">
        <v>0</v>
      </c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</row>
    <row r="226" spans="1:54" outlineLevel="3" x14ac:dyDescent="0.25">
      <c r="A226" s="12"/>
      <c r="B226" s="13"/>
      <c r="C226" s="25" t="s">
        <v>272</v>
      </c>
      <c r="D226" s="15"/>
      <c r="E226" s="16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9"/>
      <c r="U226" s="9"/>
      <c r="V226" s="9"/>
      <c r="W226" s="9"/>
      <c r="X226" s="9"/>
      <c r="Y226" s="9"/>
      <c r="Z226" s="9"/>
      <c r="AA226" s="9" t="s">
        <v>132</v>
      </c>
      <c r="AB226" s="9">
        <v>0</v>
      </c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</row>
    <row r="227" spans="1:54" outlineLevel="3" x14ac:dyDescent="0.25">
      <c r="A227" s="12"/>
      <c r="B227" s="13"/>
      <c r="C227" s="25" t="s">
        <v>273</v>
      </c>
      <c r="D227" s="15"/>
      <c r="E227" s="16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9"/>
      <c r="U227" s="9"/>
      <c r="V227" s="9"/>
      <c r="W227" s="9"/>
      <c r="X227" s="9"/>
      <c r="Y227" s="9"/>
      <c r="Z227" s="9"/>
      <c r="AA227" s="9" t="s">
        <v>132</v>
      </c>
      <c r="AB227" s="9">
        <v>0</v>
      </c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</row>
    <row r="228" spans="1:54" outlineLevel="3" x14ac:dyDescent="0.25">
      <c r="A228" s="12"/>
      <c r="B228" s="13"/>
      <c r="C228" s="25" t="s">
        <v>274</v>
      </c>
      <c r="D228" s="15"/>
      <c r="E228" s="16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9"/>
      <c r="U228" s="9"/>
      <c r="V228" s="9"/>
      <c r="W228" s="9"/>
      <c r="X228" s="9"/>
      <c r="Y228" s="9"/>
      <c r="Z228" s="9"/>
      <c r="AA228" s="9" t="s">
        <v>132</v>
      </c>
      <c r="AB228" s="9">
        <v>0</v>
      </c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</row>
    <row r="229" spans="1:54" outlineLevel="3" x14ac:dyDescent="0.25">
      <c r="A229" s="12"/>
      <c r="B229" s="13"/>
      <c r="C229" s="25" t="s">
        <v>342</v>
      </c>
      <c r="D229" s="15"/>
      <c r="E229" s="16">
        <v>0.84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9"/>
      <c r="U229" s="9"/>
      <c r="V229" s="9"/>
      <c r="W229" s="9"/>
      <c r="X229" s="9"/>
      <c r="Y229" s="9"/>
      <c r="Z229" s="9"/>
      <c r="AA229" s="9" t="s">
        <v>132</v>
      </c>
      <c r="AB229" s="9">
        <v>0</v>
      </c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</row>
    <row r="230" spans="1:54" outlineLevel="3" x14ac:dyDescent="0.25">
      <c r="A230" s="12"/>
      <c r="B230" s="13"/>
      <c r="C230" s="25" t="s">
        <v>276</v>
      </c>
      <c r="D230" s="15"/>
      <c r="E230" s="16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9"/>
      <c r="U230" s="9"/>
      <c r="V230" s="9"/>
      <c r="W230" s="9"/>
      <c r="X230" s="9"/>
      <c r="Y230" s="9"/>
      <c r="Z230" s="9"/>
      <c r="AA230" s="9" t="s">
        <v>132</v>
      </c>
      <c r="AB230" s="9">
        <v>0</v>
      </c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</row>
    <row r="231" spans="1:54" outlineLevel="3" x14ac:dyDescent="0.25">
      <c r="A231" s="12"/>
      <c r="B231" s="13"/>
      <c r="C231" s="25" t="s">
        <v>277</v>
      </c>
      <c r="D231" s="15"/>
      <c r="E231" s="16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9"/>
      <c r="U231" s="9"/>
      <c r="V231" s="9"/>
      <c r="W231" s="9"/>
      <c r="X231" s="9"/>
      <c r="Y231" s="9"/>
      <c r="Z231" s="9"/>
      <c r="AA231" s="9" t="s">
        <v>132</v>
      </c>
      <c r="AB231" s="9">
        <v>0</v>
      </c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</row>
    <row r="232" spans="1:54" outlineLevel="3" x14ac:dyDescent="0.25">
      <c r="A232" s="12"/>
      <c r="B232" s="13"/>
      <c r="C232" s="25" t="s">
        <v>343</v>
      </c>
      <c r="D232" s="15"/>
      <c r="E232" s="16">
        <v>0.28000000000000003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9"/>
      <c r="U232" s="9"/>
      <c r="V232" s="9"/>
      <c r="W232" s="9"/>
      <c r="X232" s="9"/>
      <c r="Y232" s="9"/>
      <c r="Z232" s="9"/>
      <c r="AA232" s="9" t="s">
        <v>132</v>
      </c>
      <c r="AB232" s="9">
        <v>0</v>
      </c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</row>
    <row r="233" spans="1:54" outlineLevel="3" x14ac:dyDescent="0.25">
      <c r="A233" s="12"/>
      <c r="B233" s="13"/>
      <c r="C233" s="25" t="s">
        <v>279</v>
      </c>
      <c r="D233" s="15"/>
      <c r="E233" s="16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9"/>
      <c r="U233" s="9"/>
      <c r="V233" s="9"/>
      <c r="W233" s="9"/>
      <c r="X233" s="9"/>
      <c r="Y233" s="9"/>
      <c r="Z233" s="9"/>
      <c r="AA233" s="9" t="s">
        <v>132</v>
      </c>
      <c r="AB233" s="9">
        <v>0</v>
      </c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</row>
    <row r="234" spans="1:54" outlineLevel="3" x14ac:dyDescent="0.25">
      <c r="A234" s="12"/>
      <c r="B234" s="13"/>
      <c r="C234" s="25" t="s">
        <v>280</v>
      </c>
      <c r="D234" s="15"/>
      <c r="E234" s="16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9"/>
      <c r="U234" s="9"/>
      <c r="V234" s="9"/>
      <c r="W234" s="9"/>
      <c r="X234" s="9"/>
      <c r="Y234" s="9"/>
      <c r="Z234" s="9"/>
      <c r="AA234" s="9" t="s">
        <v>132</v>
      </c>
      <c r="AB234" s="9">
        <v>0</v>
      </c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</row>
    <row r="235" spans="1:54" outlineLevel="3" x14ac:dyDescent="0.25">
      <c r="A235" s="12"/>
      <c r="B235" s="13"/>
      <c r="C235" s="25" t="s">
        <v>344</v>
      </c>
      <c r="D235" s="15"/>
      <c r="E235" s="16">
        <f>16*2*0.14</f>
        <v>4.4800000000000004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9"/>
      <c r="U235" s="9"/>
      <c r="V235" s="9"/>
      <c r="W235" s="9"/>
      <c r="X235" s="9"/>
      <c r="Y235" s="9"/>
      <c r="Z235" s="9"/>
      <c r="AA235" s="9" t="s">
        <v>132</v>
      </c>
      <c r="AB235" s="9">
        <v>0</v>
      </c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</row>
    <row r="236" spans="1:54" outlineLevel="3" x14ac:dyDescent="0.25">
      <c r="A236" s="12"/>
      <c r="B236" s="13"/>
      <c r="C236" s="25" t="s">
        <v>282</v>
      </c>
      <c r="D236" s="15"/>
      <c r="E236" s="16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9"/>
      <c r="U236" s="9"/>
      <c r="V236" s="9"/>
      <c r="W236" s="9"/>
      <c r="X236" s="9"/>
      <c r="Y236" s="9"/>
      <c r="Z236" s="9"/>
      <c r="AA236" s="9" t="s">
        <v>132</v>
      </c>
      <c r="AB236" s="9">
        <v>0</v>
      </c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</row>
    <row r="237" spans="1:54" outlineLevel="3" x14ac:dyDescent="0.25">
      <c r="A237" s="12"/>
      <c r="B237" s="13"/>
      <c r="C237" s="25" t="s">
        <v>345</v>
      </c>
      <c r="D237" s="15"/>
      <c r="E237" s="16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9"/>
      <c r="U237" s="9"/>
      <c r="V237" s="9"/>
      <c r="W237" s="9"/>
      <c r="X237" s="9"/>
      <c r="Y237" s="9"/>
      <c r="Z237" s="9"/>
      <c r="AA237" s="9" t="s">
        <v>132</v>
      </c>
      <c r="AB237" s="9">
        <v>0</v>
      </c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</row>
    <row r="238" spans="1:54" outlineLevel="3" x14ac:dyDescent="0.25">
      <c r="A238" s="12"/>
      <c r="B238" s="13"/>
      <c r="C238" s="25" t="s">
        <v>343</v>
      </c>
      <c r="D238" s="15"/>
      <c r="E238" s="16">
        <f>1*2*0.14</f>
        <v>0.28000000000000003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9"/>
      <c r="U238" s="9"/>
      <c r="V238" s="9"/>
      <c r="W238" s="9"/>
      <c r="X238" s="9"/>
      <c r="Y238" s="9"/>
      <c r="Z238" s="9"/>
      <c r="AA238" s="9" t="s">
        <v>132</v>
      </c>
      <c r="AB238" s="9">
        <v>0</v>
      </c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</row>
    <row r="239" spans="1:54" outlineLevel="3" x14ac:dyDescent="0.25">
      <c r="A239" s="12"/>
      <c r="B239" s="13"/>
      <c r="C239" s="25" t="s">
        <v>283</v>
      </c>
      <c r="D239" s="15"/>
      <c r="E239" s="16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9"/>
      <c r="U239" s="9"/>
      <c r="V239" s="9"/>
      <c r="W239" s="9"/>
      <c r="X239" s="9"/>
      <c r="Y239" s="9"/>
      <c r="Z239" s="9"/>
      <c r="AA239" s="9" t="s">
        <v>132</v>
      </c>
      <c r="AB239" s="9">
        <v>0</v>
      </c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</row>
    <row r="240" spans="1:54" outlineLevel="3" x14ac:dyDescent="0.25">
      <c r="A240" s="12"/>
      <c r="B240" s="13"/>
      <c r="C240" s="25" t="s">
        <v>284</v>
      </c>
      <c r="D240" s="15"/>
      <c r="E240" s="16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9"/>
      <c r="U240" s="9"/>
      <c r="V240" s="9"/>
      <c r="W240" s="9"/>
      <c r="X240" s="9"/>
      <c r="Y240" s="9"/>
      <c r="Z240" s="9"/>
      <c r="AA240" s="9" t="s">
        <v>132</v>
      </c>
      <c r="AB240" s="9">
        <v>0</v>
      </c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</row>
    <row r="241" spans="1:54" outlineLevel="3" x14ac:dyDescent="0.25">
      <c r="A241" s="12"/>
      <c r="B241" s="13"/>
      <c r="C241" s="25" t="s">
        <v>343</v>
      </c>
      <c r="D241" s="15"/>
      <c r="E241" s="16">
        <v>0.28000000000000003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9"/>
      <c r="U241" s="9"/>
      <c r="V241" s="9"/>
      <c r="W241" s="9"/>
      <c r="X241" s="9"/>
      <c r="Y241" s="9"/>
      <c r="Z241" s="9"/>
      <c r="AA241" s="9" t="s">
        <v>132</v>
      </c>
      <c r="AB241" s="9">
        <v>0</v>
      </c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</row>
    <row r="242" spans="1:54" outlineLevel="3" x14ac:dyDescent="0.25">
      <c r="A242" s="12"/>
      <c r="B242" s="13"/>
      <c r="C242" s="25" t="s">
        <v>346</v>
      </c>
      <c r="D242" s="15"/>
      <c r="E242" s="16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</row>
    <row r="243" spans="1:54" outlineLevel="3" x14ac:dyDescent="0.25">
      <c r="A243" s="12"/>
      <c r="B243" s="13"/>
      <c r="C243" s="25" t="s">
        <v>347</v>
      </c>
      <c r="D243" s="15"/>
      <c r="E243" s="16">
        <f>1*2*0.14</f>
        <v>0.28000000000000003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</row>
    <row r="244" spans="1:54" outlineLevel="3" x14ac:dyDescent="0.25">
      <c r="A244" s="12"/>
      <c r="B244" s="13"/>
      <c r="C244" s="25" t="s">
        <v>343</v>
      </c>
      <c r="D244" s="15"/>
      <c r="E244" s="16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</row>
    <row r="245" spans="1:54" outlineLevel="3" x14ac:dyDescent="0.25">
      <c r="A245" s="12"/>
      <c r="B245" s="13"/>
      <c r="C245" s="25" t="s">
        <v>348</v>
      </c>
      <c r="D245" s="15"/>
      <c r="E245" s="16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9"/>
      <c r="U245" s="9"/>
      <c r="V245" s="9"/>
      <c r="W245" s="9"/>
      <c r="X245" s="9"/>
      <c r="Y245" s="9"/>
      <c r="Z245" s="9"/>
      <c r="AA245" s="9" t="s">
        <v>132</v>
      </c>
      <c r="AB245" s="9">
        <v>0</v>
      </c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</row>
    <row r="246" spans="1:54" outlineLevel="3" x14ac:dyDescent="0.25">
      <c r="A246" s="12"/>
      <c r="B246" s="13"/>
      <c r="C246" s="25" t="s">
        <v>293</v>
      </c>
      <c r="D246" s="15"/>
      <c r="E246" s="16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9"/>
      <c r="U246" s="9"/>
      <c r="V246" s="9"/>
      <c r="W246" s="9"/>
      <c r="X246" s="9"/>
      <c r="Y246" s="9"/>
      <c r="Z246" s="9"/>
      <c r="AA246" s="9" t="s">
        <v>132</v>
      </c>
      <c r="AB246" s="9">
        <v>0</v>
      </c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</row>
    <row r="247" spans="1:54" outlineLevel="3" x14ac:dyDescent="0.25">
      <c r="A247" s="12"/>
      <c r="B247" s="13"/>
      <c r="C247" s="25" t="s">
        <v>343</v>
      </c>
      <c r="D247" s="15"/>
      <c r="E247" s="16">
        <v>0.28000000000000003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9"/>
      <c r="U247" s="9"/>
      <c r="V247" s="9"/>
      <c r="W247" s="9"/>
      <c r="X247" s="9"/>
      <c r="Y247" s="9"/>
      <c r="Z247" s="9"/>
      <c r="AA247" s="9" t="s">
        <v>132</v>
      </c>
      <c r="AB247" s="9">
        <v>0</v>
      </c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</row>
    <row r="248" spans="1:54" outlineLevel="3" x14ac:dyDescent="0.25">
      <c r="A248" s="12"/>
      <c r="B248" s="13"/>
      <c r="C248" s="25" t="s">
        <v>343</v>
      </c>
      <c r="D248" s="15"/>
      <c r="E248" s="16">
        <v>0.28000000000000003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9"/>
      <c r="U248" s="9"/>
      <c r="V248" s="9"/>
      <c r="W248" s="9"/>
      <c r="X248" s="9"/>
      <c r="Y248" s="9"/>
      <c r="Z248" s="9"/>
      <c r="AA248" s="9" t="s">
        <v>132</v>
      </c>
      <c r="AB248" s="9">
        <v>0</v>
      </c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</row>
    <row r="249" spans="1:54" outlineLevel="3" x14ac:dyDescent="0.25">
      <c r="A249" s="12"/>
      <c r="B249" s="13"/>
      <c r="C249" s="25" t="s">
        <v>289</v>
      </c>
      <c r="D249" s="15"/>
      <c r="E249" s="16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9"/>
      <c r="U249" s="9"/>
      <c r="V249" s="9"/>
      <c r="W249" s="9"/>
      <c r="X249" s="9"/>
      <c r="Y249" s="9"/>
      <c r="Z249" s="9"/>
      <c r="AA249" s="9" t="s">
        <v>132</v>
      </c>
      <c r="AB249" s="9">
        <v>0</v>
      </c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</row>
    <row r="250" spans="1:54" outlineLevel="3" x14ac:dyDescent="0.25">
      <c r="A250" s="12"/>
      <c r="B250" s="13"/>
      <c r="C250" s="25" t="s">
        <v>290</v>
      </c>
      <c r="D250" s="15"/>
      <c r="E250" s="16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9"/>
      <c r="U250" s="9"/>
      <c r="V250" s="9"/>
      <c r="W250" s="9"/>
      <c r="X250" s="9"/>
      <c r="Y250" s="9"/>
      <c r="Z250" s="9"/>
      <c r="AA250" s="9" t="s">
        <v>132</v>
      </c>
      <c r="AB250" s="9">
        <v>0</v>
      </c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</row>
    <row r="251" spans="1:54" outlineLevel="3" x14ac:dyDescent="0.25">
      <c r="A251" s="12"/>
      <c r="B251" s="13"/>
      <c r="C251" s="25" t="s">
        <v>349</v>
      </c>
      <c r="D251" s="15"/>
      <c r="E251" s="16">
        <v>0.56000000000000005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</row>
    <row r="252" spans="1:54" outlineLevel="3" x14ac:dyDescent="0.25">
      <c r="A252" s="12"/>
      <c r="B252" s="13"/>
      <c r="C252" s="25" t="s">
        <v>294</v>
      </c>
      <c r="D252" s="15"/>
      <c r="E252" s="16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</row>
    <row r="253" spans="1:54" outlineLevel="3" x14ac:dyDescent="0.25">
      <c r="A253" s="12"/>
      <c r="B253" s="13"/>
      <c r="C253" s="25" t="s">
        <v>295</v>
      </c>
      <c r="D253" s="15"/>
      <c r="E253" s="16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</row>
    <row r="254" spans="1:54" outlineLevel="3" x14ac:dyDescent="0.25">
      <c r="A254" s="12"/>
      <c r="B254" s="13"/>
      <c r="C254" s="25" t="s">
        <v>349</v>
      </c>
      <c r="D254" s="15"/>
      <c r="E254" s="16">
        <v>0.56000000000000005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9"/>
      <c r="U254" s="9"/>
      <c r="V254" s="9"/>
      <c r="W254" s="9"/>
      <c r="X254" s="9"/>
      <c r="Y254" s="9"/>
      <c r="Z254" s="9"/>
      <c r="AA254" s="9" t="s">
        <v>132</v>
      </c>
      <c r="AB254" s="9">
        <v>0</v>
      </c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</row>
    <row r="255" spans="1:54" ht="30.6" outlineLevel="1" x14ac:dyDescent="0.25">
      <c r="A255" s="18">
        <v>29</v>
      </c>
      <c r="B255" s="19" t="s">
        <v>350</v>
      </c>
      <c r="C255" s="24" t="s">
        <v>351</v>
      </c>
      <c r="D255" s="20" t="s">
        <v>211</v>
      </c>
      <c r="E255" s="21">
        <f>E260+E263+E266+E269+E272+E278+E284+E275+E281</f>
        <v>77.5</v>
      </c>
      <c r="F255" s="189"/>
      <c r="G255" s="22">
        <f>E255*F255</f>
        <v>0</v>
      </c>
      <c r="H255" s="22">
        <v>250.36</v>
      </c>
      <c r="I255" s="22">
        <v>30343.632000000001</v>
      </c>
      <c r="J255" s="22">
        <v>268.64</v>
      </c>
      <c r="K255" s="22">
        <v>32559.167999999998</v>
      </c>
      <c r="L255" s="22">
        <v>21</v>
      </c>
      <c r="M255" s="22">
        <v>76112.388000000006</v>
      </c>
      <c r="N255" s="22"/>
      <c r="O255" s="14">
        <v>0.35599999999999998</v>
      </c>
      <c r="P255" s="14">
        <v>43.147199999999998</v>
      </c>
      <c r="Q255" s="14"/>
      <c r="R255" s="14" t="s">
        <v>128</v>
      </c>
      <c r="S255" s="14" t="s">
        <v>129</v>
      </c>
      <c r="T255" s="9"/>
      <c r="U255" s="9"/>
      <c r="V255" s="9"/>
      <c r="W255" s="9"/>
      <c r="X255" s="9"/>
      <c r="Y255" s="9"/>
      <c r="Z255" s="9"/>
      <c r="AA255" s="9" t="s">
        <v>352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</row>
    <row r="256" spans="1:54" outlineLevel="2" x14ac:dyDescent="0.25">
      <c r="A256" s="12"/>
      <c r="B256" s="13"/>
      <c r="C256" s="25" t="s">
        <v>271</v>
      </c>
      <c r="D256" s="15"/>
      <c r="E256" s="16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9"/>
      <c r="U256" s="9"/>
      <c r="V256" s="9"/>
      <c r="W256" s="9"/>
      <c r="X256" s="9"/>
      <c r="Y256" s="9"/>
      <c r="Z256" s="9"/>
      <c r="AA256" s="9" t="s">
        <v>132</v>
      </c>
      <c r="AB256" s="9">
        <v>0</v>
      </c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</row>
    <row r="257" spans="1:54" outlineLevel="3" x14ac:dyDescent="0.25">
      <c r="A257" s="12"/>
      <c r="B257" s="13"/>
      <c r="C257" s="25" t="s">
        <v>272</v>
      </c>
      <c r="D257" s="15"/>
      <c r="E257" s="16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9"/>
      <c r="U257" s="9"/>
      <c r="V257" s="9"/>
      <c r="W257" s="9"/>
      <c r="X257" s="9"/>
      <c r="Y257" s="9"/>
      <c r="Z257" s="9"/>
      <c r="AA257" s="9" t="s">
        <v>132</v>
      </c>
      <c r="AB257" s="9">
        <v>0</v>
      </c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</row>
    <row r="258" spans="1:54" outlineLevel="3" x14ac:dyDescent="0.25">
      <c r="A258" s="12"/>
      <c r="B258" s="13"/>
      <c r="C258" s="25" t="s">
        <v>273</v>
      </c>
      <c r="D258" s="15"/>
      <c r="E258" s="16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9"/>
      <c r="U258" s="9"/>
      <c r="V258" s="9"/>
      <c r="W258" s="9"/>
      <c r="X258" s="9"/>
      <c r="Y258" s="9"/>
      <c r="Z258" s="9"/>
      <c r="AA258" s="9" t="s">
        <v>132</v>
      </c>
      <c r="AB258" s="9">
        <v>0</v>
      </c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</row>
    <row r="259" spans="1:54" outlineLevel="3" x14ac:dyDescent="0.25">
      <c r="A259" s="12"/>
      <c r="B259" s="13"/>
      <c r="C259" s="25" t="s">
        <v>274</v>
      </c>
      <c r="D259" s="15"/>
      <c r="E259" s="16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9"/>
      <c r="U259" s="9"/>
      <c r="V259" s="9"/>
      <c r="W259" s="9"/>
      <c r="X259" s="9"/>
      <c r="Y259" s="9"/>
      <c r="Z259" s="9"/>
      <c r="AA259" s="9" t="s">
        <v>132</v>
      </c>
      <c r="AB259" s="9">
        <v>0</v>
      </c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</row>
    <row r="260" spans="1:54" outlineLevel="3" x14ac:dyDescent="0.25">
      <c r="A260" s="12"/>
      <c r="B260" s="13"/>
      <c r="C260" s="25" t="s">
        <v>353</v>
      </c>
      <c r="D260" s="15"/>
      <c r="E260" s="16">
        <v>10.8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9"/>
      <c r="U260" s="9"/>
      <c r="V260" s="9"/>
      <c r="W260" s="9"/>
      <c r="X260" s="9"/>
      <c r="Y260" s="9"/>
      <c r="Z260" s="9"/>
      <c r="AA260" s="9" t="s">
        <v>132</v>
      </c>
      <c r="AB260" s="9">
        <v>0</v>
      </c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</row>
    <row r="261" spans="1:54" outlineLevel="3" x14ac:dyDescent="0.25">
      <c r="A261" s="12"/>
      <c r="B261" s="13"/>
      <c r="C261" s="25" t="s">
        <v>276</v>
      </c>
      <c r="D261" s="15"/>
      <c r="E261" s="16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9"/>
      <c r="U261" s="9"/>
      <c r="V261" s="9"/>
      <c r="W261" s="9"/>
      <c r="X261" s="9"/>
      <c r="Y261" s="9"/>
      <c r="Z261" s="9"/>
      <c r="AA261" s="9" t="s">
        <v>132</v>
      </c>
      <c r="AB261" s="9">
        <v>0</v>
      </c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</row>
    <row r="262" spans="1:54" outlineLevel="3" x14ac:dyDescent="0.25">
      <c r="A262" s="12"/>
      <c r="B262" s="13"/>
      <c r="C262" s="25" t="s">
        <v>277</v>
      </c>
      <c r="D262" s="15"/>
      <c r="E262" s="16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9"/>
      <c r="U262" s="9"/>
      <c r="V262" s="9"/>
      <c r="W262" s="9"/>
      <c r="X262" s="9"/>
      <c r="Y262" s="9"/>
      <c r="Z262" s="9"/>
      <c r="AA262" s="9" t="s">
        <v>132</v>
      </c>
      <c r="AB262" s="9">
        <v>0</v>
      </c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</row>
    <row r="263" spans="1:54" outlineLevel="3" x14ac:dyDescent="0.25">
      <c r="A263" s="12"/>
      <c r="B263" s="13"/>
      <c r="C263" s="25" t="s">
        <v>354</v>
      </c>
      <c r="D263" s="15"/>
      <c r="E263" s="16">
        <v>1.8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9"/>
      <c r="U263" s="9"/>
      <c r="V263" s="9"/>
      <c r="W263" s="9"/>
      <c r="X263" s="9"/>
      <c r="Y263" s="9"/>
      <c r="Z263" s="9"/>
      <c r="AA263" s="9" t="s">
        <v>132</v>
      </c>
      <c r="AB263" s="9">
        <v>0</v>
      </c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</row>
    <row r="264" spans="1:54" outlineLevel="3" x14ac:dyDescent="0.25">
      <c r="A264" s="12"/>
      <c r="B264" s="13"/>
      <c r="C264" s="25" t="s">
        <v>279</v>
      </c>
      <c r="D264" s="15"/>
      <c r="E264" s="16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9"/>
      <c r="U264" s="9"/>
      <c r="V264" s="9"/>
      <c r="W264" s="9"/>
      <c r="X264" s="9"/>
      <c r="Y264" s="9"/>
      <c r="Z264" s="9"/>
      <c r="AA264" s="9" t="s">
        <v>132</v>
      </c>
      <c r="AB264" s="9">
        <v>0</v>
      </c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</row>
    <row r="265" spans="1:54" outlineLevel="3" x14ac:dyDescent="0.25">
      <c r="A265" s="12"/>
      <c r="B265" s="13"/>
      <c r="C265" s="25" t="s">
        <v>355</v>
      </c>
      <c r="D265" s="15"/>
      <c r="E265" s="16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9"/>
      <c r="U265" s="9"/>
      <c r="V265" s="9"/>
      <c r="W265" s="9"/>
      <c r="X265" s="9"/>
      <c r="Y265" s="9"/>
      <c r="Z265" s="9"/>
      <c r="AA265" s="9" t="s">
        <v>132</v>
      </c>
      <c r="AB265" s="9">
        <v>0</v>
      </c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</row>
    <row r="266" spans="1:54" outlineLevel="3" x14ac:dyDescent="0.25">
      <c r="A266" s="12"/>
      <c r="B266" s="13"/>
      <c r="C266" s="25" t="s">
        <v>356</v>
      </c>
      <c r="D266" s="15"/>
      <c r="E266" s="16">
        <f>16*2.4</f>
        <v>38.4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9"/>
      <c r="U266" s="9"/>
      <c r="V266" s="9"/>
      <c r="W266" s="9"/>
      <c r="X266" s="9"/>
      <c r="Y266" s="9"/>
      <c r="Z266" s="9"/>
      <c r="AA266" s="9" t="s">
        <v>132</v>
      </c>
      <c r="AB266" s="9">
        <v>0</v>
      </c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</row>
    <row r="267" spans="1:54" outlineLevel="3" x14ac:dyDescent="0.25">
      <c r="A267" s="12"/>
      <c r="B267" s="13"/>
      <c r="C267" s="25" t="s">
        <v>282</v>
      </c>
      <c r="D267" s="15"/>
      <c r="E267" s="16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9"/>
      <c r="U267" s="9"/>
      <c r="V267" s="9"/>
      <c r="W267" s="9"/>
      <c r="X267" s="9"/>
      <c r="Y267" s="9"/>
      <c r="Z267" s="9"/>
      <c r="AA267" s="9" t="s">
        <v>132</v>
      </c>
      <c r="AB267" s="9">
        <v>0</v>
      </c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</row>
    <row r="268" spans="1:54" outlineLevel="3" x14ac:dyDescent="0.25">
      <c r="A268" s="12"/>
      <c r="B268" s="13"/>
      <c r="C268" s="25" t="s">
        <v>345</v>
      </c>
      <c r="D268" s="15"/>
      <c r="E268" s="16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9"/>
      <c r="U268" s="9"/>
      <c r="V268" s="9"/>
      <c r="W268" s="9"/>
      <c r="X268" s="9"/>
      <c r="Y268" s="9"/>
      <c r="Z268" s="9"/>
      <c r="AA268" s="9" t="s">
        <v>132</v>
      </c>
      <c r="AB268" s="9">
        <v>0</v>
      </c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</row>
    <row r="269" spans="1:54" outlineLevel="3" x14ac:dyDescent="0.25">
      <c r="A269" s="12"/>
      <c r="B269" s="13"/>
      <c r="C269" s="25" t="s">
        <v>357</v>
      </c>
      <c r="D269" s="15"/>
      <c r="E269" s="16">
        <f>1*0.9</f>
        <v>0.9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9"/>
      <c r="U269" s="9"/>
      <c r="V269" s="9"/>
      <c r="W269" s="9"/>
      <c r="X269" s="9"/>
      <c r="Y269" s="9"/>
      <c r="Z269" s="9"/>
      <c r="AA269" s="9" t="s">
        <v>132</v>
      </c>
      <c r="AB269" s="9">
        <v>0</v>
      </c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</row>
    <row r="270" spans="1:54" outlineLevel="3" x14ac:dyDescent="0.25">
      <c r="A270" s="12"/>
      <c r="B270" s="13"/>
      <c r="C270" s="25" t="s">
        <v>283</v>
      </c>
      <c r="D270" s="15"/>
      <c r="E270" s="16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9"/>
      <c r="U270" s="9"/>
      <c r="V270" s="9"/>
      <c r="W270" s="9"/>
      <c r="X270" s="9"/>
      <c r="Y270" s="9"/>
      <c r="Z270" s="9"/>
      <c r="AA270" s="9" t="s">
        <v>132</v>
      </c>
      <c r="AB270" s="9">
        <v>0</v>
      </c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</row>
    <row r="271" spans="1:54" outlineLevel="3" x14ac:dyDescent="0.25">
      <c r="A271" s="12"/>
      <c r="B271" s="13"/>
      <c r="C271" s="25" t="s">
        <v>358</v>
      </c>
      <c r="D271" s="15"/>
      <c r="E271" s="16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9"/>
      <c r="U271" s="9"/>
      <c r="V271" s="9"/>
      <c r="W271" s="9"/>
      <c r="X271" s="9"/>
      <c r="Y271" s="9"/>
      <c r="Z271" s="9"/>
      <c r="AA271" s="9" t="s">
        <v>132</v>
      </c>
      <c r="AB271" s="9">
        <v>0</v>
      </c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</row>
    <row r="272" spans="1:54" outlineLevel="3" x14ac:dyDescent="0.25">
      <c r="A272" s="12"/>
      <c r="B272" s="13"/>
      <c r="C272" s="25" t="s">
        <v>359</v>
      </c>
      <c r="D272" s="15"/>
      <c r="E272" s="16">
        <v>2.4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9"/>
      <c r="U272" s="9"/>
      <c r="V272" s="9"/>
      <c r="W272" s="9"/>
      <c r="X272" s="9"/>
      <c r="Y272" s="9"/>
      <c r="Z272" s="9"/>
      <c r="AA272" s="9" t="s">
        <v>132</v>
      </c>
      <c r="AB272" s="9">
        <v>0</v>
      </c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</row>
    <row r="273" spans="1:54" outlineLevel="3" x14ac:dyDescent="0.25">
      <c r="A273" s="12"/>
      <c r="B273" s="13"/>
      <c r="C273" s="25" t="s">
        <v>346</v>
      </c>
      <c r="D273" s="15"/>
      <c r="E273" s="16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</row>
    <row r="274" spans="1:54" outlineLevel="3" x14ac:dyDescent="0.25">
      <c r="A274" s="12"/>
      <c r="B274" s="13"/>
      <c r="C274" s="25" t="s">
        <v>347</v>
      </c>
      <c r="D274" s="15"/>
      <c r="E274" s="16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</row>
    <row r="275" spans="1:54" outlineLevel="3" x14ac:dyDescent="0.25">
      <c r="A275" s="12"/>
      <c r="B275" s="13"/>
      <c r="C275" s="25" t="s">
        <v>360</v>
      </c>
      <c r="D275" s="15"/>
      <c r="E275" s="16">
        <v>1.6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</row>
    <row r="276" spans="1:54" outlineLevel="3" x14ac:dyDescent="0.25">
      <c r="A276" s="12"/>
      <c r="B276" s="13"/>
      <c r="C276" s="25" t="s">
        <v>292</v>
      </c>
      <c r="D276" s="15"/>
      <c r="E276" s="16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9"/>
      <c r="U276" s="9"/>
      <c r="V276" s="9"/>
      <c r="W276" s="9"/>
      <c r="X276" s="9"/>
      <c r="Y276" s="9"/>
      <c r="Z276" s="9"/>
      <c r="AA276" s="9" t="s">
        <v>132</v>
      </c>
      <c r="AB276" s="9">
        <v>0</v>
      </c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</row>
    <row r="277" spans="1:54" outlineLevel="3" x14ac:dyDescent="0.25">
      <c r="A277" s="12"/>
      <c r="B277" s="13"/>
      <c r="C277" s="25" t="s">
        <v>293</v>
      </c>
      <c r="D277" s="15"/>
      <c r="E277" s="16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9"/>
      <c r="U277" s="9"/>
      <c r="V277" s="9"/>
      <c r="W277" s="9"/>
      <c r="X277" s="9"/>
      <c r="Y277" s="9"/>
      <c r="Z277" s="9"/>
      <c r="AA277" s="9" t="s">
        <v>132</v>
      </c>
      <c r="AB277" s="9">
        <v>0</v>
      </c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</row>
    <row r="278" spans="1:54" outlineLevel="3" x14ac:dyDescent="0.25">
      <c r="A278" s="12"/>
      <c r="B278" s="13"/>
      <c r="C278" s="25" t="s">
        <v>361</v>
      </c>
      <c r="D278" s="15"/>
      <c r="E278" s="16">
        <v>7.2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9"/>
      <c r="U278" s="9"/>
      <c r="V278" s="9"/>
      <c r="W278" s="9"/>
      <c r="X278" s="9"/>
      <c r="Y278" s="9"/>
      <c r="Z278" s="9"/>
      <c r="AA278" s="9" t="s">
        <v>132</v>
      </c>
      <c r="AB278" s="9">
        <v>0</v>
      </c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</row>
    <row r="279" spans="1:54" outlineLevel="3" x14ac:dyDescent="0.25">
      <c r="A279" s="12"/>
      <c r="B279" s="13"/>
      <c r="C279" s="25" t="s">
        <v>289</v>
      </c>
      <c r="D279" s="15"/>
      <c r="E279" s="16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9"/>
      <c r="U279" s="9"/>
      <c r="V279" s="9"/>
      <c r="W279" s="9"/>
      <c r="X279" s="9"/>
      <c r="Y279" s="9"/>
      <c r="Z279" s="9"/>
      <c r="AA279" s="9" t="s">
        <v>132</v>
      </c>
      <c r="AB279" s="9">
        <v>0</v>
      </c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</row>
    <row r="280" spans="1:54" outlineLevel="3" x14ac:dyDescent="0.25">
      <c r="A280" s="12"/>
      <c r="B280" s="13"/>
      <c r="C280" s="25" t="s">
        <v>290</v>
      </c>
      <c r="D280" s="15"/>
      <c r="E280" s="16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9"/>
      <c r="U280" s="9"/>
      <c r="V280" s="9"/>
      <c r="W280" s="9"/>
      <c r="X280" s="9"/>
      <c r="Y280" s="9"/>
      <c r="Z280" s="9"/>
      <c r="AA280" s="9" t="s">
        <v>132</v>
      </c>
      <c r="AB280" s="9">
        <v>0</v>
      </c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</row>
    <row r="281" spans="1:54" outlineLevel="3" x14ac:dyDescent="0.25">
      <c r="A281" s="12"/>
      <c r="B281" s="13"/>
      <c r="C281" s="25" t="s">
        <v>361</v>
      </c>
      <c r="D281" s="15"/>
      <c r="E281" s="16">
        <v>7.2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</row>
    <row r="282" spans="1:54" outlineLevel="3" x14ac:dyDescent="0.25">
      <c r="A282" s="12"/>
      <c r="B282" s="13"/>
      <c r="C282" s="25" t="s">
        <v>294</v>
      </c>
      <c r="D282" s="15"/>
      <c r="E282" s="16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</row>
    <row r="283" spans="1:54" outlineLevel="3" x14ac:dyDescent="0.25">
      <c r="A283" s="12"/>
      <c r="B283" s="13"/>
      <c r="C283" s="25" t="s">
        <v>295</v>
      </c>
      <c r="D283" s="15"/>
      <c r="E283" s="16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</row>
    <row r="284" spans="1:54" outlineLevel="3" x14ac:dyDescent="0.25">
      <c r="A284" s="12"/>
      <c r="B284" s="13"/>
      <c r="C284" s="25" t="s">
        <v>361</v>
      </c>
      <c r="D284" s="15"/>
      <c r="E284" s="16">
        <v>7.2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9"/>
      <c r="U284" s="9"/>
      <c r="V284" s="9"/>
      <c r="W284" s="9"/>
      <c r="X284" s="9"/>
      <c r="Y284" s="9"/>
      <c r="Z284" s="9"/>
      <c r="AA284" s="9" t="s">
        <v>132</v>
      </c>
      <c r="AB284" s="9">
        <v>0</v>
      </c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</row>
    <row r="285" spans="1:54" ht="20.399999999999999" outlineLevel="1" x14ac:dyDescent="0.25">
      <c r="A285" s="18">
        <v>30</v>
      </c>
      <c r="B285" s="19" t="s">
        <v>362</v>
      </c>
      <c r="C285" s="24" t="s">
        <v>363</v>
      </c>
      <c r="D285" s="20" t="s">
        <v>211</v>
      </c>
      <c r="E285" s="21">
        <f>E289+E292+E295+E298+E301+E307+E308+E311+E318+E321+E304+E314</f>
        <v>553.14</v>
      </c>
      <c r="F285" s="189"/>
      <c r="G285" s="22">
        <f>E285*F285</f>
        <v>0</v>
      </c>
      <c r="H285" s="22">
        <v>38.71</v>
      </c>
      <c r="I285" s="22">
        <v>33602.602599999998</v>
      </c>
      <c r="J285" s="22">
        <v>124.79</v>
      </c>
      <c r="K285" s="22">
        <v>108325.2074</v>
      </c>
      <c r="L285" s="22">
        <v>21</v>
      </c>
      <c r="M285" s="22">
        <v>171732.6501</v>
      </c>
      <c r="N285" s="22"/>
      <c r="O285" s="14">
        <v>0.32</v>
      </c>
      <c r="P285" s="14">
        <v>277.7792</v>
      </c>
      <c r="Q285" s="14"/>
      <c r="R285" s="14" t="s">
        <v>128</v>
      </c>
      <c r="S285" s="14" t="s">
        <v>129</v>
      </c>
      <c r="T285" s="9"/>
      <c r="U285" s="9"/>
      <c r="V285" s="9"/>
      <c r="W285" s="9"/>
      <c r="X285" s="9"/>
      <c r="Y285" s="9"/>
      <c r="Z285" s="9"/>
      <c r="AA285" s="9" t="s">
        <v>364</v>
      </c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</row>
    <row r="286" spans="1:54" outlineLevel="2" x14ac:dyDescent="0.25">
      <c r="A286" s="12"/>
      <c r="B286" s="13"/>
      <c r="C286" s="25" t="s">
        <v>272</v>
      </c>
      <c r="D286" s="15"/>
      <c r="E286" s="16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9"/>
      <c r="U286" s="9"/>
      <c r="V286" s="9"/>
      <c r="W286" s="9"/>
      <c r="X286" s="9"/>
      <c r="Y286" s="9"/>
      <c r="Z286" s="9"/>
      <c r="AA286" s="9" t="s">
        <v>132</v>
      </c>
      <c r="AB286" s="9">
        <v>0</v>
      </c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</row>
    <row r="287" spans="1:54" outlineLevel="3" x14ac:dyDescent="0.25">
      <c r="A287" s="12"/>
      <c r="B287" s="13"/>
      <c r="C287" s="25" t="s">
        <v>273</v>
      </c>
      <c r="D287" s="15"/>
      <c r="E287" s="16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9"/>
      <c r="U287" s="9"/>
      <c r="V287" s="9"/>
      <c r="W287" s="9"/>
      <c r="X287" s="9"/>
      <c r="Y287" s="9"/>
      <c r="Z287" s="9"/>
      <c r="AA287" s="9" t="s">
        <v>132</v>
      </c>
      <c r="AB287" s="9">
        <v>0</v>
      </c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</row>
    <row r="288" spans="1:54" outlineLevel="3" x14ac:dyDescent="0.25">
      <c r="A288" s="12"/>
      <c r="B288" s="13"/>
      <c r="C288" s="25" t="s">
        <v>274</v>
      </c>
      <c r="D288" s="15"/>
      <c r="E288" s="16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9"/>
      <c r="U288" s="9"/>
      <c r="V288" s="9"/>
      <c r="W288" s="9"/>
      <c r="X288" s="9"/>
      <c r="Y288" s="9"/>
      <c r="Z288" s="9"/>
      <c r="AA288" s="9" t="s">
        <v>132</v>
      </c>
      <c r="AB288" s="9">
        <v>0</v>
      </c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</row>
    <row r="289" spans="1:54" outlineLevel="3" x14ac:dyDescent="0.25">
      <c r="A289" s="12"/>
      <c r="B289" s="13"/>
      <c r="C289" s="25" t="s">
        <v>365</v>
      </c>
      <c r="D289" s="15"/>
      <c r="E289" s="16">
        <v>74.459999999999994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9"/>
      <c r="U289" s="9"/>
      <c r="V289" s="9"/>
      <c r="W289" s="9"/>
      <c r="X289" s="9"/>
      <c r="Y289" s="9"/>
      <c r="Z289" s="9"/>
      <c r="AA289" s="9" t="s">
        <v>132</v>
      </c>
      <c r="AB289" s="9">
        <v>0</v>
      </c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</row>
    <row r="290" spans="1:54" outlineLevel="3" x14ac:dyDescent="0.25">
      <c r="A290" s="12"/>
      <c r="B290" s="13"/>
      <c r="C290" s="25" t="s">
        <v>276</v>
      </c>
      <c r="D290" s="15"/>
      <c r="E290" s="16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9"/>
      <c r="U290" s="9"/>
      <c r="V290" s="9"/>
      <c r="W290" s="9"/>
      <c r="X290" s="9"/>
      <c r="Y290" s="9"/>
      <c r="Z290" s="9"/>
      <c r="AA290" s="9" t="s">
        <v>132</v>
      </c>
      <c r="AB290" s="9">
        <v>0</v>
      </c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</row>
    <row r="291" spans="1:54" outlineLevel="3" x14ac:dyDescent="0.25">
      <c r="A291" s="12"/>
      <c r="B291" s="13"/>
      <c r="C291" s="25" t="s">
        <v>277</v>
      </c>
      <c r="D291" s="15"/>
      <c r="E291" s="16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9"/>
      <c r="U291" s="9"/>
      <c r="V291" s="9"/>
      <c r="W291" s="9"/>
      <c r="X291" s="9"/>
      <c r="Y291" s="9"/>
      <c r="Z291" s="9"/>
      <c r="AA291" s="9" t="s">
        <v>132</v>
      </c>
      <c r="AB291" s="9">
        <v>0</v>
      </c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</row>
    <row r="292" spans="1:54" outlineLevel="3" x14ac:dyDescent="0.25">
      <c r="A292" s="12"/>
      <c r="B292" s="13"/>
      <c r="C292" s="25" t="s">
        <v>366</v>
      </c>
      <c r="D292" s="15"/>
      <c r="E292" s="16">
        <f>1*2*(1.75+1.4)*2</f>
        <v>12.6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9"/>
      <c r="U292" s="9"/>
      <c r="V292" s="9"/>
      <c r="W292" s="9"/>
      <c r="X292" s="9"/>
      <c r="Y292" s="9"/>
      <c r="Z292" s="9"/>
      <c r="AA292" s="9" t="s">
        <v>132</v>
      </c>
      <c r="AB292" s="9">
        <v>0</v>
      </c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</row>
    <row r="293" spans="1:54" outlineLevel="3" x14ac:dyDescent="0.25">
      <c r="A293" s="12"/>
      <c r="B293" s="13"/>
      <c r="C293" s="25" t="s">
        <v>279</v>
      </c>
      <c r="D293" s="15"/>
      <c r="E293" s="16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9"/>
      <c r="U293" s="9"/>
      <c r="V293" s="9"/>
      <c r="W293" s="9"/>
      <c r="X293" s="9"/>
      <c r="Y293" s="9"/>
      <c r="Z293" s="9"/>
      <c r="AA293" s="9" t="s">
        <v>132</v>
      </c>
      <c r="AB293" s="9">
        <v>0</v>
      </c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</row>
    <row r="294" spans="1:54" outlineLevel="3" x14ac:dyDescent="0.25">
      <c r="A294" s="12"/>
      <c r="B294" s="13"/>
      <c r="C294" s="25" t="s">
        <v>280</v>
      </c>
      <c r="D294" s="15"/>
      <c r="E294" s="16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9"/>
      <c r="U294" s="9"/>
      <c r="V294" s="9"/>
      <c r="W294" s="9"/>
      <c r="X294" s="9"/>
      <c r="Y294" s="9"/>
      <c r="Z294" s="9"/>
      <c r="AA294" s="9" t="s">
        <v>132</v>
      </c>
      <c r="AB294" s="9">
        <v>0</v>
      </c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</row>
    <row r="295" spans="1:54" outlineLevel="3" x14ac:dyDescent="0.25">
      <c r="A295" s="12"/>
      <c r="B295" s="13"/>
      <c r="C295" s="25" t="s">
        <v>367</v>
      </c>
      <c r="D295" s="15"/>
      <c r="E295" s="16">
        <v>262.39999999999998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9"/>
      <c r="U295" s="9"/>
      <c r="V295" s="9"/>
      <c r="W295" s="9"/>
      <c r="X295" s="9"/>
      <c r="Y295" s="9"/>
      <c r="Z295" s="9"/>
      <c r="AA295" s="9" t="s">
        <v>132</v>
      </c>
      <c r="AB295" s="9">
        <v>0</v>
      </c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</row>
    <row r="296" spans="1:54" outlineLevel="3" x14ac:dyDescent="0.25">
      <c r="A296" s="12"/>
      <c r="B296" s="13"/>
      <c r="C296" s="25" t="s">
        <v>282</v>
      </c>
      <c r="D296" s="15"/>
      <c r="E296" s="16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9"/>
      <c r="U296" s="9"/>
      <c r="V296" s="9"/>
      <c r="W296" s="9"/>
      <c r="X296" s="9"/>
      <c r="Y296" s="9"/>
      <c r="Z296" s="9"/>
      <c r="AA296" s="9" t="s">
        <v>132</v>
      </c>
      <c r="AB296" s="9">
        <v>0</v>
      </c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</row>
    <row r="297" spans="1:54" outlineLevel="3" x14ac:dyDescent="0.25">
      <c r="A297" s="12"/>
      <c r="B297" s="13"/>
      <c r="C297" s="25" t="s">
        <v>345</v>
      </c>
      <c r="D297" s="15"/>
      <c r="E297" s="16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9"/>
      <c r="U297" s="9"/>
      <c r="V297" s="9"/>
      <c r="W297" s="9"/>
      <c r="X297" s="9"/>
      <c r="Y297" s="9"/>
      <c r="Z297" s="9"/>
      <c r="AA297" s="9" t="s">
        <v>132</v>
      </c>
      <c r="AB297" s="9">
        <v>0</v>
      </c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</row>
    <row r="298" spans="1:54" outlineLevel="3" x14ac:dyDescent="0.25">
      <c r="A298" s="12"/>
      <c r="B298" s="13"/>
      <c r="C298" s="25" t="s">
        <v>368</v>
      </c>
      <c r="D298" s="15"/>
      <c r="E298" s="16">
        <f>1*2*(0.85+1.75)*2</f>
        <v>10.4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9"/>
      <c r="U298" s="9"/>
      <c r="V298" s="9"/>
      <c r="W298" s="9"/>
      <c r="X298" s="9"/>
      <c r="Y298" s="9"/>
      <c r="Z298" s="9"/>
      <c r="AA298" s="9" t="s">
        <v>132</v>
      </c>
      <c r="AB298" s="9">
        <v>0</v>
      </c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</row>
    <row r="299" spans="1:54" outlineLevel="3" x14ac:dyDescent="0.25">
      <c r="A299" s="12"/>
      <c r="B299" s="13"/>
      <c r="C299" s="25" t="s">
        <v>283</v>
      </c>
      <c r="D299" s="15"/>
      <c r="E299" s="16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9"/>
      <c r="U299" s="9"/>
      <c r="V299" s="9"/>
      <c r="W299" s="9"/>
      <c r="X299" s="9"/>
      <c r="Y299" s="9"/>
      <c r="Z299" s="9"/>
      <c r="AA299" s="9" t="s">
        <v>132</v>
      </c>
      <c r="AB299" s="9">
        <v>0</v>
      </c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</row>
    <row r="300" spans="1:54" outlineLevel="3" x14ac:dyDescent="0.25">
      <c r="A300" s="12"/>
      <c r="B300" s="13"/>
      <c r="C300" s="25" t="s">
        <v>284</v>
      </c>
      <c r="D300" s="15"/>
      <c r="E300" s="16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9"/>
      <c r="U300" s="9"/>
      <c r="V300" s="9"/>
      <c r="W300" s="9"/>
      <c r="X300" s="9"/>
      <c r="Y300" s="9"/>
      <c r="Z300" s="9"/>
      <c r="AA300" s="9" t="s">
        <v>132</v>
      </c>
      <c r="AB300" s="9">
        <v>0</v>
      </c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</row>
    <row r="301" spans="1:54" outlineLevel="3" x14ac:dyDescent="0.25">
      <c r="A301" s="12"/>
      <c r="B301" s="13"/>
      <c r="C301" s="25" t="s">
        <v>369</v>
      </c>
      <c r="D301" s="15"/>
      <c r="E301" s="16">
        <f>1*2*(2.35+0.95)*2</f>
        <v>13.2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9"/>
      <c r="U301" s="9"/>
      <c r="V301" s="9"/>
      <c r="W301" s="9"/>
      <c r="X301" s="9"/>
      <c r="Y301" s="9"/>
      <c r="Z301" s="9"/>
      <c r="AA301" s="9" t="s">
        <v>132</v>
      </c>
      <c r="AB301" s="9">
        <v>0</v>
      </c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</row>
    <row r="302" spans="1:54" outlineLevel="3" x14ac:dyDescent="0.25">
      <c r="A302" s="12"/>
      <c r="B302" s="13"/>
      <c r="C302" s="25" t="s">
        <v>346</v>
      </c>
      <c r="D302" s="15"/>
      <c r="E302" s="16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</row>
    <row r="303" spans="1:54" outlineLevel="3" x14ac:dyDescent="0.25">
      <c r="A303" s="12"/>
      <c r="B303" s="13"/>
      <c r="C303" s="25" t="s">
        <v>347</v>
      </c>
      <c r="D303" s="15"/>
      <c r="E303" s="16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</row>
    <row r="304" spans="1:54" outlineLevel="3" x14ac:dyDescent="0.25">
      <c r="A304" s="12"/>
      <c r="B304" s="13"/>
      <c r="C304" s="25" t="s">
        <v>370</v>
      </c>
      <c r="D304" s="15"/>
      <c r="E304" s="16">
        <f>1*2*(1.55+1.75)*2</f>
        <v>13.2</v>
      </c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</row>
    <row r="305" spans="1:54" outlineLevel="3" x14ac:dyDescent="0.25">
      <c r="A305" s="12"/>
      <c r="B305" s="13"/>
      <c r="C305" s="25" t="s">
        <v>292</v>
      </c>
      <c r="D305" s="15"/>
      <c r="E305" s="16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9"/>
      <c r="U305" s="9"/>
      <c r="V305" s="9"/>
      <c r="W305" s="9"/>
      <c r="X305" s="9"/>
      <c r="Y305" s="9"/>
      <c r="Z305" s="9"/>
      <c r="AA305" s="9" t="s">
        <v>132</v>
      </c>
      <c r="AB305" s="9">
        <v>0</v>
      </c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</row>
    <row r="306" spans="1:54" outlineLevel="3" x14ac:dyDescent="0.25">
      <c r="A306" s="12"/>
      <c r="B306" s="13"/>
      <c r="C306" s="25" t="s">
        <v>293</v>
      </c>
      <c r="D306" s="15"/>
      <c r="E306" s="16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9"/>
      <c r="U306" s="9"/>
      <c r="V306" s="9"/>
      <c r="W306" s="9"/>
      <c r="X306" s="9"/>
      <c r="Y306" s="9"/>
      <c r="Z306" s="9"/>
      <c r="AA306" s="9" t="s">
        <v>132</v>
      </c>
      <c r="AB306" s="9">
        <v>0</v>
      </c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</row>
    <row r="307" spans="1:54" outlineLevel="3" x14ac:dyDescent="0.25">
      <c r="A307" s="12"/>
      <c r="B307" s="13"/>
      <c r="C307" s="25" t="s">
        <v>371</v>
      </c>
      <c r="D307" s="15"/>
      <c r="E307" s="16">
        <v>18.8</v>
      </c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9"/>
      <c r="U307" s="9"/>
      <c r="V307" s="9"/>
      <c r="W307" s="9"/>
      <c r="X307" s="9"/>
      <c r="Y307" s="9"/>
      <c r="Z307" s="9"/>
      <c r="AA307" s="9" t="s">
        <v>132</v>
      </c>
      <c r="AB307" s="9">
        <v>0</v>
      </c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</row>
    <row r="308" spans="1:54" outlineLevel="3" x14ac:dyDescent="0.25">
      <c r="A308" s="12"/>
      <c r="B308" s="13"/>
      <c r="C308" s="25" t="s">
        <v>372</v>
      </c>
      <c r="D308" s="15"/>
      <c r="E308" s="16">
        <v>18</v>
      </c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9"/>
      <c r="U308" s="9"/>
      <c r="V308" s="9"/>
      <c r="W308" s="9"/>
      <c r="X308" s="9"/>
      <c r="Y308" s="9"/>
      <c r="Z308" s="9"/>
      <c r="AA308" s="9" t="s">
        <v>132</v>
      </c>
      <c r="AB308" s="9">
        <v>0</v>
      </c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</row>
    <row r="309" spans="1:54" outlineLevel="3" x14ac:dyDescent="0.25">
      <c r="A309" s="12"/>
      <c r="B309" s="13"/>
      <c r="C309" s="25" t="s">
        <v>289</v>
      </c>
      <c r="D309" s="15"/>
      <c r="E309" s="16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9"/>
      <c r="U309" s="9"/>
      <c r="V309" s="9"/>
      <c r="W309" s="9"/>
      <c r="X309" s="9"/>
      <c r="Y309" s="9"/>
      <c r="Z309" s="9"/>
      <c r="AA309" s="9" t="s">
        <v>132</v>
      </c>
      <c r="AB309" s="9">
        <v>0</v>
      </c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</row>
    <row r="310" spans="1:54" outlineLevel="3" x14ac:dyDescent="0.25">
      <c r="A310" s="12"/>
      <c r="B310" s="13"/>
      <c r="C310" s="25" t="s">
        <v>290</v>
      </c>
      <c r="D310" s="15"/>
      <c r="E310" s="16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9"/>
      <c r="U310" s="9"/>
      <c r="V310" s="9"/>
      <c r="W310" s="9"/>
      <c r="X310" s="9"/>
      <c r="Y310" s="9"/>
      <c r="Z310" s="9"/>
      <c r="AA310" s="9" t="s">
        <v>132</v>
      </c>
      <c r="AB310" s="9">
        <v>0</v>
      </c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</row>
    <row r="311" spans="1:54" outlineLevel="3" x14ac:dyDescent="0.25">
      <c r="A311" s="12"/>
      <c r="B311" s="13"/>
      <c r="C311" s="25" t="s">
        <v>373</v>
      </c>
      <c r="D311" s="15"/>
      <c r="E311" s="16">
        <f>2*2*(3.55+2.8)*2</f>
        <v>50.8</v>
      </c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9"/>
      <c r="U311" s="9"/>
      <c r="V311" s="9"/>
      <c r="W311" s="9"/>
      <c r="X311" s="9"/>
      <c r="Y311" s="9"/>
      <c r="Z311" s="9"/>
      <c r="AA311" s="9" t="s">
        <v>132</v>
      </c>
      <c r="AB311" s="9">
        <v>0</v>
      </c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</row>
    <row r="312" spans="1:54" outlineLevel="3" x14ac:dyDescent="0.25">
      <c r="A312" s="12"/>
      <c r="B312" s="13"/>
      <c r="C312" s="25" t="s">
        <v>294</v>
      </c>
      <c r="D312" s="15"/>
      <c r="E312" s="16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</row>
    <row r="313" spans="1:54" outlineLevel="3" x14ac:dyDescent="0.25">
      <c r="A313" s="12"/>
      <c r="B313" s="13"/>
      <c r="C313" s="25" t="s">
        <v>295</v>
      </c>
      <c r="D313" s="15"/>
      <c r="E313" s="16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</row>
    <row r="314" spans="1:54" outlineLevel="3" x14ac:dyDescent="0.25">
      <c r="A314" s="12"/>
      <c r="B314" s="13"/>
      <c r="C314" s="25" t="s">
        <v>374</v>
      </c>
      <c r="D314" s="15"/>
      <c r="E314" s="16">
        <f>2*2*(3.55+2.35)*2</f>
        <v>47.2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</row>
    <row r="315" spans="1:54" outlineLevel="3" x14ac:dyDescent="0.25">
      <c r="A315" s="12"/>
      <c r="B315" s="13"/>
      <c r="C315" s="25" t="s">
        <v>375</v>
      </c>
      <c r="D315" s="15"/>
      <c r="E315" s="16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9"/>
      <c r="U315" s="9"/>
      <c r="V315" s="9"/>
      <c r="W315" s="9"/>
      <c r="X315" s="9"/>
      <c r="Y315" s="9"/>
      <c r="Z315" s="9"/>
      <c r="AA315" s="9" t="s">
        <v>132</v>
      </c>
      <c r="AB315" s="9">
        <v>0</v>
      </c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</row>
    <row r="316" spans="1:54" outlineLevel="3" x14ac:dyDescent="0.25">
      <c r="A316" s="12"/>
      <c r="B316" s="13"/>
      <c r="C316" s="25" t="s">
        <v>376</v>
      </c>
      <c r="D316" s="15"/>
      <c r="E316" s="16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9"/>
      <c r="U316" s="9"/>
      <c r="V316" s="9"/>
      <c r="W316" s="9"/>
      <c r="X316" s="9"/>
      <c r="Y316" s="9"/>
      <c r="Z316" s="9"/>
      <c r="AA316" s="9" t="s">
        <v>132</v>
      </c>
      <c r="AB316" s="9">
        <v>0</v>
      </c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</row>
    <row r="317" spans="1:54" outlineLevel="3" x14ac:dyDescent="0.25">
      <c r="A317" s="12"/>
      <c r="B317" s="13"/>
      <c r="C317" s="25" t="s">
        <v>377</v>
      </c>
      <c r="D317" s="15"/>
      <c r="E317" s="16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9"/>
      <c r="U317" s="9"/>
      <c r="V317" s="9"/>
      <c r="W317" s="9"/>
      <c r="X317" s="9"/>
      <c r="Y317" s="9"/>
      <c r="Z317" s="9"/>
      <c r="AA317" s="9" t="s">
        <v>132</v>
      </c>
      <c r="AB317" s="9">
        <v>0</v>
      </c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</row>
    <row r="318" spans="1:54" outlineLevel="3" x14ac:dyDescent="0.25">
      <c r="A318" s="12"/>
      <c r="B318" s="13"/>
      <c r="C318" s="25" t="s">
        <v>378</v>
      </c>
      <c r="D318" s="15"/>
      <c r="E318" s="16">
        <v>17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9"/>
      <c r="U318" s="9"/>
      <c r="V318" s="9"/>
      <c r="W318" s="9"/>
      <c r="X318" s="9"/>
      <c r="Y318" s="9"/>
      <c r="Z318" s="9"/>
      <c r="AA318" s="9" t="s">
        <v>132</v>
      </c>
      <c r="AB318" s="9">
        <v>0</v>
      </c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</row>
    <row r="319" spans="1:54" outlineLevel="3" x14ac:dyDescent="0.25">
      <c r="A319" s="12"/>
      <c r="B319" s="13"/>
      <c r="C319" s="25" t="s">
        <v>379</v>
      </c>
      <c r="D319" s="15"/>
      <c r="E319" s="16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9"/>
      <c r="U319" s="9"/>
      <c r="V319" s="9"/>
      <c r="W319" s="9"/>
      <c r="X319" s="9"/>
      <c r="Y319" s="9"/>
      <c r="Z319" s="9"/>
      <c r="AA319" s="9" t="s">
        <v>132</v>
      </c>
      <c r="AB319" s="9">
        <v>0</v>
      </c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</row>
    <row r="320" spans="1:54" outlineLevel="3" x14ac:dyDescent="0.25">
      <c r="A320" s="12"/>
      <c r="B320" s="13"/>
      <c r="C320" s="25" t="s">
        <v>380</v>
      </c>
      <c r="D320" s="15"/>
      <c r="E320" s="16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9"/>
      <c r="U320" s="9"/>
      <c r="V320" s="9"/>
      <c r="W320" s="9"/>
      <c r="X320" s="9"/>
      <c r="Y320" s="9"/>
      <c r="Z320" s="9"/>
      <c r="AA320" s="9" t="s">
        <v>132</v>
      </c>
      <c r="AB320" s="9">
        <v>0</v>
      </c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</row>
    <row r="321" spans="1:54" outlineLevel="3" x14ac:dyDescent="0.25">
      <c r="A321" s="12"/>
      <c r="B321" s="13"/>
      <c r="C321" s="25" t="s">
        <v>381</v>
      </c>
      <c r="D321" s="15"/>
      <c r="E321" s="16">
        <v>15.08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9"/>
      <c r="U321" s="9"/>
      <c r="V321" s="9"/>
      <c r="W321" s="9"/>
      <c r="X321" s="9"/>
      <c r="Y321" s="9"/>
      <c r="Z321" s="9"/>
      <c r="AA321" s="9" t="s">
        <v>132</v>
      </c>
      <c r="AB321" s="9">
        <v>0</v>
      </c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</row>
    <row r="322" spans="1:54" outlineLevel="1" x14ac:dyDescent="0.25">
      <c r="A322" s="18">
        <v>31</v>
      </c>
      <c r="B322" s="19" t="s">
        <v>382</v>
      </c>
      <c r="C322" s="24" t="s">
        <v>383</v>
      </c>
      <c r="D322" s="20" t="s">
        <v>211</v>
      </c>
      <c r="E322" s="21">
        <f>E327+E330+E333+E336+E339+E345+E346+E349+E342+E352</f>
        <v>260.52999999999997</v>
      </c>
      <c r="F322" s="189"/>
      <c r="G322" s="22">
        <f>E322*F322</f>
        <v>0</v>
      </c>
      <c r="H322" s="22">
        <v>20.45</v>
      </c>
      <c r="I322" s="22">
        <v>8425.1954999999998</v>
      </c>
      <c r="J322" s="22">
        <v>389.05</v>
      </c>
      <c r="K322" s="22">
        <v>160284.7095</v>
      </c>
      <c r="L322" s="22">
        <v>21</v>
      </c>
      <c r="M322" s="22">
        <v>204138.99110000001</v>
      </c>
      <c r="N322" s="22"/>
      <c r="O322" s="14">
        <v>0.47</v>
      </c>
      <c r="P322" s="14">
        <v>193.6353</v>
      </c>
      <c r="Q322" s="14"/>
      <c r="R322" s="14" t="s">
        <v>128</v>
      </c>
      <c r="S322" s="14" t="s">
        <v>129</v>
      </c>
      <c r="T322" s="9"/>
      <c r="U322" s="9"/>
      <c r="V322" s="9"/>
      <c r="W322" s="9"/>
      <c r="X322" s="9"/>
      <c r="Y322" s="9"/>
      <c r="Z322" s="9"/>
      <c r="AA322" s="9" t="s">
        <v>364</v>
      </c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</row>
    <row r="323" spans="1:54" outlineLevel="2" x14ac:dyDescent="0.25">
      <c r="A323" s="12"/>
      <c r="B323" s="13"/>
      <c r="C323" s="208" t="s">
        <v>384</v>
      </c>
      <c r="D323" s="209"/>
      <c r="E323" s="209"/>
      <c r="F323" s="209"/>
      <c r="G323" s="209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9"/>
      <c r="U323" s="9"/>
      <c r="V323" s="9"/>
      <c r="W323" s="9"/>
      <c r="X323" s="9"/>
      <c r="Y323" s="9"/>
      <c r="Z323" s="9"/>
      <c r="AA323" s="9" t="s">
        <v>153</v>
      </c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</row>
    <row r="324" spans="1:54" outlineLevel="2" x14ac:dyDescent="0.25">
      <c r="A324" s="12"/>
      <c r="B324" s="13"/>
      <c r="C324" s="25" t="s">
        <v>272</v>
      </c>
      <c r="D324" s="15"/>
      <c r="E324" s="16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9"/>
      <c r="U324" s="9"/>
      <c r="V324" s="9"/>
      <c r="W324" s="9"/>
      <c r="X324" s="9"/>
      <c r="Y324" s="9"/>
      <c r="Z324" s="9"/>
      <c r="AA324" s="9" t="s">
        <v>132</v>
      </c>
      <c r="AB324" s="9">
        <v>0</v>
      </c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</row>
    <row r="325" spans="1:54" outlineLevel="3" x14ac:dyDescent="0.25">
      <c r="A325" s="12"/>
      <c r="B325" s="13"/>
      <c r="C325" s="25" t="s">
        <v>273</v>
      </c>
      <c r="D325" s="15"/>
      <c r="E325" s="16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9"/>
      <c r="U325" s="9"/>
      <c r="V325" s="9"/>
      <c r="W325" s="9"/>
      <c r="X325" s="9"/>
      <c r="Y325" s="9"/>
      <c r="Z325" s="9"/>
      <c r="AA325" s="9" t="s">
        <v>132</v>
      </c>
      <c r="AB325" s="9">
        <v>0</v>
      </c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</row>
    <row r="326" spans="1:54" outlineLevel="3" x14ac:dyDescent="0.25">
      <c r="A326" s="12"/>
      <c r="B326" s="13"/>
      <c r="C326" s="25" t="s">
        <v>274</v>
      </c>
      <c r="D326" s="15"/>
      <c r="E326" s="16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9"/>
      <c r="U326" s="9"/>
      <c r="V326" s="9"/>
      <c r="W326" s="9"/>
      <c r="X326" s="9"/>
      <c r="Y326" s="9"/>
      <c r="Z326" s="9"/>
      <c r="AA326" s="9" t="s">
        <v>132</v>
      </c>
      <c r="AB326" s="9">
        <v>0</v>
      </c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</row>
    <row r="327" spans="1:54" outlineLevel="3" x14ac:dyDescent="0.25">
      <c r="A327" s="12"/>
      <c r="B327" s="13"/>
      <c r="C327" s="25" t="s">
        <v>385</v>
      </c>
      <c r="D327" s="15"/>
      <c r="E327" s="16">
        <v>37.229999999999997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9"/>
      <c r="U327" s="9"/>
      <c r="V327" s="9"/>
      <c r="W327" s="9"/>
      <c r="X327" s="9"/>
      <c r="Y327" s="9"/>
      <c r="Z327" s="9"/>
      <c r="AA327" s="9" t="s">
        <v>132</v>
      </c>
      <c r="AB327" s="9">
        <v>0</v>
      </c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</row>
    <row r="328" spans="1:54" outlineLevel="3" x14ac:dyDescent="0.25">
      <c r="A328" s="12"/>
      <c r="B328" s="13"/>
      <c r="C328" s="25" t="s">
        <v>276</v>
      </c>
      <c r="D328" s="15"/>
      <c r="E328" s="16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9"/>
      <c r="U328" s="9"/>
      <c r="V328" s="9"/>
      <c r="W328" s="9"/>
      <c r="X328" s="9"/>
      <c r="Y328" s="9"/>
      <c r="Z328" s="9"/>
      <c r="AA328" s="9" t="s">
        <v>132</v>
      </c>
      <c r="AB328" s="9">
        <v>0</v>
      </c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</row>
    <row r="329" spans="1:54" outlineLevel="3" x14ac:dyDescent="0.25">
      <c r="A329" s="12"/>
      <c r="B329" s="13"/>
      <c r="C329" s="25" t="s">
        <v>277</v>
      </c>
      <c r="D329" s="15"/>
      <c r="E329" s="16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9"/>
      <c r="U329" s="9"/>
      <c r="V329" s="9"/>
      <c r="W329" s="9"/>
      <c r="X329" s="9"/>
      <c r="Y329" s="9"/>
      <c r="Z329" s="9"/>
      <c r="AA329" s="9" t="s">
        <v>132</v>
      </c>
      <c r="AB329" s="9">
        <v>0</v>
      </c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</row>
    <row r="330" spans="1:54" outlineLevel="3" x14ac:dyDescent="0.25">
      <c r="A330" s="12"/>
      <c r="B330" s="13"/>
      <c r="C330" s="25" t="s">
        <v>386</v>
      </c>
      <c r="D330" s="15"/>
      <c r="E330" s="16">
        <f>1*2*(1.75+1.4)</f>
        <v>6.3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9"/>
      <c r="U330" s="9"/>
      <c r="V330" s="9"/>
      <c r="W330" s="9"/>
      <c r="X330" s="9"/>
      <c r="Y330" s="9"/>
      <c r="Z330" s="9"/>
      <c r="AA330" s="9" t="s">
        <v>132</v>
      </c>
      <c r="AB330" s="9">
        <v>0</v>
      </c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</row>
    <row r="331" spans="1:54" outlineLevel="3" x14ac:dyDescent="0.25">
      <c r="A331" s="12"/>
      <c r="B331" s="13"/>
      <c r="C331" s="25" t="s">
        <v>279</v>
      </c>
      <c r="D331" s="15"/>
      <c r="E331" s="16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9"/>
      <c r="U331" s="9"/>
      <c r="V331" s="9"/>
      <c r="W331" s="9"/>
      <c r="X331" s="9"/>
      <c r="Y331" s="9"/>
      <c r="Z331" s="9"/>
      <c r="AA331" s="9" t="s">
        <v>132</v>
      </c>
      <c r="AB331" s="9">
        <v>0</v>
      </c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</row>
    <row r="332" spans="1:54" outlineLevel="3" x14ac:dyDescent="0.25">
      <c r="A332" s="12"/>
      <c r="B332" s="13"/>
      <c r="C332" s="25" t="s">
        <v>387</v>
      </c>
      <c r="D332" s="15"/>
      <c r="E332" s="16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9"/>
      <c r="U332" s="9"/>
      <c r="V332" s="9"/>
      <c r="W332" s="9"/>
      <c r="X332" s="9"/>
      <c r="Y332" s="9"/>
      <c r="Z332" s="9"/>
      <c r="AA332" s="9" t="s">
        <v>132</v>
      </c>
      <c r="AB332" s="9">
        <v>0</v>
      </c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</row>
    <row r="333" spans="1:54" outlineLevel="3" x14ac:dyDescent="0.25">
      <c r="A333" s="12"/>
      <c r="B333" s="13"/>
      <c r="C333" s="25" t="s">
        <v>388</v>
      </c>
      <c r="D333" s="15"/>
      <c r="E333" s="16">
        <v>131.19999999999999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9"/>
      <c r="U333" s="9"/>
      <c r="V333" s="9"/>
      <c r="W333" s="9"/>
      <c r="X333" s="9"/>
      <c r="Y333" s="9"/>
      <c r="Z333" s="9"/>
      <c r="AA333" s="9" t="s">
        <v>132</v>
      </c>
      <c r="AB333" s="9">
        <v>0</v>
      </c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</row>
    <row r="334" spans="1:54" outlineLevel="3" x14ac:dyDescent="0.25">
      <c r="A334" s="12"/>
      <c r="B334" s="13"/>
      <c r="C334" s="25" t="s">
        <v>282</v>
      </c>
      <c r="D334" s="15"/>
      <c r="E334" s="16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9"/>
      <c r="U334" s="9"/>
      <c r="V334" s="9"/>
      <c r="W334" s="9"/>
      <c r="X334" s="9"/>
      <c r="Y334" s="9"/>
      <c r="Z334" s="9"/>
      <c r="AA334" s="9" t="s">
        <v>132</v>
      </c>
      <c r="AB334" s="9">
        <v>0</v>
      </c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</row>
    <row r="335" spans="1:54" outlineLevel="3" x14ac:dyDescent="0.25">
      <c r="A335" s="12"/>
      <c r="B335" s="13"/>
      <c r="C335" s="25" t="s">
        <v>345</v>
      </c>
      <c r="D335" s="15"/>
      <c r="E335" s="16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9"/>
      <c r="U335" s="9"/>
      <c r="V335" s="9"/>
      <c r="W335" s="9"/>
      <c r="X335" s="9"/>
      <c r="Y335" s="9"/>
      <c r="Z335" s="9"/>
      <c r="AA335" s="9" t="s">
        <v>132</v>
      </c>
      <c r="AB335" s="9">
        <v>0</v>
      </c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</row>
    <row r="336" spans="1:54" outlineLevel="3" x14ac:dyDescent="0.25">
      <c r="A336" s="12"/>
      <c r="B336" s="13"/>
      <c r="C336" s="25" t="s">
        <v>389</v>
      </c>
      <c r="D336" s="15"/>
      <c r="E336" s="16">
        <f>1*2*(0.85+1.75)</f>
        <v>5.2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9"/>
      <c r="U336" s="9"/>
      <c r="V336" s="9"/>
      <c r="W336" s="9"/>
      <c r="X336" s="9"/>
      <c r="Y336" s="9"/>
      <c r="Z336" s="9"/>
      <c r="AA336" s="9" t="s">
        <v>132</v>
      </c>
      <c r="AB336" s="9">
        <v>0</v>
      </c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</row>
    <row r="337" spans="1:54" outlineLevel="3" x14ac:dyDescent="0.25">
      <c r="A337" s="12"/>
      <c r="B337" s="13"/>
      <c r="C337" s="25" t="s">
        <v>283</v>
      </c>
      <c r="D337" s="15"/>
      <c r="E337" s="16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9"/>
      <c r="U337" s="9"/>
      <c r="V337" s="9"/>
      <c r="W337" s="9"/>
      <c r="X337" s="9"/>
      <c r="Y337" s="9"/>
      <c r="Z337" s="9"/>
      <c r="AA337" s="9" t="s">
        <v>132</v>
      </c>
      <c r="AB337" s="9">
        <v>0</v>
      </c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</row>
    <row r="338" spans="1:54" outlineLevel="3" x14ac:dyDescent="0.25">
      <c r="A338" s="12"/>
      <c r="B338" s="13"/>
      <c r="C338" s="25" t="s">
        <v>358</v>
      </c>
      <c r="D338" s="15"/>
      <c r="E338" s="16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9"/>
      <c r="U338" s="9"/>
      <c r="V338" s="9"/>
      <c r="W338" s="9"/>
      <c r="X338" s="9"/>
      <c r="Y338" s="9"/>
      <c r="Z338" s="9"/>
      <c r="AA338" s="9" t="s">
        <v>132</v>
      </c>
      <c r="AB338" s="9">
        <v>0</v>
      </c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</row>
    <row r="339" spans="1:54" outlineLevel="3" x14ac:dyDescent="0.25">
      <c r="A339" s="12"/>
      <c r="B339" s="13"/>
      <c r="C339" s="25" t="s">
        <v>390</v>
      </c>
      <c r="D339" s="15"/>
      <c r="E339" s="16">
        <f>1*2*(2.35+0.95)</f>
        <v>6.6</v>
      </c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9"/>
      <c r="U339" s="9"/>
      <c r="V339" s="9"/>
      <c r="W339" s="9"/>
      <c r="X339" s="9"/>
      <c r="Y339" s="9"/>
      <c r="Z339" s="9"/>
      <c r="AA339" s="9" t="s">
        <v>132</v>
      </c>
      <c r="AB339" s="9">
        <v>0</v>
      </c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</row>
    <row r="340" spans="1:54" outlineLevel="3" x14ac:dyDescent="0.25">
      <c r="A340" s="12"/>
      <c r="B340" s="13"/>
      <c r="C340" s="25" t="s">
        <v>346</v>
      </c>
      <c r="D340" s="15"/>
      <c r="E340" s="16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</row>
    <row r="341" spans="1:54" outlineLevel="3" x14ac:dyDescent="0.25">
      <c r="A341" s="12"/>
      <c r="B341" s="13"/>
      <c r="C341" s="25" t="s">
        <v>347</v>
      </c>
      <c r="D341" s="15"/>
      <c r="E341" s="16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</row>
    <row r="342" spans="1:54" outlineLevel="3" x14ac:dyDescent="0.25">
      <c r="A342" s="12"/>
      <c r="B342" s="13"/>
      <c r="C342" s="25" t="s">
        <v>391</v>
      </c>
      <c r="D342" s="15"/>
      <c r="E342" s="16">
        <f>1*2*(1.55+1.75)</f>
        <v>6.6</v>
      </c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</row>
    <row r="343" spans="1:54" outlineLevel="3" x14ac:dyDescent="0.25">
      <c r="A343" s="12"/>
      <c r="B343" s="13"/>
      <c r="C343" s="25" t="s">
        <v>292</v>
      </c>
      <c r="D343" s="15"/>
      <c r="E343" s="16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9"/>
      <c r="U343" s="9"/>
      <c r="V343" s="9"/>
      <c r="W343" s="9"/>
      <c r="X343" s="9"/>
      <c r="Y343" s="9"/>
      <c r="Z343" s="9"/>
      <c r="AA343" s="9" t="s">
        <v>132</v>
      </c>
      <c r="AB343" s="9">
        <v>0</v>
      </c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</row>
    <row r="344" spans="1:54" outlineLevel="3" x14ac:dyDescent="0.25">
      <c r="A344" s="12"/>
      <c r="B344" s="13"/>
      <c r="C344" s="25" t="s">
        <v>293</v>
      </c>
      <c r="D344" s="15"/>
      <c r="E344" s="16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9"/>
      <c r="U344" s="9"/>
      <c r="V344" s="9"/>
      <c r="W344" s="9"/>
      <c r="X344" s="9"/>
      <c r="Y344" s="9"/>
      <c r="Z344" s="9"/>
      <c r="AA344" s="9" t="s">
        <v>132</v>
      </c>
      <c r="AB344" s="9">
        <v>0</v>
      </c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</row>
    <row r="345" spans="1:54" outlineLevel="3" x14ac:dyDescent="0.25">
      <c r="A345" s="12"/>
      <c r="B345" s="13"/>
      <c r="C345" s="25" t="s">
        <v>392</v>
      </c>
      <c r="D345" s="15"/>
      <c r="E345" s="16">
        <v>9.4</v>
      </c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9"/>
      <c r="U345" s="9"/>
      <c r="V345" s="9"/>
      <c r="W345" s="9"/>
      <c r="X345" s="9"/>
      <c r="Y345" s="9"/>
      <c r="Z345" s="9"/>
      <c r="AA345" s="9" t="s">
        <v>132</v>
      </c>
      <c r="AB345" s="9">
        <v>0</v>
      </c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</row>
    <row r="346" spans="1:54" outlineLevel="3" x14ac:dyDescent="0.25">
      <c r="A346" s="12"/>
      <c r="B346" s="13"/>
      <c r="C346" s="25" t="s">
        <v>393</v>
      </c>
      <c r="D346" s="15"/>
      <c r="E346" s="16">
        <v>9</v>
      </c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9"/>
      <c r="U346" s="9"/>
      <c r="V346" s="9"/>
      <c r="W346" s="9"/>
      <c r="X346" s="9"/>
      <c r="Y346" s="9"/>
      <c r="Z346" s="9"/>
      <c r="AA346" s="9" t="s">
        <v>132</v>
      </c>
      <c r="AB346" s="9">
        <v>0</v>
      </c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</row>
    <row r="347" spans="1:54" outlineLevel="3" x14ac:dyDescent="0.25">
      <c r="A347" s="12"/>
      <c r="B347" s="13"/>
      <c r="C347" s="25" t="s">
        <v>289</v>
      </c>
      <c r="D347" s="15"/>
      <c r="E347" s="16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9"/>
      <c r="U347" s="9"/>
      <c r="V347" s="9"/>
      <c r="W347" s="9"/>
      <c r="X347" s="9"/>
      <c r="Y347" s="9"/>
      <c r="Z347" s="9"/>
      <c r="AA347" s="9" t="s">
        <v>132</v>
      </c>
      <c r="AB347" s="9">
        <v>0</v>
      </c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</row>
    <row r="348" spans="1:54" outlineLevel="3" x14ac:dyDescent="0.25">
      <c r="A348" s="12"/>
      <c r="B348" s="13"/>
      <c r="C348" s="25" t="s">
        <v>290</v>
      </c>
      <c r="D348" s="15"/>
      <c r="E348" s="16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9"/>
      <c r="U348" s="9"/>
      <c r="V348" s="9"/>
      <c r="W348" s="9"/>
      <c r="X348" s="9"/>
      <c r="Y348" s="9"/>
      <c r="Z348" s="9"/>
      <c r="AA348" s="9" t="s">
        <v>132</v>
      </c>
      <c r="AB348" s="9">
        <v>0</v>
      </c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</row>
    <row r="349" spans="1:54" outlineLevel="3" x14ac:dyDescent="0.25">
      <c r="A349" s="12"/>
      <c r="B349" s="13"/>
      <c r="C349" s="25" t="s">
        <v>394</v>
      </c>
      <c r="D349" s="15"/>
      <c r="E349" s="16">
        <f>2*2*(3.55+2.8)</f>
        <v>25.4</v>
      </c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</row>
    <row r="350" spans="1:54" outlineLevel="3" x14ac:dyDescent="0.25">
      <c r="A350" s="12"/>
      <c r="B350" s="13"/>
      <c r="C350" s="25" t="s">
        <v>294</v>
      </c>
      <c r="D350" s="15"/>
      <c r="E350" s="16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</row>
    <row r="351" spans="1:54" outlineLevel="3" x14ac:dyDescent="0.25">
      <c r="A351" s="12"/>
      <c r="B351" s="13"/>
      <c r="C351" s="25" t="s">
        <v>295</v>
      </c>
      <c r="D351" s="15"/>
      <c r="E351" s="16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</row>
    <row r="352" spans="1:54" outlineLevel="3" x14ac:dyDescent="0.25">
      <c r="A352" s="12"/>
      <c r="B352" s="13"/>
      <c r="C352" s="25" t="s">
        <v>395</v>
      </c>
      <c r="D352" s="15"/>
      <c r="E352" s="16">
        <f>2*2*(3.55+2.35)</f>
        <v>23.6</v>
      </c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9"/>
      <c r="U352" s="9"/>
      <c r="V352" s="9"/>
      <c r="W352" s="9"/>
      <c r="X352" s="9"/>
      <c r="Y352" s="9"/>
      <c r="Z352" s="9"/>
      <c r="AA352" s="9" t="s">
        <v>132</v>
      </c>
      <c r="AB352" s="9">
        <v>0</v>
      </c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</row>
    <row r="353" spans="1:54" ht="20.399999999999999" outlineLevel="1" x14ac:dyDescent="0.25">
      <c r="A353" s="18">
        <v>32</v>
      </c>
      <c r="B353" s="19" t="s">
        <v>396</v>
      </c>
      <c r="C353" s="24" t="s">
        <v>397</v>
      </c>
      <c r="D353" s="20" t="s">
        <v>202</v>
      </c>
      <c r="E353" s="21">
        <v>3</v>
      </c>
      <c r="F353" s="189"/>
      <c r="G353" s="22">
        <f>E353*F353</f>
        <v>0</v>
      </c>
      <c r="H353" s="22">
        <v>108450</v>
      </c>
      <c r="I353" s="22">
        <v>325350</v>
      </c>
      <c r="J353" s="22">
        <v>0</v>
      </c>
      <c r="K353" s="22">
        <v>0</v>
      </c>
      <c r="L353" s="22">
        <v>21</v>
      </c>
      <c r="M353" s="22">
        <v>393673.5</v>
      </c>
      <c r="N353" s="22"/>
      <c r="O353" s="14">
        <v>0</v>
      </c>
      <c r="P353" s="14">
        <v>0</v>
      </c>
      <c r="Q353" s="14"/>
      <c r="R353" s="14" t="s">
        <v>128</v>
      </c>
      <c r="S353" s="14" t="s">
        <v>129</v>
      </c>
      <c r="T353" s="9"/>
      <c r="U353" s="9"/>
      <c r="V353" s="9"/>
      <c r="W353" s="9"/>
      <c r="X353" s="9"/>
      <c r="Y353" s="9"/>
      <c r="Z353" s="9"/>
      <c r="AA353" s="9" t="s">
        <v>130</v>
      </c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</row>
    <row r="354" spans="1:54" outlineLevel="2" x14ac:dyDescent="0.25">
      <c r="A354" s="12"/>
      <c r="B354" s="13"/>
      <c r="C354" s="25" t="s">
        <v>66</v>
      </c>
      <c r="D354" s="15"/>
      <c r="E354" s="16">
        <v>3</v>
      </c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9"/>
      <c r="U354" s="9"/>
      <c r="V354" s="9"/>
      <c r="W354" s="9"/>
      <c r="X354" s="9"/>
      <c r="Y354" s="9"/>
      <c r="Z354" s="9"/>
      <c r="AA354" s="9" t="s">
        <v>132</v>
      </c>
      <c r="AB354" s="9">
        <v>0</v>
      </c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</row>
    <row r="355" spans="1:54" ht="20.399999999999999" outlineLevel="1" x14ac:dyDescent="0.25">
      <c r="A355" s="18">
        <v>33</v>
      </c>
      <c r="B355" s="19" t="s">
        <v>398</v>
      </c>
      <c r="C355" s="24" t="s">
        <v>399</v>
      </c>
      <c r="D355" s="20" t="s">
        <v>202</v>
      </c>
      <c r="E355" s="21">
        <v>1</v>
      </c>
      <c r="F355" s="189"/>
      <c r="G355" s="22">
        <f>E355*F355</f>
        <v>0</v>
      </c>
      <c r="H355" s="22">
        <v>46640</v>
      </c>
      <c r="I355" s="22">
        <v>46640</v>
      </c>
      <c r="J355" s="22">
        <v>0</v>
      </c>
      <c r="K355" s="22">
        <v>0</v>
      </c>
      <c r="L355" s="22">
        <v>21</v>
      </c>
      <c r="M355" s="22">
        <v>56434.400000000001</v>
      </c>
      <c r="N355" s="22"/>
      <c r="O355" s="14">
        <v>0</v>
      </c>
      <c r="P355" s="14">
        <v>0</v>
      </c>
      <c r="Q355" s="14"/>
      <c r="R355" s="14" t="s">
        <v>128</v>
      </c>
      <c r="S355" s="14" t="s">
        <v>129</v>
      </c>
      <c r="T355" s="9"/>
      <c r="U355" s="9"/>
      <c r="V355" s="9"/>
      <c r="W355" s="9"/>
      <c r="X355" s="9"/>
      <c r="Y355" s="9"/>
      <c r="Z355" s="9"/>
      <c r="AA355" s="9" t="s">
        <v>130</v>
      </c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</row>
    <row r="356" spans="1:54" outlineLevel="2" x14ac:dyDescent="0.25">
      <c r="A356" s="12"/>
      <c r="B356" s="13"/>
      <c r="C356" s="25" t="s">
        <v>10</v>
      </c>
      <c r="D356" s="15"/>
      <c r="E356" s="16">
        <v>1</v>
      </c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9"/>
      <c r="U356" s="9"/>
      <c r="V356" s="9"/>
      <c r="W356" s="9"/>
      <c r="X356" s="9"/>
      <c r="Y356" s="9"/>
      <c r="Z356" s="9"/>
      <c r="AA356" s="9" t="s">
        <v>132</v>
      </c>
      <c r="AB356" s="9">
        <v>0</v>
      </c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</row>
    <row r="357" spans="1:54" ht="20.399999999999999" outlineLevel="1" x14ac:dyDescent="0.25">
      <c r="A357" s="18">
        <v>34</v>
      </c>
      <c r="B357" s="19" t="s">
        <v>400</v>
      </c>
      <c r="C357" s="24" t="s">
        <v>401</v>
      </c>
      <c r="D357" s="20" t="s">
        <v>202</v>
      </c>
      <c r="E357" s="21">
        <v>16</v>
      </c>
      <c r="F357" s="189"/>
      <c r="G357" s="22">
        <f>E357*F357</f>
        <v>0</v>
      </c>
      <c r="H357" s="22">
        <v>53460</v>
      </c>
      <c r="I357" s="22">
        <v>1817640</v>
      </c>
      <c r="J357" s="22">
        <v>0</v>
      </c>
      <c r="K357" s="22">
        <v>0</v>
      </c>
      <c r="L357" s="22">
        <v>21</v>
      </c>
      <c r="M357" s="22">
        <v>2199344.4</v>
      </c>
      <c r="N357" s="22"/>
      <c r="O357" s="14">
        <v>0</v>
      </c>
      <c r="P357" s="14">
        <v>0</v>
      </c>
      <c r="Q357" s="14"/>
      <c r="R357" s="14" t="s">
        <v>128</v>
      </c>
      <c r="S357" s="14" t="s">
        <v>129</v>
      </c>
      <c r="T357" s="9"/>
      <c r="U357" s="9"/>
      <c r="V357" s="9"/>
      <c r="W357" s="9"/>
      <c r="X357" s="9"/>
      <c r="Y357" s="9"/>
      <c r="Z357" s="9"/>
      <c r="AA357" s="9" t="s">
        <v>130</v>
      </c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</row>
    <row r="358" spans="1:54" outlineLevel="2" x14ac:dyDescent="0.25">
      <c r="A358" s="12"/>
      <c r="B358" s="13"/>
      <c r="C358" s="25">
        <v>16</v>
      </c>
      <c r="D358" s="15"/>
      <c r="E358" s="16">
        <v>16</v>
      </c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9"/>
      <c r="U358" s="9"/>
      <c r="V358" s="9"/>
      <c r="W358" s="9"/>
      <c r="X358" s="9"/>
      <c r="Y358" s="9"/>
      <c r="Z358" s="9"/>
      <c r="AA358" s="9" t="s">
        <v>132</v>
      </c>
      <c r="AB358" s="9">
        <v>0</v>
      </c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</row>
    <row r="359" spans="1:54" ht="20.399999999999999" outlineLevel="1" x14ac:dyDescent="0.25">
      <c r="A359" s="201">
        <v>35</v>
      </c>
      <c r="B359" s="202" t="s">
        <v>402</v>
      </c>
      <c r="C359" s="198" t="s">
        <v>403</v>
      </c>
      <c r="D359" s="199" t="s">
        <v>202</v>
      </c>
      <c r="E359" s="200">
        <v>1</v>
      </c>
      <c r="F359" s="189"/>
      <c r="G359" s="22">
        <f>E359*F359</f>
        <v>0</v>
      </c>
      <c r="H359" s="22">
        <v>39810</v>
      </c>
      <c r="I359" s="22">
        <v>119430</v>
      </c>
      <c r="J359" s="22">
        <v>0</v>
      </c>
      <c r="K359" s="22">
        <v>0</v>
      </c>
      <c r="L359" s="22">
        <v>21</v>
      </c>
      <c r="M359" s="22">
        <v>144510.29999999999</v>
      </c>
      <c r="N359" s="22"/>
      <c r="O359" s="14">
        <v>0</v>
      </c>
      <c r="P359" s="14">
        <v>0</v>
      </c>
      <c r="Q359" s="14"/>
      <c r="R359" s="14" t="s">
        <v>128</v>
      </c>
      <c r="S359" s="14" t="s">
        <v>129</v>
      </c>
      <c r="T359" s="9"/>
      <c r="U359" s="9"/>
      <c r="V359" s="9"/>
      <c r="W359" s="9"/>
      <c r="X359" s="9"/>
      <c r="Y359" s="9"/>
      <c r="Z359" s="9"/>
      <c r="AA359" s="9" t="s">
        <v>130</v>
      </c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</row>
    <row r="360" spans="1:54" outlineLevel="2" x14ac:dyDescent="0.25">
      <c r="A360" s="203"/>
      <c r="B360" s="204"/>
      <c r="C360" s="195" t="s">
        <v>10</v>
      </c>
      <c r="D360" s="196"/>
      <c r="E360" s="197">
        <v>1</v>
      </c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9"/>
      <c r="U360" s="9"/>
      <c r="V360" s="9"/>
      <c r="W360" s="9"/>
      <c r="X360" s="9"/>
      <c r="Y360" s="9"/>
      <c r="Z360" s="9"/>
      <c r="AA360" s="9" t="s">
        <v>132</v>
      </c>
      <c r="AB360" s="9">
        <v>0</v>
      </c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</row>
    <row r="361" spans="1:54" ht="20.399999999999999" outlineLevel="2" x14ac:dyDescent="0.25">
      <c r="A361" s="18">
        <v>36</v>
      </c>
      <c r="B361" s="19" t="s">
        <v>402</v>
      </c>
      <c r="C361" s="24" t="s">
        <v>404</v>
      </c>
      <c r="D361" s="20" t="s">
        <v>202</v>
      </c>
      <c r="E361" s="21">
        <v>1</v>
      </c>
      <c r="F361" s="189"/>
      <c r="G361" s="22">
        <f>E361*F361</f>
        <v>0</v>
      </c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</row>
    <row r="362" spans="1:54" outlineLevel="2" x14ac:dyDescent="0.25">
      <c r="A362" s="12"/>
      <c r="B362" s="13"/>
      <c r="C362" s="25">
        <v>1</v>
      </c>
      <c r="D362" s="15"/>
      <c r="E362" s="16">
        <v>1</v>
      </c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</row>
    <row r="363" spans="1:54" ht="20.399999999999999" outlineLevel="2" x14ac:dyDescent="0.25">
      <c r="A363" s="18">
        <v>37</v>
      </c>
      <c r="B363" s="19" t="s">
        <v>405</v>
      </c>
      <c r="C363" s="24" t="s">
        <v>406</v>
      </c>
      <c r="D363" s="20" t="s">
        <v>202</v>
      </c>
      <c r="E363" s="21">
        <v>1</v>
      </c>
      <c r="F363" s="189"/>
      <c r="G363" s="22">
        <f>E363*F363</f>
        <v>0</v>
      </c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</row>
    <row r="364" spans="1:54" outlineLevel="2" x14ac:dyDescent="0.25">
      <c r="A364" s="12"/>
      <c r="B364" s="13"/>
      <c r="C364" s="25">
        <v>1</v>
      </c>
      <c r="D364" s="15"/>
      <c r="E364" s="16">
        <v>1</v>
      </c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</row>
    <row r="365" spans="1:54" ht="20.399999999999999" outlineLevel="2" x14ac:dyDescent="0.25">
      <c r="A365" s="18">
        <v>38</v>
      </c>
      <c r="B365" s="19" t="s">
        <v>407</v>
      </c>
      <c r="C365" s="24" t="s">
        <v>408</v>
      </c>
      <c r="D365" s="20" t="s">
        <v>202</v>
      </c>
      <c r="E365" s="21">
        <v>2</v>
      </c>
      <c r="F365" s="189"/>
      <c r="G365" s="22">
        <f>E365*F365</f>
        <v>0</v>
      </c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</row>
    <row r="366" spans="1:54" outlineLevel="2" x14ac:dyDescent="0.25">
      <c r="A366" s="12"/>
      <c r="B366" s="13"/>
      <c r="C366" s="25" t="s">
        <v>64</v>
      </c>
      <c r="D366" s="15"/>
      <c r="E366" s="16">
        <v>2</v>
      </c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</row>
    <row r="367" spans="1:54" ht="20.399999999999999" outlineLevel="1" x14ac:dyDescent="0.25">
      <c r="A367" s="18">
        <v>39</v>
      </c>
      <c r="B367" s="19" t="s">
        <v>409</v>
      </c>
      <c r="C367" s="24" t="s">
        <v>410</v>
      </c>
      <c r="D367" s="20" t="s">
        <v>202</v>
      </c>
      <c r="E367" s="21">
        <v>1</v>
      </c>
      <c r="F367" s="189"/>
      <c r="G367" s="22">
        <f>E367*F367</f>
        <v>0</v>
      </c>
      <c r="H367" s="22">
        <v>96880</v>
      </c>
      <c r="I367" s="22">
        <v>96880</v>
      </c>
      <c r="J367" s="22">
        <v>0</v>
      </c>
      <c r="K367" s="22">
        <v>0</v>
      </c>
      <c r="L367" s="22">
        <v>21</v>
      </c>
      <c r="M367" s="22">
        <v>117224.8</v>
      </c>
      <c r="N367" s="22"/>
      <c r="O367" s="14">
        <v>0</v>
      </c>
      <c r="P367" s="14">
        <v>0</v>
      </c>
      <c r="Q367" s="14"/>
      <c r="R367" s="14" t="s">
        <v>128</v>
      </c>
      <c r="S367" s="14" t="s">
        <v>129</v>
      </c>
      <c r="T367" s="9"/>
      <c r="U367" s="9"/>
      <c r="V367" s="9"/>
      <c r="W367" s="9"/>
      <c r="X367" s="9"/>
      <c r="Y367" s="9"/>
      <c r="Z367" s="9"/>
      <c r="AA367" s="9" t="s">
        <v>130</v>
      </c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</row>
    <row r="368" spans="1:54" outlineLevel="2" x14ac:dyDescent="0.25">
      <c r="A368" s="12"/>
      <c r="B368" s="13"/>
      <c r="C368" s="25" t="s">
        <v>10</v>
      </c>
      <c r="D368" s="15"/>
      <c r="E368" s="16">
        <v>1</v>
      </c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9"/>
      <c r="U368" s="9"/>
      <c r="V368" s="9"/>
      <c r="W368" s="9"/>
      <c r="X368" s="9"/>
      <c r="Y368" s="9"/>
      <c r="Z368" s="9"/>
      <c r="AA368" s="9" t="s">
        <v>132</v>
      </c>
      <c r="AB368" s="9">
        <v>0</v>
      </c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</row>
    <row r="369" spans="1:54" ht="20.399999999999999" outlineLevel="1" x14ac:dyDescent="0.25">
      <c r="A369" s="18">
        <v>40</v>
      </c>
      <c r="B369" s="19" t="s">
        <v>407</v>
      </c>
      <c r="C369" s="24" t="s">
        <v>411</v>
      </c>
      <c r="D369" s="20" t="s">
        <v>202</v>
      </c>
      <c r="E369" s="21">
        <v>2</v>
      </c>
      <c r="F369" s="189"/>
      <c r="G369" s="22">
        <f>E369*F369</f>
        <v>0</v>
      </c>
      <c r="H369" s="22">
        <v>108450</v>
      </c>
      <c r="I369" s="22">
        <v>216900</v>
      </c>
      <c r="J369" s="22">
        <v>0</v>
      </c>
      <c r="K369" s="22">
        <v>0</v>
      </c>
      <c r="L369" s="22">
        <v>21</v>
      </c>
      <c r="M369" s="22">
        <v>262449</v>
      </c>
      <c r="N369" s="22"/>
      <c r="O369" s="14">
        <v>0</v>
      </c>
      <c r="P369" s="14">
        <v>0</v>
      </c>
      <c r="Q369" s="14"/>
      <c r="R369" s="14" t="s">
        <v>128</v>
      </c>
      <c r="S369" s="14" t="s">
        <v>129</v>
      </c>
      <c r="T369" s="9"/>
      <c r="U369" s="9"/>
      <c r="V369" s="9"/>
      <c r="W369" s="9"/>
      <c r="X369" s="9"/>
      <c r="Y369" s="9"/>
      <c r="Z369" s="9"/>
      <c r="AA369" s="9" t="s">
        <v>130</v>
      </c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</row>
    <row r="370" spans="1:54" outlineLevel="2" x14ac:dyDescent="0.25">
      <c r="C370" s="25">
        <v>2</v>
      </c>
      <c r="D370" s="15"/>
      <c r="E370" s="16">
        <v>2</v>
      </c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9"/>
      <c r="U370" s="9"/>
      <c r="V370" s="9"/>
      <c r="W370" s="9"/>
      <c r="X370" s="9"/>
      <c r="Y370" s="9"/>
      <c r="Z370" s="9"/>
      <c r="AA370" s="9" t="s">
        <v>132</v>
      </c>
      <c r="AB370" s="9">
        <v>0</v>
      </c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</row>
    <row r="371" spans="1:54" ht="20.399999999999999" outlineLevel="1" x14ac:dyDescent="0.25">
      <c r="A371" s="18">
        <v>41</v>
      </c>
      <c r="B371" s="19" t="s">
        <v>412</v>
      </c>
      <c r="C371" s="24" t="s">
        <v>413</v>
      </c>
      <c r="D371" s="20" t="s">
        <v>202</v>
      </c>
      <c r="E371" s="21">
        <v>1</v>
      </c>
      <c r="F371" s="189"/>
      <c r="G371" s="22">
        <f>E371*F371</f>
        <v>0</v>
      </c>
      <c r="H371" s="22">
        <v>74970</v>
      </c>
      <c r="I371" s="22">
        <v>74970</v>
      </c>
      <c r="J371" s="22">
        <v>0</v>
      </c>
      <c r="K371" s="22">
        <v>0</v>
      </c>
      <c r="L371" s="22">
        <v>21</v>
      </c>
      <c r="M371" s="22">
        <v>90713.7</v>
      </c>
      <c r="N371" s="22"/>
      <c r="O371" s="14">
        <v>0</v>
      </c>
      <c r="P371" s="14">
        <v>0</v>
      </c>
      <c r="Q371" s="14"/>
      <c r="R371" s="14" t="s">
        <v>128</v>
      </c>
      <c r="S371" s="14" t="s">
        <v>129</v>
      </c>
      <c r="T371" s="9"/>
      <c r="U371" s="9"/>
      <c r="V371" s="9"/>
      <c r="W371" s="9"/>
      <c r="X371" s="9"/>
      <c r="Y371" s="9"/>
      <c r="Z371" s="9"/>
      <c r="AA371" s="9" t="s">
        <v>130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</row>
    <row r="372" spans="1:54" outlineLevel="2" x14ac:dyDescent="0.25">
      <c r="A372" s="12"/>
      <c r="B372" s="13"/>
      <c r="C372" s="25" t="s">
        <v>10</v>
      </c>
      <c r="D372" s="15"/>
      <c r="E372" s="16">
        <v>1</v>
      </c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9"/>
      <c r="U372" s="9"/>
      <c r="V372" s="9"/>
      <c r="W372" s="9"/>
      <c r="X372" s="9"/>
      <c r="Y372" s="9"/>
      <c r="Z372" s="9"/>
      <c r="AA372" s="9" t="s">
        <v>132</v>
      </c>
      <c r="AB372" s="9">
        <v>0</v>
      </c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</row>
    <row r="373" spans="1:54" ht="20.399999999999999" outlineLevel="1" x14ac:dyDescent="0.25">
      <c r="A373" s="18">
        <v>42</v>
      </c>
      <c r="B373" s="19" t="s">
        <v>414</v>
      </c>
      <c r="C373" s="24" t="s">
        <v>415</v>
      </c>
      <c r="D373" s="20" t="s">
        <v>202</v>
      </c>
      <c r="E373" s="21">
        <v>1</v>
      </c>
      <c r="F373" s="189"/>
      <c r="G373" s="22">
        <f>E373*F373</f>
        <v>0</v>
      </c>
      <c r="H373" s="22">
        <v>60280</v>
      </c>
      <c r="I373" s="22">
        <v>60280</v>
      </c>
      <c r="J373" s="22">
        <v>0</v>
      </c>
      <c r="K373" s="22">
        <v>0</v>
      </c>
      <c r="L373" s="22">
        <v>21</v>
      </c>
      <c r="M373" s="22">
        <v>72938.8</v>
      </c>
      <c r="N373" s="22"/>
      <c r="O373" s="14">
        <v>0</v>
      </c>
      <c r="P373" s="14">
        <v>0</v>
      </c>
      <c r="Q373" s="14"/>
      <c r="R373" s="14" t="s">
        <v>128</v>
      </c>
      <c r="S373" s="14" t="s">
        <v>129</v>
      </c>
      <c r="T373" s="9"/>
      <c r="U373" s="9"/>
      <c r="V373" s="9"/>
      <c r="W373" s="9"/>
      <c r="X373" s="9"/>
      <c r="Y373" s="9"/>
      <c r="Z373" s="9"/>
      <c r="AA373" s="9" t="s">
        <v>130</v>
      </c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</row>
    <row r="374" spans="1:54" outlineLevel="2" x14ac:dyDescent="0.25">
      <c r="A374" s="12"/>
      <c r="B374" s="13"/>
      <c r="C374" s="25" t="s">
        <v>10</v>
      </c>
      <c r="D374" s="15"/>
      <c r="E374" s="16">
        <v>1</v>
      </c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9"/>
      <c r="U374" s="9"/>
      <c r="V374" s="9"/>
      <c r="W374" s="9"/>
      <c r="X374" s="9"/>
      <c r="Y374" s="9"/>
      <c r="Z374" s="9"/>
      <c r="AA374" s="9" t="s">
        <v>132</v>
      </c>
      <c r="AB374" s="9">
        <v>0</v>
      </c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</row>
    <row r="375" spans="1:54" outlineLevel="1" x14ac:dyDescent="0.25">
      <c r="A375" s="18">
        <v>43</v>
      </c>
      <c r="B375" s="19" t="s">
        <v>416</v>
      </c>
      <c r="C375" s="24" t="s">
        <v>417</v>
      </c>
      <c r="D375" s="20" t="s">
        <v>211</v>
      </c>
      <c r="E375" s="21">
        <f>E380+E383</f>
        <v>16.04</v>
      </c>
      <c r="F375" s="189"/>
      <c r="G375" s="22">
        <f>E375*F375</f>
        <v>0</v>
      </c>
      <c r="H375" s="22">
        <v>23.35</v>
      </c>
      <c r="I375" s="22">
        <v>514.63400000000001</v>
      </c>
      <c r="J375" s="22">
        <v>601.65</v>
      </c>
      <c r="K375" s="22">
        <v>13260.365999999998</v>
      </c>
      <c r="L375" s="22">
        <v>21</v>
      </c>
      <c r="M375" s="22">
        <v>16667.75</v>
      </c>
      <c r="N375" s="22"/>
      <c r="O375" s="14">
        <v>0.76</v>
      </c>
      <c r="P375" s="14">
        <v>16.750399999999999</v>
      </c>
      <c r="Q375" s="14"/>
      <c r="R375" s="14" t="s">
        <v>128</v>
      </c>
      <c r="S375" s="14" t="s">
        <v>129</v>
      </c>
      <c r="T375" s="9"/>
      <c r="U375" s="9"/>
      <c r="V375" s="9"/>
      <c r="W375" s="9"/>
      <c r="X375" s="9"/>
      <c r="Y375" s="9"/>
      <c r="Z375" s="9"/>
      <c r="AA375" s="9" t="s">
        <v>364</v>
      </c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</row>
    <row r="376" spans="1:54" outlineLevel="2" x14ac:dyDescent="0.25">
      <c r="A376" s="12"/>
      <c r="B376" s="13"/>
      <c r="C376" s="208" t="s">
        <v>418</v>
      </c>
      <c r="D376" s="209"/>
      <c r="E376" s="209"/>
      <c r="F376" s="209"/>
      <c r="G376" s="209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9"/>
      <c r="U376" s="9"/>
      <c r="V376" s="9"/>
      <c r="W376" s="9"/>
      <c r="X376" s="9"/>
      <c r="Y376" s="9"/>
      <c r="Z376" s="9"/>
      <c r="AA376" s="9" t="s">
        <v>153</v>
      </c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</row>
    <row r="377" spans="1:54" outlineLevel="2" x14ac:dyDescent="0.25">
      <c r="A377" s="12"/>
      <c r="B377" s="13"/>
      <c r="C377" s="25" t="s">
        <v>272</v>
      </c>
      <c r="D377" s="15"/>
      <c r="E377" s="16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9"/>
      <c r="U377" s="9"/>
      <c r="V377" s="9"/>
      <c r="W377" s="9"/>
      <c r="X377" s="9"/>
      <c r="Y377" s="9"/>
      <c r="Z377" s="9"/>
      <c r="AA377" s="9" t="s">
        <v>132</v>
      </c>
      <c r="AB377" s="9">
        <v>0</v>
      </c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</row>
    <row r="378" spans="1:54" outlineLevel="3" x14ac:dyDescent="0.25">
      <c r="A378" s="12"/>
      <c r="B378" s="13"/>
      <c r="C378" s="25" t="s">
        <v>376</v>
      </c>
      <c r="D378" s="15"/>
      <c r="E378" s="16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9"/>
      <c r="U378" s="9"/>
      <c r="V378" s="9"/>
      <c r="W378" s="9"/>
      <c r="X378" s="9"/>
      <c r="Y378" s="9"/>
      <c r="Z378" s="9"/>
      <c r="AA378" s="9" t="s">
        <v>132</v>
      </c>
      <c r="AB378" s="9">
        <v>0</v>
      </c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</row>
    <row r="379" spans="1:54" outlineLevel="3" x14ac:dyDescent="0.25">
      <c r="A379" s="12"/>
      <c r="B379" s="13"/>
      <c r="C379" s="25" t="s">
        <v>377</v>
      </c>
      <c r="D379" s="15"/>
      <c r="E379" s="16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9"/>
      <c r="U379" s="9"/>
      <c r="V379" s="9"/>
      <c r="W379" s="9"/>
      <c r="X379" s="9"/>
      <c r="Y379" s="9"/>
      <c r="Z379" s="9"/>
      <c r="AA379" s="9" t="s">
        <v>132</v>
      </c>
      <c r="AB379" s="9">
        <v>0</v>
      </c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</row>
    <row r="380" spans="1:54" outlineLevel="3" x14ac:dyDescent="0.25">
      <c r="A380" s="12"/>
      <c r="B380" s="13"/>
      <c r="C380" s="25" t="s">
        <v>419</v>
      </c>
      <c r="D380" s="15"/>
      <c r="E380" s="16">
        <v>8.5</v>
      </c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9"/>
      <c r="U380" s="9"/>
      <c r="V380" s="9"/>
      <c r="W380" s="9"/>
      <c r="X380" s="9"/>
      <c r="Y380" s="9"/>
      <c r="Z380" s="9"/>
      <c r="AA380" s="9" t="s">
        <v>132</v>
      </c>
      <c r="AB380" s="9">
        <v>0</v>
      </c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</row>
    <row r="381" spans="1:54" outlineLevel="3" x14ac:dyDescent="0.25">
      <c r="A381" s="12"/>
      <c r="B381" s="13"/>
      <c r="C381" s="25" t="s">
        <v>379</v>
      </c>
      <c r="D381" s="15"/>
      <c r="E381" s="16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9"/>
      <c r="U381" s="9"/>
      <c r="V381" s="9"/>
      <c r="W381" s="9"/>
      <c r="X381" s="9"/>
      <c r="Y381" s="9"/>
      <c r="Z381" s="9"/>
      <c r="AA381" s="9" t="s">
        <v>132</v>
      </c>
      <c r="AB381" s="9">
        <v>0</v>
      </c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</row>
    <row r="382" spans="1:54" outlineLevel="3" x14ac:dyDescent="0.25">
      <c r="A382" s="12"/>
      <c r="B382" s="13"/>
      <c r="C382" s="25" t="s">
        <v>380</v>
      </c>
      <c r="D382" s="15"/>
      <c r="E382" s="16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9"/>
      <c r="U382" s="9"/>
      <c r="V382" s="9"/>
      <c r="W382" s="9"/>
      <c r="X382" s="9"/>
      <c r="Y382" s="9"/>
      <c r="Z382" s="9"/>
      <c r="AA382" s="9" t="s">
        <v>132</v>
      </c>
      <c r="AB382" s="9">
        <v>0</v>
      </c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</row>
    <row r="383" spans="1:54" outlineLevel="3" x14ac:dyDescent="0.25">
      <c r="A383" s="12"/>
      <c r="B383" s="13"/>
      <c r="C383" s="25" t="s">
        <v>420</v>
      </c>
      <c r="D383" s="15"/>
      <c r="E383" s="16">
        <v>7.54</v>
      </c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9"/>
      <c r="U383" s="9"/>
      <c r="V383" s="9"/>
      <c r="W383" s="9"/>
      <c r="X383" s="9"/>
      <c r="Y383" s="9"/>
      <c r="Z383" s="9"/>
      <c r="AA383" s="9" t="s">
        <v>132</v>
      </c>
      <c r="AB383" s="9">
        <v>0</v>
      </c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</row>
    <row r="384" spans="1:54" x14ac:dyDescent="0.25">
      <c r="A384" s="42" t="s">
        <v>123</v>
      </c>
      <c r="B384" s="43" t="s">
        <v>76</v>
      </c>
      <c r="C384" s="44" t="s">
        <v>77</v>
      </c>
      <c r="D384" s="45"/>
      <c r="E384" s="46"/>
      <c r="F384" s="47"/>
      <c r="G384" s="47">
        <f>SUMIF(AA385:AA398,"&lt;&gt;NOR",G385:G398)</f>
        <v>0</v>
      </c>
      <c r="H384" s="47"/>
      <c r="I384" s="47">
        <f>SUM(I385:I398)</f>
        <v>350418.72000000003</v>
      </c>
      <c r="J384" s="47"/>
      <c r="K384" s="47">
        <f>SUM(K385:K398)</f>
        <v>276305.28000000003</v>
      </c>
      <c r="L384" s="47"/>
      <c r="M384" s="47">
        <f>SUM(M385:M398)</f>
        <v>758336.04</v>
      </c>
      <c r="N384" s="47"/>
      <c r="O384" s="17"/>
      <c r="P384" s="17">
        <f>SUM(P385:P398)</f>
        <v>446.88</v>
      </c>
      <c r="Q384" s="17"/>
      <c r="R384" s="17"/>
      <c r="S384" s="17"/>
      <c r="AA384" t="s">
        <v>124</v>
      </c>
    </row>
    <row r="385" spans="1:54" outlineLevel="1" x14ac:dyDescent="0.25">
      <c r="A385" s="18">
        <v>44</v>
      </c>
      <c r="B385" s="19" t="s">
        <v>421</v>
      </c>
      <c r="C385" s="24" t="s">
        <v>422</v>
      </c>
      <c r="D385" s="20" t="s">
        <v>160</v>
      </c>
      <c r="E385" s="21">
        <v>1264</v>
      </c>
      <c r="F385" s="189"/>
      <c r="G385" s="22">
        <f>E385*F385</f>
        <v>0</v>
      </c>
      <c r="H385" s="22">
        <v>0.03</v>
      </c>
      <c r="I385" s="22">
        <v>37.92</v>
      </c>
      <c r="J385" s="22">
        <v>83.77</v>
      </c>
      <c r="K385" s="22">
        <v>105885.28</v>
      </c>
      <c r="L385" s="22">
        <v>21</v>
      </c>
      <c r="M385" s="22">
        <v>128167.072</v>
      </c>
      <c r="N385" s="22"/>
      <c r="O385" s="14">
        <v>0.13</v>
      </c>
      <c r="P385" s="14">
        <v>164.32</v>
      </c>
      <c r="Q385" s="14"/>
      <c r="R385" s="14" t="s">
        <v>128</v>
      </c>
      <c r="S385" s="14" t="s">
        <v>129</v>
      </c>
      <c r="T385" s="9"/>
      <c r="U385" s="9"/>
      <c r="V385" s="9"/>
      <c r="W385" s="9"/>
      <c r="X385" s="9"/>
      <c r="Y385" s="9"/>
      <c r="Z385" s="9"/>
      <c r="AA385" s="9" t="s">
        <v>352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</row>
    <row r="386" spans="1:54" outlineLevel="2" x14ac:dyDescent="0.25">
      <c r="A386" s="12"/>
      <c r="B386" s="13"/>
      <c r="C386" s="25" t="s">
        <v>423</v>
      </c>
      <c r="D386" s="15"/>
      <c r="E386" s="16">
        <v>900</v>
      </c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9"/>
      <c r="U386" s="9"/>
      <c r="V386" s="9"/>
      <c r="W386" s="9"/>
      <c r="X386" s="9"/>
      <c r="Y386" s="9"/>
      <c r="Z386" s="9"/>
      <c r="AA386" s="9" t="s">
        <v>132</v>
      </c>
      <c r="AB386" s="9">
        <v>0</v>
      </c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</row>
    <row r="387" spans="1:54" outlineLevel="3" x14ac:dyDescent="0.25">
      <c r="A387" s="12"/>
      <c r="B387" s="13"/>
      <c r="C387" s="25" t="s">
        <v>424</v>
      </c>
      <c r="D387" s="15"/>
      <c r="E387" s="16">
        <v>364</v>
      </c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9"/>
      <c r="U387" s="9"/>
      <c r="V387" s="9"/>
      <c r="W387" s="9"/>
      <c r="X387" s="9"/>
      <c r="Y387" s="9"/>
      <c r="Z387" s="9"/>
      <c r="AA387" s="9" t="s">
        <v>132</v>
      </c>
      <c r="AB387" s="9">
        <v>0</v>
      </c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</row>
    <row r="388" spans="1:54" outlineLevel="1" x14ac:dyDescent="0.25">
      <c r="A388" s="18">
        <v>45</v>
      </c>
      <c r="B388" s="19" t="s">
        <v>425</v>
      </c>
      <c r="C388" s="24" t="s">
        <v>426</v>
      </c>
      <c r="D388" s="20" t="s">
        <v>160</v>
      </c>
      <c r="E388" s="21">
        <v>7584</v>
      </c>
      <c r="F388" s="189"/>
      <c r="G388" s="22">
        <f>E388*F388</f>
        <v>0</v>
      </c>
      <c r="H388" s="22">
        <v>46.2</v>
      </c>
      <c r="I388" s="22">
        <v>350380.80000000005</v>
      </c>
      <c r="J388" s="22">
        <v>4</v>
      </c>
      <c r="K388" s="22">
        <v>30336</v>
      </c>
      <c r="L388" s="22">
        <v>21</v>
      </c>
      <c r="M388" s="22">
        <v>460667.32799999998</v>
      </c>
      <c r="N388" s="22"/>
      <c r="O388" s="14">
        <v>0.01</v>
      </c>
      <c r="P388" s="14">
        <v>75.84</v>
      </c>
      <c r="Q388" s="14"/>
      <c r="R388" s="14" t="s">
        <v>128</v>
      </c>
      <c r="S388" s="14" t="s">
        <v>129</v>
      </c>
      <c r="T388" s="9"/>
      <c r="U388" s="9"/>
      <c r="V388" s="9"/>
      <c r="W388" s="9"/>
      <c r="X388" s="9"/>
      <c r="Y388" s="9"/>
      <c r="Z388" s="9"/>
      <c r="AA388" s="9" t="s">
        <v>352</v>
      </c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</row>
    <row r="389" spans="1:54" outlineLevel="2" x14ac:dyDescent="0.25">
      <c r="A389" s="12"/>
      <c r="B389" s="13"/>
      <c r="C389" s="25" t="s">
        <v>427</v>
      </c>
      <c r="D389" s="15"/>
      <c r="E389" s="16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9"/>
      <c r="U389" s="9"/>
      <c r="V389" s="9"/>
      <c r="W389" s="9"/>
      <c r="X389" s="9"/>
      <c r="Y389" s="9"/>
      <c r="Z389" s="9"/>
      <c r="AA389" s="9" t="s">
        <v>132</v>
      </c>
      <c r="AB389" s="9">
        <v>0</v>
      </c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</row>
    <row r="390" spans="1:54" outlineLevel="3" x14ac:dyDescent="0.25">
      <c r="A390" s="12"/>
      <c r="B390" s="13"/>
      <c r="C390" s="25" t="s">
        <v>428</v>
      </c>
      <c r="D390" s="15"/>
      <c r="E390" s="16">
        <v>7584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9"/>
      <c r="U390" s="9"/>
      <c r="V390" s="9"/>
      <c r="W390" s="9"/>
      <c r="X390" s="9"/>
      <c r="Y390" s="9"/>
      <c r="Z390" s="9"/>
      <c r="AA390" s="9" t="s">
        <v>132</v>
      </c>
      <c r="AB390" s="9">
        <v>0</v>
      </c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</row>
    <row r="391" spans="1:54" outlineLevel="1" x14ac:dyDescent="0.25">
      <c r="A391" s="18">
        <v>46</v>
      </c>
      <c r="B391" s="19" t="s">
        <v>429</v>
      </c>
      <c r="C391" s="24" t="s">
        <v>430</v>
      </c>
      <c r="D391" s="20" t="s">
        <v>160</v>
      </c>
      <c r="E391" s="21">
        <v>1264</v>
      </c>
      <c r="F391" s="189"/>
      <c r="G391" s="22">
        <f>E391*F391</f>
        <v>0</v>
      </c>
      <c r="H391" s="22">
        <v>0</v>
      </c>
      <c r="I391" s="22">
        <v>0</v>
      </c>
      <c r="J391" s="22">
        <v>61</v>
      </c>
      <c r="K391" s="22">
        <v>77104</v>
      </c>
      <c r="L391" s="22">
        <v>21</v>
      </c>
      <c r="M391" s="22">
        <v>93295.84</v>
      </c>
      <c r="N391" s="22"/>
      <c r="O391" s="14">
        <v>0.11</v>
      </c>
      <c r="P391" s="14">
        <v>139.04</v>
      </c>
      <c r="Q391" s="14"/>
      <c r="R391" s="14" t="s">
        <v>128</v>
      </c>
      <c r="S391" s="14" t="s">
        <v>129</v>
      </c>
      <c r="T391" s="9"/>
      <c r="U391" s="9"/>
      <c r="V391" s="9"/>
      <c r="W391" s="9"/>
      <c r="X391" s="9"/>
      <c r="Y391" s="9"/>
      <c r="Z391" s="9"/>
      <c r="AA391" s="9" t="s">
        <v>352</v>
      </c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</row>
    <row r="392" spans="1:54" outlineLevel="2" x14ac:dyDescent="0.25">
      <c r="A392" s="12"/>
      <c r="B392" s="13"/>
      <c r="C392" s="25" t="s">
        <v>423</v>
      </c>
      <c r="D392" s="15"/>
      <c r="E392" s="16">
        <v>900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9"/>
      <c r="U392" s="9"/>
      <c r="V392" s="9"/>
      <c r="W392" s="9"/>
      <c r="X392" s="9"/>
      <c r="Y392" s="9"/>
      <c r="Z392" s="9"/>
      <c r="AA392" s="9" t="s">
        <v>132</v>
      </c>
      <c r="AB392" s="9">
        <v>0</v>
      </c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</row>
    <row r="393" spans="1:54" outlineLevel="3" x14ac:dyDescent="0.25">
      <c r="A393" s="12"/>
      <c r="B393" s="13"/>
      <c r="C393" s="25" t="s">
        <v>424</v>
      </c>
      <c r="D393" s="15"/>
      <c r="E393" s="16">
        <v>364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9"/>
      <c r="U393" s="9"/>
      <c r="V393" s="9"/>
      <c r="W393" s="9"/>
      <c r="X393" s="9"/>
      <c r="Y393" s="9"/>
      <c r="Z393" s="9"/>
      <c r="AA393" s="9" t="s">
        <v>132</v>
      </c>
      <c r="AB393" s="9">
        <v>0</v>
      </c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</row>
    <row r="394" spans="1:54" outlineLevel="1" x14ac:dyDescent="0.25">
      <c r="A394" s="18">
        <v>47</v>
      </c>
      <c r="B394" s="19" t="s">
        <v>431</v>
      </c>
      <c r="C394" s="24" t="s">
        <v>432</v>
      </c>
      <c r="D394" s="20" t="s">
        <v>160</v>
      </c>
      <c r="E394" s="21">
        <v>376</v>
      </c>
      <c r="F394" s="189"/>
      <c r="G394" s="22">
        <f>E394*F394</f>
        <v>0</v>
      </c>
      <c r="H394" s="22">
        <v>0</v>
      </c>
      <c r="I394" s="22">
        <v>0</v>
      </c>
      <c r="J394" s="22">
        <v>167.5</v>
      </c>
      <c r="K394" s="22">
        <v>62980</v>
      </c>
      <c r="L394" s="22">
        <v>21</v>
      </c>
      <c r="M394" s="22">
        <v>76205.8</v>
      </c>
      <c r="N394" s="22"/>
      <c r="O394" s="14">
        <v>0.18</v>
      </c>
      <c r="P394" s="14">
        <v>67.679999999999993</v>
      </c>
      <c r="Q394" s="14"/>
      <c r="R394" s="14" t="s">
        <v>128</v>
      </c>
      <c r="S394" s="14" t="s">
        <v>129</v>
      </c>
      <c r="T394" s="9"/>
      <c r="U394" s="9"/>
      <c r="V394" s="9"/>
      <c r="W394" s="9"/>
      <c r="X394" s="9"/>
      <c r="Y394" s="9"/>
      <c r="Z394" s="9"/>
      <c r="AA394" s="9" t="s">
        <v>130</v>
      </c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</row>
    <row r="395" spans="1:54" ht="20.399999999999999" outlineLevel="2" x14ac:dyDescent="0.25">
      <c r="A395" s="12"/>
      <c r="B395" s="13"/>
      <c r="C395" s="25" t="s">
        <v>433</v>
      </c>
      <c r="D395" s="15"/>
      <c r="E395" s="16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9"/>
      <c r="U395" s="9"/>
      <c r="V395" s="9"/>
      <c r="W395" s="9"/>
      <c r="X395" s="9"/>
      <c r="Y395" s="9"/>
      <c r="Z395" s="9"/>
      <c r="AA395" s="9" t="s">
        <v>132</v>
      </c>
      <c r="AB395" s="9">
        <v>0</v>
      </c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</row>
    <row r="396" spans="1:54" outlineLevel="3" x14ac:dyDescent="0.25">
      <c r="A396" s="12"/>
      <c r="B396" s="13"/>
      <c r="C396" s="25" t="s">
        <v>434</v>
      </c>
      <c r="D396" s="15"/>
      <c r="E396" s="16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9"/>
      <c r="U396" s="9"/>
      <c r="V396" s="9"/>
      <c r="W396" s="9"/>
      <c r="X396" s="9"/>
      <c r="Y396" s="9"/>
      <c r="Z396" s="9"/>
      <c r="AA396" s="9" t="s">
        <v>132</v>
      </c>
      <c r="AB396" s="9">
        <v>0</v>
      </c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</row>
    <row r="397" spans="1:54" outlineLevel="3" x14ac:dyDescent="0.25">
      <c r="A397" s="12"/>
      <c r="B397" s="13"/>
      <c r="C397" s="25" t="s">
        <v>435</v>
      </c>
      <c r="D397" s="15"/>
      <c r="E397" s="16">
        <v>200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9"/>
      <c r="U397" s="9"/>
      <c r="V397" s="9"/>
      <c r="W397" s="9"/>
      <c r="X397" s="9"/>
      <c r="Y397" s="9"/>
      <c r="Z397" s="9"/>
      <c r="AA397" s="9" t="s">
        <v>132</v>
      </c>
      <c r="AB397" s="9">
        <v>0</v>
      </c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</row>
    <row r="398" spans="1:54" outlineLevel="3" x14ac:dyDescent="0.25">
      <c r="A398" s="12"/>
      <c r="B398" s="13"/>
      <c r="C398" s="25" t="s">
        <v>436</v>
      </c>
      <c r="D398" s="15"/>
      <c r="E398" s="16">
        <v>176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9"/>
      <c r="U398" s="9"/>
      <c r="V398" s="9"/>
      <c r="W398" s="9"/>
      <c r="X398" s="9"/>
      <c r="Y398" s="9"/>
      <c r="Z398" s="9"/>
      <c r="AA398" s="9" t="s">
        <v>132</v>
      </c>
      <c r="AB398" s="9">
        <v>0</v>
      </c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</row>
    <row r="399" spans="1:54" ht="26.4" x14ac:dyDescent="0.25">
      <c r="A399" s="42" t="s">
        <v>123</v>
      </c>
      <c r="B399" s="43" t="s">
        <v>78</v>
      </c>
      <c r="C399" s="44" t="s">
        <v>79</v>
      </c>
      <c r="D399" s="45"/>
      <c r="E399" s="46"/>
      <c r="F399" s="47"/>
      <c r="G399" s="47">
        <f>SUMIF(AA400:AA404,"&lt;&gt;NOR",G400:G404)</f>
        <v>0</v>
      </c>
      <c r="H399" s="47"/>
      <c r="I399" s="47">
        <f>SUM(I400:I404)</f>
        <v>615.48</v>
      </c>
      <c r="J399" s="47"/>
      <c r="K399" s="47">
        <f>SUM(K400:K404)</f>
        <v>53480.520000000004</v>
      </c>
      <c r="L399" s="47"/>
      <c r="M399" s="47">
        <f>SUM(M400:M404)</f>
        <v>65456.160000000003</v>
      </c>
      <c r="N399" s="47"/>
      <c r="O399" s="17"/>
      <c r="P399" s="17">
        <f>SUM(P400:P404)</f>
        <v>85.56</v>
      </c>
      <c r="Q399" s="17"/>
      <c r="R399" s="17"/>
      <c r="S399" s="17"/>
      <c r="AA399" t="s">
        <v>124</v>
      </c>
    </row>
    <row r="400" spans="1:54" outlineLevel="1" x14ac:dyDescent="0.25">
      <c r="A400" s="18">
        <v>48</v>
      </c>
      <c r="B400" s="19" t="s">
        <v>437</v>
      </c>
      <c r="C400" s="24" t="s">
        <v>438</v>
      </c>
      <c r="D400" s="20" t="s">
        <v>160</v>
      </c>
      <c r="E400" s="21">
        <v>276</v>
      </c>
      <c r="F400" s="189"/>
      <c r="G400" s="22">
        <f>E400*F400</f>
        <v>0</v>
      </c>
      <c r="H400" s="22">
        <v>2.23</v>
      </c>
      <c r="I400" s="22">
        <v>615.48</v>
      </c>
      <c r="J400" s="22">
        <v>193.77</v>
      </c>
      <c r="K400" s="22">
        <v>53480.520000000004</v>
      </c>
      <c r="L400" s="22">
        <v>21</v>
      </c>
      <c r="M400" s="22">
        <v>65456.160000000003</v>
      </c>
      <c r="N400" s="22"/>
      <c r="O400" s="14">
        <v>0.31</v>
      </c>
      <c r="P400" s="14">
        <v>85.56</v>
      </c>
      <c r="Q400" s="14"/>
      <c r="R400" s="14" t="s">
        <v>128</v>
      </c>
      <c r="S400" s="14" t="s">
        <v>129</v>
      </c>
      <c r="T400" s="9"/>
      <c r="U400" s="9"/>
      <c r="V400" s="9"/>
      <c r="W400" s="9"/>
      <c r="X400" s="9"/>
      <c r="Y400" s="9"/>
      <c r="Z400" s="9"/>
      <c r="AA400" s="9" t="s">
        <v>352</v>
      </c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</row>
    <row r="401" spans="1:54" outlineLevel="2" x14ac:dyDescent="0.25">
      <c r="A401" s="12"/>
      <c r="B401" s="13"/>
      <c r="C401" s="25" t="s">
        <v>439</v>
      </c>
      <c r="D401" s="15"/>
      <c r="E401" s="16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9"/>
      <c r="U401" s="9"/>
      <c r="V401" s="9"/>
      <c r="W401" s="9"/>
      <c r="X401" s="9"/>
      <c r="Y401" s="9"/>
      <c r="Z401" s="9"/>
      <c r="AA401" s="9" t="s">
        <v>132</v>
      </c>
      <c r="AB401" s="9">
        <v>0</v>
      </c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</row>
    <row r="402" spans="1:54" outlineLevel="3" x14ac:dyDescent="0.25">
      <c r="A402" s="12"/>
      <c r="B402" s="13"/>
      <c r="C402" s="25" t="s">
        <v>375</v>
      </c>
      <c r="D402" s="15"/>
      <c r="E402" s="16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9"/>
      <c r="U402" s="9"/>
      <c r="V402" s="9"/>
      <c r="W402" s="9"/>
      <c r="X402" s="9"/>
      <c r="Y402" s="9"/>
      <c r="Z402" s="9"/>
      <c r="AA402" s="9" t="s">
        <v>132</v>
      </c>
      <c r="AB402" s="9">
        <v>0</v>
      </c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</row>
    <row r="403" spans="1:54" outlineLevel="3" x14ac:dyDescent="0.25">
      <c r="A403" s="12"/>
      <c r="B403" s="13"/>
      <c r="C403" s="25" t="s">
        <v>440</v>
      </c>
      <c r="D403" s="15"/>
      <c r="E403" s="16">
        <v>192</v>
      </c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9"/>
      <c r="U403" s="9"/>
      <c r="V403" s="9"/>
      <c r="W403" s="9"/>
      <c r="X403" s="9"/>
      <c r="Y403" s="9"/>
      <c r="Z403" s="9"/>
      <c r="AA403" s="9" t="s">
        <v>132</v>
      </c>
      <c r="AB403" s="9">
        <v>0</v>
      </c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</row>
    <row r="404" spans="1:54" outlineLevel="3" x14ac:dyDescent="0.25">
      <c r="A404" s="12"/>
      <c r="B404" s="13"/>
      <c r="C404" s="25" t="s">
        <v>441</v>
      </c>
      <c r="D404" s="15"/>
      <c r="E404" s="16">
        <v>84</v>
      </c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9"/>
      <c r="U404" s="9"/>
      <c r="V404" s="9"/>
      <c r="W404" s="9"/>
      <c r="X404" s="9"/>
      <c r="Y404" s="9"/>
      <c r="Z404" s="9"/>
      <c r="AA404" s="9" t="s">
        <v>132</v>
      </c>
      <c r="AB404" s="9">
        <v>0</v>
      </c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</row>
    <row r="405" spans="1:54" x14ac:dyDescent="0.25">
      <c r="A405" s="42" t="s">
        <v>123</v>
      </c>
      <c r="B405" s="43" t="s">
        <v>80</v>
      </c>
      <c r="C405" s="44" t="s">
        <v>81</v>
      </c>
      <c r="D405" s="45"/>
      <c r="E405" s="46"/>
      <c r="F405" s="47"/>
      <c r="G405" s="47">
        <f>SUMIF(AA406:AA573,"&lt;&gt;NOR",G406:G573)</f>
        <v>0</v>
      </c>
      <c r="H405" s="47"/>
      <c r="I405" s="47">
        <f>SUM(I406:I573)</f>
        <v>6548.57521</v>
      </c>
      <c r="J405" s="47"/>
      <c r="K405" s="47">
        <f>SUM(K406:K573)</f>
        <v>122019.21412</v>
      </c>
      <c r="L405" s="47"/>
      <c r="M405" s="47">
        <f>SUM(M406:M573)</f>
        <v>155567.01379999999</v>
      </c>
      <c r="N405" s="47"/>
      <c r="O405" s="17"/>
      <c r="P405" s="17">
        <f>SUM(P406:P573)</f>
        <v>187.55462700000004</v>
      </c>
      <c r="Q405" s="17"/>
      <c r="R405" s="17"/>
      <c r="S405" s="17"/>
      <c r="AA405" t="s">
        <v>124</v>
      </c>
    </row>
    <row r="406" spans="1:54" outlineLevel="1" x14ac:dyDescent="0.25">
      <c r="A406" s="18">
        <v>49</v>
      </c>
      <c r="B406" s="19" t="s">
        <v>442</v>
      </c>
      <c r="C406" s="24" t="s">
        <v>443</v>
      </c>
      <c r="D406" s="20" t="s">
        <v>127</v>
      </c>
      <c r="E406" s="21">
        <v>3.2759999999999998</v>
      </c>
      <c r="F406" s="189"/>
      <c r="G406" s="22">
        <f>E406*F406</f>
        <v>0</v>
      </c>
      <c r="H406" s="22">
        <v>37.29</v>
      </c>
      <c r="I406" s="22">
        <v>14.76684</v>
      </c>
      <c r="J406" s="22">
        <v>1247.71</v>
      </c>
      <c r="K406" s="22">
        <v>494.09316000000001</v>
      </c>
      <c r="L406" s="22">
        <v>21</v>
      </c>
      <c r="M406" s="22">
        <v>615.72059999999999</v>
      </c>
      <c r="N406" s="22"/>
      <c r="O406" s="14">
        <v>1.52</v>
      </c>
      <c r="P406" s="14">
        <v>0.60192000000000001</v>
      </c>
      <c r="Q406" s="14"/>
      <c r="R406" s="14" t="s">
        <v>128</v>
      </c>
      <c r="S406" s="14" t="s">
        <v>129</v>
      </c>
      <c r="T406" s="9"/>
      <c r="U406" s="9"/>
      <c r="V406" s="9"/>
      <c r="W406" s="9"/>
      <c r="X406" s="9"/>
      <c r="Y406" s="9"/>
      <c r="Z406" s="9"/>
      <c r="AA406" s="9" t="s">
        <v>130</v>
      </c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</row>
    <row r="407" spans="1:54" outlineLevel="2" x14ac:dyDescent="0.25">
      <c r="A407" s="12"/>
      <c r="B407" s="13"/>
      <c r="C407" s="25" t="s">
        <v>444</v>
      </c>
      <c r="D407" s="15"/>
      <c r="E407" s="16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9"/>
      <c r="U407" s="9"/>
      <c r="V407" s="9"/>
      <c r="W407" s="9"/>
      <c r="X407" s="9"/>
      <c r="Y407" s="9"/>
      <c r="Z407" s="9"/>
      <c r="AA407" s="9" t="s">
        <v>132</v>
      </c>
      <c r="AB407" s="9">
        <v>0</v>
      </c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</row>
    <row r="408" spans="1:54" outlineLevel="3" x14ac:dyDescent="0.25">
      <c r="A408" s="12"/>
      <c r="B408" s="13"/>
      <c r="C408" s="28" t="s">
        <v>445</v>
      </c>
      <c r="D408" s="29"/>
      <c r="E408" s="30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</row>
    <row r="409" spans="1:54" outlineLevel="3" x14ac:dyDescent="0.25">
      <c r="A409" s="12"/>
      <c r="B409" s="13"/>
      <c r="C409" s="28" t="s">
        <v>446</v>
      </c>
      <c r="D409" s="29"/>
      <c r="E409" s="30">
        <v>2.556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</row>
    <row r="410" spans="1:54" outlineLevel="3" x14ac:dyDescent="0.25">
      <c r="A410" s="12"/>
      <c r="B410" s="13"/>
      <c r="C410" s="28" t="s">
        <v>447</v>
      </c>
      <c r="D410" s="29"/>
      <c r="E410" s="30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</row>
    <row r="411" spans="1:54" outlineLevel="3" x14ac:dyDescent="0.25">
      <c r="A411" s="12"/>
      <c r="B411" s="13"/>
      <c r="C411" s="28" t="s">
        <v>448</v>
      </c>
      <c r="D411" s="29"/>
      <c r="E411" s="30">
        <v>0.72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</row>
    <row r="412" spans="1:54" outlineLevel="1" x14ac:dyDescent="0.25">
      <c r="A412" s="201">
        <v>50</v>
      </c>
      <c r="B412" s="202" t="s">
        <v>449</v>
      </c>
      <c r="C412" s="198" t="s">
        <v>450</v>
      </c>
      <c r="D412" s="199" t="s">
        <v>160</v>
      </c>
      <c r="E412" s="200">
        <f>E415+E417</f>
        <v>19.68</v>
      </c>
      <c r="F412" s="189"/>
      <c r="G412" s="22">
        <f>E412*F412</f>
        <v>0</v>
      </c>
      <c r="H412" s="22">
        <v>19.43</v>
      </c>
      <c r="I412" s="22">
        <v>156.68351999999999</v>
      </c>
      <c r="J412" s="22">
        <v>243.57</v>
      </c>
      <c r="K412" s="22">
        <v>1964.1484800000001</v>
      </c>
      <c r="L412" s="22">
        <v>21</v>
      </c>
      <c r="M412" s="22">
        <v>2566.2042999999999</v>
      </c>
      <c r="N412" s="22"/>
      <c r="O412" s="14">
        <v>0.38100000000000001</v>
      </c>
      <c r="P412" s="14">
        <v>3.072384</v>
      </c>
      <c r="Q412" s="14"/>
      <c r="R412" s="14" t="s">
        <v>128</v>
      </c>
      <c r="S412" s="14" t="s">
        <v>129</v>
      </c>
      <c r="T412" s="9"/>
      <c r="U412" s="9"/>
      <c r="V412" s="9"/>
      <c r="W412" s="9"/>
      <c r="X412" s="9"/>
      <c r="Y412" s="9"/>
      <c r="Z412" s="9"/>
      <c r="AA412" s="9" t="s">
        <v>130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</row>
    <row r="413" spans="1:54" outlineLevel="2" x14ac:dyDescent="0.25">
      <c r="A413" s="203"/>
      <c r="B413" s="204"/>
      <c r="C413" s="195" t="s">
        <v>444</v>
      </c>
      <c r="D413" s="196"/>
      <c r="E413" s="197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9"/>
      <c r="U413" s="9"/>
      <c r="V413" s="9"/>
      <c r="W413" s="9"/>
      <c r="X413" s="9"/>
      <c r="Y413" s="9"/>
      <c r="Z413" s="9"/>
      <c r="AA413" s="9" t="s">
        <v>132</v>
      </c>
      <c r="AB413" s="9">
        <v>0</v>
      </c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</row>
    <row r="414" spans="1:54" outlineLevel="3" x14ac:dyDescent="0.25">
      <c r="A414" s="203"/>
      <c r="B414" s="204"/>
      <c r="C414" s="205" t="s">
        <v>451</v>
      </c>
      <c r="D414" s="206"/>
      <c r="E414" s="207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9"/>
      <c r="U414" s="9"/>
      <c r="V414" s="9"/>
      <c r="W414" s="9"/>
      <c r="X414" s="9"/>
      <c r="Y414" s="9"/>
      <c r="Z414" s="9"/>
      <c r="AA414" s="9" t="s">
        <v>132</v>
      </c>
      <c r="AB414" s="9">
        <v>0</v>
      </c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</row>
    <row r="415" spans="1:54" outlineLevel="3" x14ac:dyDescent="0.25">
      <c r="A415" s="203"/>
      <c r="B415" s="204"/>
      <c r="C415" s="205" t="s">
        <v>697</v>
      </c>
      <c r="D415" s="206"/>
      <c r="E415" s="207">
        <f>2.4*1</f>
        <v>2.4</v>
      </c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9"/>
      <c r="U415" s="9"/>
      <c r="V415" s="9"/>
      <c r="W415" s="9"/>
      <c r="X415" s="9"/>
      <c r="Y415" s="9"/>
      <c r="Z415" s="9"/>
      <c r="AA415" s="9" t="s">
        <v>132</v>
      </c>
      <c r="AB415" s="9">
        <v>0</v>
      </c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</row>
    <row r="416" spans="1:54" outlineLevel="3" x14ac:dyDescent="0.25">
      <c r="A416" s="203"/>
      <c r="B416" s="204"/>
      <c r="C416" s="205" t="s">
        <v>695</v>
      </c>
      <c r="D416" s="206"/>
      <c r="E416" s="207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</row>
    <row r="417" spans="1:54" outlineLevel="3" x14ac:dyDescent="0.25">
      <c r="A417" s="203"/>
      <c r="B417" s="204"/>
      <c r="C417" s="205" t="s">
        <v>698</v>
      </c>
      <c r="D417" s="206"/>
      <c r="E417" s="207">
        <f>(3.6*2.4)*2</f>
        <v>17.28</v>
      </c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</row>
    <row r="418" spans="1:54" ht="20.399999999999999" outlineLevel="1" x14ac:dyDescent="0.25">
      <c r="A418" s="18">
        <v>51</v>
      </c>
      <c r="B418" s="19" t="s">
        <v>452</v>
      </c>
      <c r="C418" s="24" t="s">
        <v>453</v>
      </c>
      <c r="D418" s="20" t="s">
        <v>202</v>
      </c>
      <c r="E418" s="21">
        <v>150</v>
      </c>
      <c r="F418" s="189"/>
      <c r="G418" s="22">
        <f>E418*F418</f>
        <v>0</v>
      </c>
      <c r="H418" s="22">
        <v>0</v>
      </c>
      <c r="I418" s="22">
        <v>0</v>
      </c>
      <c r="J418" s="22">
        <v>17.3</v>
      </c>
      <c r="K418" s="22">
        <v>2595</v>
      </c>
      <c r="L418" s="22">
        <v>21</v>
      </c>
      <c r="M418" s="22">
        <v>3139.95</v>
      </c>
      <c r="N418" s="22"/>
      <c r="O418" s="14">
        <v>0.03</v>
      </c>
      <c r="P418" s="14">
        <v>4.5</v>
      </c>
      <c r="Q418" s="14"/>
      <c r="R418" s="14" t="s">
        <v>128</v>
      </c>
      <c r="S418" s="14" t="s">
        <v>129</v>
      </c>
      <c r="T418" s="9"/>
      <c r="U418" s="9"/>
      <c r="V418" s="9"/>
      <c r="W418" s="9"/>
      <c r="X418" s="9"/>
      <c r="Y418" s="9"/>
      <c r="Z418" s="9"/>
      <c r="AA418" s="9" t="s">
        <v>130</v>
      </c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</row>
    <row r="419" spans="1:54" outlineLevel="2" x14ac:dyDescent="0.25">
      <c r="A419" s="12"/>
      <c r="B419" s="13"/>
      <c r="C419" s="25" t="s">
        <v>454</v>
      </c>
      <c r="D419" s="15"/>
      <c r="E419" s="16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9"/>
      <c r="U419" s="9"/>
      <c r="V419" s="9"/>
      <c r="W419" s="9"/>
      <c r="X419" s="9"/>
      <c r="Y419" s="9"/>
      <c r="Z419" s="9"/>
      <c r="AA419" s="9" t="s">
        <v>132</v>
      </c>
      <c r="AB419" s="9">
        <v>0</v>
      </c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</row>
    <row r="420" spans="1:54" outlineLevel="3" x14ac:dyDescent="0.25">
      <c r="A420" s="12"/>
      <c r="B420" s="13"/>
      <c r="C420" s="25" t="s">
        <v>455</v>
      </c>
      <c r="D420" s="15"/>
      <c r="E420" s="16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9"/>
      <c r="U420" s="9"/>
      <c r="V420" s="9"/>
      <c r="W420" s="9"/>
      <c r="X420" s="9"/>
      <c r="Y420" s="9"/>
      <c r="Z420" s="9"/>
      <c r="AA420" s="9" t="s">
        <v>132</v>
      </c>
      <c r="AB420" s="9">
        <v>0</v>
      </c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</row>
    <row r="421" spans="1:54" outlineLevel="3" x14ac:dyDescent="0.25">
      <c r="A421" s="12"/>
      <c r="B421" s="13"/>
      <c r="C421" s="25" t="s">
        <v>456</v>
      </c>
      <c r="D421" s="15"/>
      <c r="E421" s="16">
        <v>28</v>
      </c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9"/>
      <c r="U421" s="9"/>
      <c r="V421" s="9"/>
      <c r="W421" s="9"/>
      <c r="X421" s="9"/>
      <c r="Y421" s="9"/>
      <c r="Z421" s="9"/>
      <c r="AA421" s="9" t="s">
        <v>132</v>
      </c>
      <c r="AB421" s="9">
        <v>0</v>
      </c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</row>
    <row r="422" spans="1:54" outlineLevel="3" x14ac:dyDescent="0.25">
      <c r="A422" s="12"/>
      <c r="B422" s="13"/>
      <c r="C422" s="25" t="s">
        <v>457</v>
      </c>
      <c r="D422" s="15"/>
      <c r="E422" s="16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9"/>
      <c r="U422" s="9"/>
      <c r="V422" s="9"/>
      <c r="W422" s="9"/>
      <c r="X422" s="9"/>
      <c r="Y422" s="9"/>
      <c r="Z422" s="9"/>
      <c r="AA422" s="9" t="s">
        <v>132</v>
      </c>
      <c r="AB422" s="9">
        <v>0</v>
      </c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</row>
    <row r="423" spans="1:54" outlineLevel="3" x14ac:dyDescent="0.25">
      <c r="A423" s="12"/>
      <c r="B423" s="13"/>
      <c r="C423" s="25" t="s">
        <v>458</v>
      </c>
      <c r="D423" s="15"/>
      <c r="E423" s="16">
        <v>6</v>
      </c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9"/>
      <c r="U423" s="9"/>
      <c r="V423" s="9"/>
      <c r="W423" s="9"/>
      <c r="X423" s="9"/>
      <c r="Y423" s="9"/>
      <c r="Z423" s="9"/>
      <c r="AA423" s="9" t="s">
        <v>132</v>
      </c>
      <c r="AB423" s="9">
        <v>0</v>
      </c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</row>
    <row r="424" spans="1:54" outlineLevel="3" x14ac:dyDescent="0.25">
      <c r="A424" s="12"/>
      <c r="B424" s="13"/>
      <c r="C424" s="25" t="s">
        <v>459</v>
      </c>
      <c r="D424" s="15"/>
      <c r="E424" s="16">
        <v>12</v>
      </c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9"/>
      <c r="U424" s="9"/>
      <c r="V424" s="9"/>
      <c r="W424" s="9"/>
      <c r="X424" s="9"/>
      <c r="Y424" s="9"/>
      <c r="Z424" s="9"/>
      <c r="AA424" s="9" t="s">
        <v>132</v>
      </c>
      <c r="AB424" s="9">
        <v>0</v>
      </c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</row>
    <row r="425" spans="1:54" outlineLevel="3" x14ac:dyDescent="0.25">
      <c r="A425" s="12"/>
      <c r="B425" s="13"/>
      <c r="C425" s="25" t="s">
        <v>460</v>
      </c>
      <c r="D425" s="15"/>
      <c r="E425" s="16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9"/>
      <c r="U425" s="9"/>
      <c r="V425" s="9"/>
      <c r="W425" s="9"/>
      <c r="X425" s="9"/>
      <c r="Y425" s="9"/>
      <c r="Z425" s="9"/>
      <c r="AA425" s="9" t="s">
        <v>132</v>
      </c>
      <c r="AB425" s="9">
        <v>0</v>
      </c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</row>
    <row r="426" spans="1:54" outlineLevel="3" x14ac:dyDescent="0.25">
      <c r="A426" s="12"/>
      <c r="B426" s="13"/>
      <c r="C426" s="25" t="s">
        <v>461</v>
      </c>
      <c r="D426" s="15"/>
      <c r="E426" s="16">
        <v>4</v>
      </c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9"/>
      <c r="U426" s="9"/>
      <c r="V426" s="9"/>
      <c r="W426" s="9"/>
      <c r="X426" s="9"/>
      <c r="Y426" s="9"/>
      <c r="Z426" s="9"/>
      <c r="AA426" s="9" t="s">
        <v>132</v>
      </c>
      <c r="AB426" s="9">
        <v>0</v>
      </c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</row>
    <row r="427" spans="1:54" outlineLevel="3" x14ac:dyDescent="0.25">
      <c r="A427" s="12"/>
      <c r="B427" s="13"/>
      <c r="C427" s="25" t="s">
        <v>462</v>
      </c>
      <c r="D427" s="15"/>
      <c r="E427" s="16">
        <v>24</v>
      </c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9"/>
      <c r="U427" s="9"/>
      <c r="V427" s="9"/>
      <c r="W427" s="9"/>
      <c r="X427" s="9"/>
      <c r="Y427" s="9"/>
      <c r="Z427" s="9"/>
      <c r="AA427" s="9" t="s">
        <v>132</v>
      </c>
      <c r="AB427" s="9">
        <v>0</v>
      </c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</row>
    <row r="428" spans="1:54" outlineLevel="3" x14ac:dyDescent="0.25">
      <c r="A428" s="12"/>
      <c r="B428" s="13"/>
      <c r="C428" s="25" t="s">
        <v>444</v>
      </c>
      <c r="D428" s="15"/>
      <c r="E428" s="16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9"/>
      <c r="U428" s="9"/>
      <c r="V428" s="9"/>
      <c r="W428" s="9"/>
      <c r="X428" s="9"/>
      <c r="Y428" s="9"/>
      <c r="Z428" s="9"/>
      <c r="AA428" s="9" t="s">
        <v>132</v>
      </c>
      <c r="AB428" s="9">
        <v>0</v>
      </c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</row>
    <row r="429" spans="1:54" outlineLevel="3" x14ac:dyDescent="0.25">
      <c r="A429" s="12"/>
      <c r="B429" s="13"/>
      <c r="C429" s="25" t="s">
        <v>463</v>
      </c>
      <c r="D429" s="15"/>
      <c r="E429" s="16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9"/>
      <c r="U429" s="9"/>
      <c r="V429" s="9"/>
      <c r="W429" s="9"/>
      <c r="X429" s="9"/>
      <c r="Y429" s="9"/>
      <c r="Z429" s="9"/>
      <c r="AA429" s="9" t="s">
        <v>132</v>
      </c>
      <c r="AB429" s="9">
        <v>0</v>
      </c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</row>
    <row r="430" spans="1:54" outlineLevel="3" x14ac:dyDescent="0.25">
      <c r="A430" s="12"/>
      <c r="B430" s="13"/>
      <c r="C430" s="25" t="s">
        <v>464</v>
      </c>
      <c r="D430" s="15"/>
      <c r="E430" s="16">
        <v>32</v>
      </c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9"/>
      <c r="U430" s="9"/>
      <c r="V430" s="9"/>
      <c r="W430" s="9"/>
      <c r="X430" s="9"/>
      <c r="Y430" s="9"/>
      <c r="Z430" s="9"/>
      <c r="AA430" s="9" t="s">
        <v>132</v>
      </c>
      <c r="AB430" s="9">
        <v>0</v>
      </c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</row>
    <row r="431" spans="1:54" outlineLevel="3" x14ac:dyDescent="0.25">
      <c r="A431" s="12"/>
      <c r="B431" s="13"/>
      <c r="C431" s="25" t="s">
        <v>457</v>
      </c>
      <c r="D431" s="15"/>
      <c r="E431" s="16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9"/>
      <c r="U431" s="9"/>
      <c r="V431" s="9"/>
      <c r="W431" s="9"/>
      <c r="X431" s="9"/>
      <c r="Y431" s="9"/>
      <c r="Z431" s="9"/>
      <c r="AA431" s="9" t="s">
        <v>132</v>
      </c>
      <c r="AB431" s="9">
        <v>0</v>
      </c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</row>
    <row r="432" spans="1:54" outlineLevel="3" x14ac:dyDescent="0.25">
      <c r="A432" s="12"/>
      <c r="B432" s="13"/>
      <c r="C432" s="25" t="s">
        <v>461</v>
      </c>
      <c r="D432" s="15"/>
      <c r="E432" s="16">
        <v>4</v>
      </c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9"/>
      <c r="U432" s="9"/>
      <c r="V432" s="9"/>
      <c r="W432" s="9"/>
      <c r="X432" s="9"/>
      <c r="Y432" s="9"/>
      <c r="Z432" s="9"/>
      <c r="AA432" s="9" t="s">
        <v>132</v>
      </c>
      <c r="AB432" s="9">
        <v>0</v>
      </c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</row>
    <row r="433" spans="1:54" outlineLevel="3" x14ac:dyDescent="0.25">
      <c r="A433" s="12"/>
      <c r="B433" s="13"/>
      <c r="C433" s="25" t="s">
        <v>465</v>
      </c>
      <c r="D433" s="15"/>
      <c r="E433" s="16">
        <v>12</v>
      </c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9"/>
      <c r="U433" s="9"/>
      <c r="V433" s="9"/>
      <c r="W433" s="9"/>
      <c r="X433" s="9"/>
      <c r="Y433" s="9"/>
      <c r="Z433" s="9"/>
      <c r="AA433" s="9" t="s">
        <v>132</v>
      </c>
      <c r="AB433" s="9">
        <v>0</v>
      </c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</row>
    <row r="434" spans="1:54" outlineLevel="3" x14ac:dyDescent="0.25">
      <c r="A434" s="12"/>
      <c r="B434" s="13"/>
      <c r="C434" s="25" t="s">
        <v>460</v>
      </c>
      <c r="D434" s="15"/>
      <c r="E434" s="16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9"/>
      <c r="U434" s="9"/>
      <c r="V434" s="9"/>
      <c r="W434" s="9"/>
      <c r="X434" s="9"/>
      <c r="Y434" s="9"/>
      <c r="Z434" s="9"/>
      <c r="AA434" s="9" t="s">
        <v>132</v>
      </c>
      <c r="AB434" s="9">
        <v>0</v>
      </c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</row>
    <row r="435" spans="1:54" outlineLevel="3" x14ac:dyDescent="0.25">
      <c r="A435" s="12"/>
      <c r="B435" s="13"/>
      <c r="C435" s="25" t="s">
        <v>461</v>
      </c>
      <c r="D435" s="15"/>
      <c r="E435" s="16">
        <v>4</v>
      </c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9"/>
      <c r="U435" s="9"/>
      <c r="V435" s="9"/>
      <c r="W435" s="9"/>
      <c r="X435" s="9"/>
      <c r="Y435" s="9"/>
      <c r="Z435" s="9"/>
      <c r="AA435" s="9" t="s">
        <v>132</v>
      </c>
      <c r="AB435" s="9">
        <v>0</v>
      </c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</row>
    <row r="436" spans="1:54" outlineLevel="3" x14ac:dyDescent="0.25">
      <c r="A436" s="12"/>
      <c r="B436" s="13"/>
      <c r="C436" s="25" t="s">
        <v>462</v>
      </c>
      <c r="D436" s="15"/>
      <c r="E436" s="16">
        <v>24</v>
      </c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9"/>
      <c r="U436" s="9"/>
      <c r="V436" s="9"/>
      <c r="W436" s="9"/>
      <c r="X436" s="9"/>
      <c r="Y436" s="9"/>
      <c r="Z436" s="9"/>
      <c r="AA436" s="9" t="s">
        <v>132</v>
      </c>
      <c r="AB436" s="9">
        <v>0</v>
      </c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</row>
    <row r="437" spans="1:54" ht="20.399999999999999" outlineLevel="1" x14ac:dyDescent="0.25">
      <c r="A437" s="18">
        <v>52</v>
      </c>
      <c r="B437" s="19" t="s">
        <v>466</v>
      </c>
      <c r="C437" s="24" t="s">
        <v>467</v>
      </c>
      <c r="D437" s="20" t="s">
        <v>202</v>
      </c>
      <c r="E437" s="21">
        <v>6</v>
      </c>
      <c r="F437" s="189"/>
      <c r="G437" s="22">
        <f>E437*F437</f>
        <v>0</v>
      </c>
      <c r="H437" s="22">
        <v>0</v>
      </c>
      <c r="I437" s="22">
        <v>0</v>
      </c>
      <c r="J437" s="22">
        <v>28.9</v>
      </c>
      <c r="K437" s="22">
        <v>173.39999999999998</v>
      </c>
      <c r="L437" s="22">
        <v>21</v>
      </c>
      <c r="M437" s="22">
        <v>209.81399999999999</v>
      </c>
      <c r="N437" s="22"/>
      <c r="O437" s="14">
        <v>0.05</v>
      </c>
      <c r="P437" s="14">
        <v>0.30000000000000004</v>
      </c>
      <c r="Q437" s="14"/>
      <c r="R437" s="14" t="s">
        <v>128</v>
      </c>
      <c r="S437" s="14" t="s">
        <v>129</v>
      </c>
      <c r="T437" s="9"/>
      <c r="U437" s="9"/>
      <c r="V437" s="9"/>
      <c r="W437" s="9"/>
      <c r="X437" s="9"/>
      <c r="Y437" s="9"/>
      <c r="Z437" s="9"/>
      <c r="AA437" s="9" t="s">
        <v>130</v>
      </c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</row>
    <row r="438" spans="1:54" outlineLevel="2" x14ac:dyDescent="0.25">
      <c r="A438" s="12"/>
      <c r="B438" s="13"/>
      <c r="C438" s="25" t="s">
        <v>468</v>
      </c>
      <c r="D438" s="15"/>
      <c r="E438" s="16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9"/>
      <c r="U438" s="9"/>
      <c r="V438" s="9"/>
      <c r="W438" s="9"/>
      <c r="X438" s="9"/>
      <c r="Y438" s="9"/>
      <c r="Z438" s="9"/>
      <c r="AA438" s="9" t="s">
        <v>132</v>
      </c>
      <c r="AB438" s="9">
        <v>0</v>
      </c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</row>
    <row r="439" spans="1:54" outlineLevel="3" x14ac:dyDescent="0.25">
      <c r="A439" s="12"/>
      <c r="B439" s="13"/>
      <c r="C439" s="25" t="s">
        <v>463</v>
      </c>
      <c r="D439" s="15"/>
      <c r="E439" s="16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9"/>
      <c r="U439" s="9"/>
      <c r="V439" s="9"/>
      <c r="W439" s="9"/>
      <c r="X439" s="9"/>
      <c r="Y439" s="9"/>
      <c r="Z439" s="9"/>
      <c r="AA439" s="9" t="s">
        <v>132</v>
      </c>
      <c r="AB439" s="9">
        <v>0</v>
      </c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</row>
    <row r="440" spans="1:54" outlineLevel="3" x14ac:dyDescent="0.25">
      <c r="A440" s="12"/>
      <c r="B440" s="13"/>
      <c r="C440" s="25" t="s">
        <v>469</v>
      </c>
      <c r="D440" s="15"/>
      <c r="E440" s="16">
        <v>1</v>
      </c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9"/>
      <c r="U440" s="9"/>
      <c r="V440" s="9"/>
      <c r="W440" s="9"/>
      <c r="X440" s="9"/>
      <c r="Y440" s="9"/>
      <c r="Z440" s="9"/>
      <c r="AA440" s="9" t="s">
        <v>132</v>
      </c>
      <c r="AB440" s="9">
        <v>0</v>
      </c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</row>
    <row r="441" spans="1:54" outlineLevel="3" x14ac:dyDescent="0.25">
      <c r="A441" s="12"/>
      <c r="B441" s="13"/>
      <c r="C441" s="25" t="s">
        <v>457</v>
      </c>
      <c r="D441" s="15"/>
      <c r="E441" s="16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9"/>
      <c r="U441" s="9"/>
      <c r="V441" s="9"/>
      <c r="W441" s="9"/>
      <c r="X441" s="9"/>
      <c r="Y441" s="9"/>
      <c r="Z441" s="9"/>
      <c r="AA441" s="9" t="s">
        <v>132</v>
      </c>
      <c r="AB441" s="9">
        <v>0</v>
      </c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</row>
    <row r="442" spans="1:54" outlineLevel="3" x14ac:dyDescent="0.25">
      <c r="A442" s="12"/>
      <c r="B442" s="13"/>
      <c r="C442" s="25" t="s">
        <v>470</v>
      </c>
      <c r="D442" s="15"/>
      <c r="E442" s="16">
        <v>3</v>
      </c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9"/>
      <c r="U442" s="9"/>
      <c r="V442" s="9"/>
      <c r="W442" s="9"/>
      <c r="X442" s="9"/>
      <c r="Y442" s="9"/>
      <c r="Z442" s="9"/>
      <c r="AA442" s="9" t="s">
        <v>132</v>
      </c>
      <c r="AB442" s="9">
        <v>0</v>
      </c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</row>
    <row r="443" spans="1:54" outlineLevel="3" x14ac:dyDescent="0.25">
      <c r="A443" s="12"/>
      <c r="B443" s="13"/>
      <c r="C443" s="25" t="s">
        <v>460</v>
      </c>
      <c r="D443" s="15"/>
      <c r="E443" s="16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9"/>
      <c r="U443" s="9"/>
      <c r="V443" s="9"/>
      <c r="W443" s="9"/>
      <c r="X443" s="9"/>
      <c r="Y443" s="9"/>
      <c r="Z443" s="9"/>
      <c r="AA443" s="9" t="s">
        <v>132</v>
      </c>
      <c r="AB443" s="9">
        <v>0</v>
      </c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</row>
    <row r="444" spans="1:54" outlineLevel="3" x14ac:dyDescent="0.25">
      <c r="A444" s="12"/>
      <c r="B444" s="13"/>
      <c r="C444" s="25" t="s">
        <v>471</v>
      </c>
      <c r="D444" s="15"/>
      <c r="E444" s="16">
        <v>2</v>
      </c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9"/>
      <c r="U444" s="9"/>
      <c r="V444" s="9"/>
      <c r="W444" s="9"/>
      <c r="X444" s="9"/>
      <c r="Y444" s="9"/>
      <c r="Z444" s="9"/>
      <c r="AA444" s="9" t="s">
        <v>132</v>
      </c>
      <c r="AB444" s="9">
        <v>0</v>
      </c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</row>
    <row r="445" spans="1:54" outlineLevel="1" x14ac:dyDescent="0.25">
      <c r="A445" s="18">
        <v>53</v>
      </c>
      <c r="B445" s="19" t="s">
        <v>472</v>
      </c>
      <c r="C445" s="24" t="s">
        <v>473</v>
      </c>
      <c r="D445" s="20" t="s">
        <v>160</v>
      </c>
      <c r="E445" s="21">
        <v>225.18</v>
      </c>
      <c r="F445" s="189"/>
      <c r="G445" s="22">
        <f>E445*F445</f>
        <v>0</v>
      </c>
      <c r="H445" s="22">
        <v>24</v>
      </c>
      <c r="I445" s="22">
        <v>5404.32</v>
      </c>
      <c r="J445" s="22">
        <v>254</v>
      </c>
      <c r="K445" s="22">
        <v>57195.72</v>
      </c>
      <c r="L445" s="22">
        <v>21</v>
      </c>
      <c r="M445" s="22">
        <v>75746.0484</v>
      </c>
      <c r="N445" s="22"/>
      <c r="O445" s="14">
        <v>0.39600000000000002</v>
      </c>
      <c r="P445" s="14">
        <v>89.17128000000001</v>
      </c>
      <c r="Q445" s="14"/>
      <c r="R445" s="14" t="s">
        <v>128</v>
      </c>
      <c r="S445" s="14" t="s">
        <v>129</v>
      </c>
      <c r="T445" s="9"/>
      <c r="U445" s="9"/>
      <c r="V445" s="9"/>
      <c r="W445" s="9"/>
      <c r="X445" s="9"/>
      <c r="Y445" s="9"/>
      <c r="Z445" s="9"/>
      <c r="AA445" s="9" t="s">
        <v>130</v>
      </c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</row>
    <row r="446" spans="1:54" outlineLevel="2" x14ac:dyDescent="0.25">
      <c r="A446" s="12"/>
      <c r="B446" s="13"/>
      <c r="C446" s="25" t="s">
        <v>454</v>
      </c>
      <c r="D446" s="15"/>
      <c r="E446" s="16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9"/>
      <c r="U446" s="9"/>
      <c r="V446" s="9"/>
      <c r="W446" s="9"/>
      <c r="X446" s="9"/>
      <c r="Y446" s="9"/>
      <c r="Z446" s="9"/>
      <c r="AA446" s="9" t="s">
        <v>132</v>
      </c>
      <c r="AB446" s="9">
        <v>0</v>
      </c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</row>
    <row r="447" spans="1:54" outlineLevel="3" x14ac:dyDescent="0.25">
      <c r="A447" s="12"/>
      <c r="B447" s="13"/>
      <c r="C447" s="25" t="s">
        <v>455</v>
      </c>
      <c r="D447" s="15"/>
      <c r="E447" s="16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9"/>
      <c r="U447" s="9"/>
      <c r="V447" s="9"/>
      <c r="W447" s="9"/>
      <c r="X447" s="9"/>
      <c r="Y447" s="9"/>
      <c r="Z447" s="9"/>
      <c r="AA447" s="9" t="s">
        <v>132</v>
      </c>
      <c r="AB447" s="9">
        <v>0</v>
      </c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</row>
    <row r="448" spans="1:54" outlineLevel="3" x14ac:dyDescent="0.25">
      <c r="A448" s="12"/>
      <c r="B448" s="13"/>
      <c r="C448" s="25" t="s">
        <v>474</v>
      </c>
      <c r="D448" s="15"/>
      <c r="E448" s="16">
        <v>56.16</v>
      </c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9"/>
      <c r="U448" s="9"/>
      <c r="V448" s="9"/>
      <c r="W448" s="9"/>
      <c r="X448" s="9"/>
      <c r="Y448" s="9"/>
      <c r="Z448" s="9"/>
      <c r="AA448" s="9" t="s">
        <v>132</v>
      </c>
      <c r="AB448" s="9">
        <v>0</v>
      </c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</row>
    <row r="449" spans="1:54" outlineLevel="3" x14ac:dyDescent="0.25">
      <c r="A449" s="12"/>
      <c r="B449" s="13"/>
      <c r="C449" s="25" t="s">
        <v>475</v>
      </c>
      <c r="D449" s="15"/>
      <c r="E449" s="16">
        <v>3.24</v>
      </c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9"/>
      <c r="U449" s="9"/>
      <c r="V449" s="9"/>
      <c r="W449" s="9"/>
      <c r="X449" s="9"/>
      <c r="Y449" s="9"/>
      <c r="Z449" s="9"/>
      <c r="AA449" s="9" t="s">
        <v>132</v>
      </c>
      <c r="AB449" s="9">
        <v>0</v>
      </c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</row>
    <row r="450" spans="1:54" outlineLevel="3" x14ac:dyDescent="0.25">
      <c r="A450" s="12"/>
      <c r="B450" s="13"/>
      <c r="C450" s="25" t="s">
        <v>457</v>
      </c>
      <c r="D450" s="15"/>
      <c r="E450" s="16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9"/>
      <c r="U450" s="9"/>
      <c r="V450" s="9"/>
      <c r="W450" s="9"/>
      <c r="X450" s="9"/>
      <c r="Y450" s="9"/>
      <c r="Z450" s="9"/>
      <c r="AA450" s="9" t="s">
        <v>132</v>
      </c>
      <c r="AB450" s="9">
        <v>0</v>
      </c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</row>
    <row r="451" spans="1:54" outlineLevel="3" x14ac:dyDescent="0.25">
      <c r="A451" s="12"/>
      <c r="B451" s="13"/>
      <c r="C451" s="25" t="s">
        <v>476</v>
      </c>
      <c r="D451" s="15"/>
      <c r="E451" s="16">
        <v>8.64</v>
      </c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9"/>
      <c r="U451" s="9"/>
      <c r="V451" s="9"/>
      <c r="W451" s="9"/>
      <c r="X451" s="9"/>
      <c r="Y451" s="9"/>
      <c r="Z451" s="9"/>
      <c r="AA451" s="9" t="s">
        <v>132</v>
      </c>
      <c r="AB451" s="9">
        <v>0</v>
      </c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</row>
    <row r="452" spans="1:54" outlineLevel="3" x14ac:dyDescent="0.25">
      <c r="A452" s="12"/>
      <c r="B452" s="13"/>
      <c r="C452" s="25" t="s">
        <v>477</v>
      </c>
      <c r="D452" s="15"/>
      <c r="E452" s="16">
        <v>3.78</v>
      </c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9"/>
      <c r="U452" s="9"/>
      <c r="V452" s="9"/>
      <c r="W452" s="9"/>
      <c r="X452" s="9"/>
      <c r="Y452" s="9"/>
      <c r="Z452" s="9"/>
      <c r="AA452" s="9" t="s">
        <v>132</v>
      </c>
      <c r="AB452" s="9">
        <v>0</v>
      </c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</row>
    <row r="453" spans="1:54" outlineLevel="3" x14ac:dyDescent="0.25">
      <c r="A453" s="12"/>
      <c r="B453" s="13"/>
      <c r="C453" s="25" t="s">
        <v>478</v>
      </c>
      <c r="D453" s="15"/>
      <c r="E453" s="16">
        <v>8.64</v>
      </c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9"/>
      <c r="U453" s="9"/>
      <c r="V453" s="9"/>
      <c r="W453" s="9"/>
      <c r="X453" s="9"/>
      <c r="Y453" s="9"/>
      <c r="Z453" s="9"/>
      <c r="AA453" s="9" t="s">
        <v>132</v>
      </c>
      <c r="AB453" s="9">
        <v>0</v>
      </c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</row>
    <row r="454" spans="1:54" outlineLevel="3" x14ac:dyDescent="0.25">
      <c r="A454" s="12"/>
      <c r="B454" s="13"/>
      <c r="C454" s="25" t="s">
        <v>460</v>
      </c>
      <c r="D454" s="15"/>
      <c r="E454" s="16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9"/>
      <c r="U454" s="9"/>
      <c r="V454" s="9"/>
      <c r="W454" s="9"/>
      <c r="X454" s="9"/>
      <c r="Y454" s="9"/>
      <c r="Z454" s="9"/>
      <c r="AA454" s="9" t="s">
        <v>132</v>
      </c>
      <c r="AB454" s="9">
        <v>0</v>
      </c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</row>
    <row r="455" spans="1:54" outlineLevel="3" x14ac:dyDescent="0.25">
      <c r="A455" s="12"/>
      <c r="B455" s="13"/>
      <c r="C455" s="25" t="s">
        <v>476</v>
      </c>
      <c r="D455" s="15"/>
      <c r="E455" s="16">
        <v>8.64</v>
      </c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9"/>
      <c r="U455" s="9"/>
      <c r="V455" s="9"/>
      <c r="W455" s="9"/>
      <c r="X455" s="9"/>
      <c r="Y455" s="9"/>
      <c r="Z455" s="9"/>
      <c r="AA455" s="9" t="s">
        <v>132</v>
      </c>
      <c r="AB455" s="9">
        <v>0</v>
      </c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</row>
    <row r="456" spans="1:54" outlineLevel="3" x14ac:dyDescent="0.25">
      <c r="A456" s="12"/>
      <c r="B456" s="13"/>
      <c r="C456" s="25" t="s">
        <v>479</v>
      </c>
      <c r="D456" s="15"/>
      <c r="E456" s="16">
        <v>17.28</v>
      </c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9"/>
      <c r="U456" s="9"/>
      <c r="V456" s="9"/>
      <c r="W456" s="9"/>
      <c r="X456" s="9"/>
      <c r="Y456" s="9"/>
      <c r="Z456" s="9"/>
      <c r="AA456" s="9" t="s">
        <v>132</v>
      </c>
      <c r="AB456" s="9">
        <v>0</v>
      </c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</row>
    <row r="457" spans="1:54" outlineLevel="3" x14ac:dyDescent="0.25">
      <c r="A457" s="12"/>
      <c r="B457" s="13"/>
      <c r="C457" s="25" t="s">
        <v>444</v>
      </c>
      <c r="D457" s="15"/>
      <c r="E457" s="16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9"/>
      <c r="U457" s="9"/>
      <c r="V457" s="9"/>
      <c r="W457" s="9"/>
      <c r="X457" s="9"/>
      <c r="Y457" s="9"/>
      <c r="Z457" s="9"/>
      <c r="AA457" s="9" t="s">
        <v>132</v>
      </c>
      <c r="AB457" s="9">
        <v>0</v>
      </c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</row>
    <row r="458" spans="1:54" outlineLevel="3" x14ac:dyDescent="0.25">
      <c r="A458" s="12"/>
      <c r="B458" s="13"/>
      <c r="C458" s="25" t="s">
        <v>463</v>
      </c>
      <c r="D458" s="15"/>
      <c r="E458" s="16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9"/>
      <c r="U458" s="9"/>
      <c r="V458" s="9"/>
      <c r="W458" s="9"/>
      <c r="X458" s="9"/>
      <c r="Y458" s="9"/>
      <c r="Z458" s="9"/>
      <c r="AA458" s="9" t="s">
        <v>132</v>
      </c>
      <c r="AB458" s="9">
        <v>0</v>
      </c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</row>
    <row r="459" spans="1:54" outlineLevel="3" x14ac:dyDescent="0.25">
      <c r="A459" s="12"/>
      <c r="B459" s="13"/>
      <c r="C459" s="25" t="s">
        <v>480</v>
      </c>
      <c r="D459" s="15"/>
      <c r="E459" s="16">
        <v>64.8</v>
      </c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9"/>
      <c r="U459" s="9"/>
      <c r="V459" s="9"/>
      <c r="W459" s="9"/>
      <c r="X459" s="9"/>
      <c r="Y459" s="9"/>
      <c r="Z459" s="9"/>
      <c r="AA459" s="9" t="s">
        <v>132</v>
      </c>
      <c r="AB459" s="9">
        <v>0</v>
      </c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</row>
    <row r="460" spans="1:54" outlineLevel="3" x14ac:dyDescent="0.25">
      <c r="A460" s="12"/>
      <c r="B460" s="13"/>
      <c r="C460" s="25" t="s">
        <v>475</v>
      </c>
      <c r="D460" s="15"/>
      <c r="E460" s="16">
        <v>3.24</v>
      </c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9"/>
      <c r="U460" s="9"/>
      <c r="V460" s="9"/>
      <c r="W460" s="9"/>
      <c r="X460" s="9"/>
      <c r="Y460" s="9"/>
      <c r="Z460" s="9"/>
      <c r="AA460" s="9" t="s">
        <v>132</v>
      </c>
      <c r="AB460" s="9">
        <v>0</v>
      </c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</row>
    <row r="461" spans="1:54" outlineLevel="3" x14ac:dyDescent="0.25">
      <c r="A461" s="12"/>
      <c r="B461" s="13"/>
      <c r="C461" s="25" t="s">
        <v>457</v>
      </c>
      <c r="D461" s="15"/>
      <c r="E461" s="16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9"/>
      <c r="U461" s="9"/>
      <c r="V461" s="9"/>
      <c r="W461" s="9"/>
      <c r="X461" s="9"/>
      <c r="Y461" s="9"/>
      <c r="Z461" s="9"/>
      <c r="AA461" s="9" t="s">
        <v>132</v>
      </c>
      <c r="AB461" s="9">
        <v>0</v>
      </c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</row>
    <row r="462" spans="1:54" outlineLevel="3" x14ac:dyDescent="0.25">
      <c r="A462" s="12"/>
      <c r="B462" s="13"/>
      <c r="C462" s="25" t="s">
        <v>476</v>
      </c>
      <c r="D462" s="15"/>
      <c r="E462" s="16">
        <v>8.64</v>
      </c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9"/>
      <c r="U462" s="9"/>
      <c r="V462" s="9"/>
      <c r="W462" s="9"/>
      <c r="X462" s="9"/>
      <c r="Y462" s="9"/>
      <c r="Z462" s="9"/>
      <c r="AA462" s="9" t="s">
        <v>132</v>
      </c>
      <c r="AB462" s="9">
        <v>0</v>
      </c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</row>
    <row r="463" spans="1:54" outlineLevel="3" x14ac:dyDescent="0.25">
      <c r="A463" s="12"/>
      <c r="B463" s="13"/>
      <c r="C463" s="25" t="s">
        <v>479</v>
      </c>
      <c r="D463" s="15"/>
      <c r="E463" s="16">
        <v>17.28</v>
      </c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9"/>
      <c r="U463" s="9"/>
      <c r="V463" s="9"/>
      <c r="W463" s="9"/>
      <c r="X463" s="9"/>
      <c r="Y463" s="9"/>
      <c r="Z463" s="9"/>
      <c r="AA463" s="9" t="s">
        <v>132</v>
      </c>
      <c r="AB463" s="9">
        <v>0</v>
      </c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</row>
    <row r="464" spans="1:54" outlineLevel="3" x14ac:dyDescent="0.25">
      <c r="A464" s="12"/>
      <c r="B464" s="13"/>
      <c r="C464" s="25" t="s">
        <v>460</v>
      </c>
      <c r="D464" s="15"/>
      <c r="E464" s="16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9"/>
      <c r="U464" s="9"/>
      <c r="V464" s="9"/>
      <c r="W464" s="9"/>
      <c r="X464" s="9"/>
      <c r="Y464" s="9"/>
      <c r="Z464" s="9"/>
      <c r="AA464" s="9" t="s">
        <v>132</v>
      </c>
      <c r="AB464" s="9">
        <v>0</v>
      </c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</row>
    <row r="465" spans="1:54" outlineLevel="3" x14ac:dyDescent="0.25">
      <c r="A465" s="12"/>
      <c r="B465" s="13"/>
      <c r="C465" s="25" t="s">
        <v>481</v>
      </c>
      <c r="D465" s="15"/>
      <c r="E465" s="16">
        <v>4.32</v>
      </c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9"/>
      <c r="U465" s="9"/>
      <c r="V465" s="9"/>
      <c r="W465" s="9"/>
      <c r="X465" s="9"/>
      <c r="Y465" s="9"/>
      <c r="Z465" s="9"/>
      <c r="AA465" s="9" t="s">
        <v>132</v>
      </c>
      <c r="AB465" s="9">
        <v>0</v>
      </c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</row>
    <row r="466" spans="1:54" outlineLevel="3" x14ac:dyDescent="0.25">
      <c r="A466" s="12"/>
      <c r="B466" s="13"/>
      <c r="C466" s="25" t="s">
        <v>475</v>
      </c>
      <c r="D466" s="15"/>
      <c r="E466" s="16">
        <v>3.24</v>
      </c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9"/>
      <c r="U466" s="9"/>
      <c r="V466" s="9"/>
      <c r="W466" s="9"/>
      <c r="X466" s="9"/>
      <c r="Y466" s="9"/>
      <c r="Z466" s="9"/>
      <c r="AA466" s="9" t="s">
        <v>132</v>
      </c>
      <c r="AB466" s="9">
        <v>0</v>
      </c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</row>
    <row r="467" spans="1:54" outlineLevel="3" x14ac:dyDescent="0.25">
      <c r="A467" s="12"/>
      <c r="B467" s="13"/>
      <c r="C467" s="25" t="s">
        <v>479</v>
      </c>
      <c r="D467" s="15"/>
      <c r="E467" s="16">
        <v>17.28</v>
      </c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9"/>
      <c r="U467" s="9"/>
      <c r="V467" s="9"/>
      <c r="W467" s="9"/>
      <c r="X467" s="9"/>
      <c r="Y467" s="9"/>
      <c r="Z467" s="9"/>
      <c r="AA467" s="9" t="s">
        <v>132</v>
      </c>
      <c r="AB467" s="9">
        <v>0</v>
      </c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</row>
    <row r="468" spans="1:54" outlineLevel="1" x14ac:dyDescent="0.25">
      <c r="A468" s="18">
        <v>54</v>
      </c>
      <c r="B468" s="19" t="s">
        <v>482</v>
      </c>
      <c r="C468" s="24" t="s">
        <v>483</v>
      </c>
      <c r="D468" s="20" t="s">
        <v>160</v>
      </c>
      <c r="E468" s="21">
        <v>8.2850000000000001</v>
      </c>
      <c r="F468" s="189"/>
      <c r="G468" s="22">
        <f>E468*F468</f>
        <v>0</v>
      </c>
      <c r="H468" s="22">
        <v>29.21</v>
      </c>
      <c r="I468" s="22">
        <v>242.00485</v>
      </c>
      <c r="J468" s="22">
        <v>457.29</v>
      </c>
      <c r="K468" s="22">
        <v>3788.6476500000003</v>
      </c>
      <c r="L468" s="22">
        <v>21</v>
      </c>
      <c r="M468" s="22">
        <v>4877.0865000000003</v>
      </c>
      <c r="N468" s="22"/>
      <c r="O468" s="14">
        <v>0.71799999999999997</v>
      </c>
      <c r="P468" s="14">
        <v>5.9486299999999996</v>
      </c>
      <c r="Q468" s="14"/>
      <c r="R468" s="14" t="s">
        <v>128</v>
      </c>
      <c r="S468" s="14" t="s">
        <v>129</v>
      </c>
      <c r="T468" s="9"/>
      <c r="U468" s="9"/>
      <c r="V468" s="9"/>
      <c r="W468" s="9"/>
      <c r="X468" s="9"/>
      <c r="Y468" s="9"/>
      <c r="Z468" s="9"/>
      <c r="AA468" s="9" t="s">
        <v>130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</row>
    <row r="469" spans="1:54" outlineLevel="2" x14ac:dyDescent="0.25">
      <c r="A469" s="12"/>
      <c r="B469" s="13"/>
      <c r="C469" s="25" t="s">
        <v>468</v>
      </c>
      <c r="D469" s="15"/>
      <c r="E469" s="16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9"/>
      <c r="U469" s="9"/>
      <c r="V469" s="9"/>
      <c r="W469" s="9"/>
      <c r="X469" s="9"/>
      <c r="Y469" s="9"/>
      <c r="Z469" s="9"/>
      <c r="AA469" s="9" t="s">
        <v>132</v>
      </c>
      <c r="AB469" s="9">
        <v>0</v>
      </c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</row>
    <row r="470" spans="1:54" outlineLevel="3" x14ac:dyDescent="0.25">
      <c r="A470" s="12"/>
      <c r="B470" s="13"/>
      <c r="C470" s="25" t="s">
        <v>457</v>
      </c>
      <c r="D470" s="15"/>
      <c r="E470" s="16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9"/>
      <c r="U470" s="9"/>
      <c r="V470" s="9"/>
      <c r="W470" s="9"/>
      <c r="X470" s="9"/>
      <c r="Y470" s="9"/>
      <c r="Z470" s="9"/>
      <c r="AA470" s="9" t="s">
        <v>132</v>
      </c>
      <c r="AB470" s="9">
        <v>0</v>
      </c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</row>
    <row r="471" spans="1:54" outlineLevel="3" x14ac:dyDescent="0.25">
      <c r="A471" s="12"/>
      <c r="B471" s="13"/>
      <c r="C471" s="25" t="s">
        <v>484</v>
      </c>
      <c r="D471" s="15"/>
      <c r="E471" s="16">
        <v>4.75</v>
      </c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9"/>
      <c r="U471" s="9"/>
      <c r="V471" s="9"/>
      <c r="W471" s="9"/>
      <c r="X471" s="9"/>
      <c r="Y471" s="9"/>
      <c r="Z471" s="9"/>
      <c r="AA471" s="9" t="s">
        <v>132</v>
      </c>
      <c r="AB471" s="9">
        <v>0</v>
      </c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</row>
    <row r="472" spans="1:54" outlineLevel="3" x14ac:dyDescent="0.25">
      <c r="A472" s="12"/>
      <c r="B472" s="13"/>
      <c r="C472" s="25" t="s">
        <v>460</v>
      </c>
      <c r="D472" s="15"/>
      <c r="E472" s="16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9"/>
      <c r="U472" s="9"/>
      <c r="V472" s="9"/>
      <c r="W472" s="9"/>
      <c r="X472" s="9"/>
      <c r="Y472" s="9"/>
      <c r="Z472" s="9"/>
      <c r="AA472" s="9" t="s">
        <v>132</v>
      </c>
      <c r="AB472" s="9">
        <v>0</v>
      </c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</row>
    <row r="473" spans="1:54" outlineLevel="3" x14ac:dyDescent="0.25">
      <c r="A473" s="12"/>
      <c r="B473" s="13"/>
      <c r="C473" s="25" t="s">
        <v>485</v>
      </c>
      <c r="D473" s="15"/>
      <c r="E473" s="16">
        <v>3.5350000000000001</v>
      </c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9"/>
      <c r="U473" s="9"/>
      <c r="V473" s="9"/>
      <c r="W473" s="9"/>
      <c r="X473" s="9"/>
      <c r="Y473" s="9"/>
      <c r="Z473" s="9"/>
      <c r="AA473" s="9" t="s">
        <v>132</v>
      </c>
      <c r="AB473" s="9">
        <v>0</v>
      </c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</row>
    <row r="474" spans="1:54" outlineLevel="1" x14ac:dyDescent="0.25">
      <c r="A474" s="18">
        <v>55</v>
      </c>
      <c r="B474" s="19" t="s">
        <v>486</v>
      </c>
      <c r="C474" s="24" t="s">
        <v>487</v>
      </c>
      <c r="D474" s="20" t="s">
        <v>211</v>
      </c>
      <c r="E474" s="21">
        <v>120</v>
      </c>
      <c r="F474" s="189"/>
      <c r="G474" s="22">
        <f>E474*F474</f>
        <v>0</v>
      </c>
      <c r="H474" s="22">
        <v>0</v>
      </c>
      <c r="I474" s="22">
        <v>0</v>
      </c>
      <c r="J474" s="22">
        <v>57.6</v>
      </c>
      <c r="K474" s="22">
        <v>6912</v>
      </c>
      <c r="L474" s="22">
        <v>21</v>
      </c>
      <c r="M474" s="22">
        <v>8363.52</v>
      </c>
      <c r="N474" s="22"/>
      <c r="O474" s="14">
        <v>0.08</v>
      </c>
      <c r="P474" s="14">
        <v>9.6</v>
      </c>
      <c r="Q474" s="14"/>
      <c r="R474" s="14" t="s">
        <v>128</v>
      </c>
      <c r="S474" s="14" t="s">
        <v>129</v>
      </c>
      <c r="T474" s="9"/>
      <c r="U474" s="9"/>
      <c r="V474" s="9"/>
      <c r="W474" s="9"/>
      <c r="X474" s="9"/>
      <c r="Y474" s="9"/>
      <c r="Z474" s="9"/>
      <c r="AA474" s="9" t="s">
        <v>130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</row>
    <row r="475" spans="1:54" outlineLevel="2" x14ac:dyDescent="0.25">
      <c r="A475" s="12"/>
      <c r="B475" s="13"/>
      <c r="C475" s="25" t="s">
        <v>454</v>
      </c>
      <c r="D475" s="15"/>
      <c r="E475" s="16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9"/>
      <c r="U475" s="9"/>
      <c r="V475" s="9"/>
      <c r="W475" s="9"/>
      <c r="X475" s="9"/>
      <c r="Y475" s="9"/>
      <c r="Z475" s="9"/>
      <c r="AA475" s="9" t="s">
        <v>132</v>
      </c>
      <c r="AB475" s="9">
        <v>0</v>
      </c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</row>
    <row r="476" spans="1:54" outlineLevel="3" x14ac:dyDescent="0.25">
      <c r="A476" s="12"/>
      <c r="B476" s="13"/>
      <c r="C476" s="25" t="s">
        <v>455</v>
      </c>
      <c r="D476" s="15"/>
      <c r="E476" s="16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9"/>
      <c r="U476" s="9"/>
      <c r="V476" s="9"/>
      <c r="W476" s="9"/>
      <c r="X476" s="9"/>
      <c r="Y476" s="9"/>
      <c r="Z476" s="9"/>
      <c r="AA476" s="9" t="s">
        <v>132</v>
      </c>
      <c r="AB476" s="9">
        <v>0</v>
      </c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</row>
    <row r="477" spans="1:54" outlineLevel="3" x14ac:dyDescent="0.25">
      <c r="A477" s="12"/>
      <c r="B477" s="13"/>
      <c r="C477" s="25" t="s">
        <v>488</v>
      </c>
      <c r="D477" s="15"/>
      <c r="E477" s="16">
        <v>31.2</v>
      </c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9"/>
      <c r="U477" s="9"/>
      <c r="V477" s="9"/>
      <c r="W477" s="9"/>
      <c r="X477" s="9"/>
      <c r="Y477" s="9"/>
      <c r="Z477" s="9"/>
      <c r="AA477" s="9" t="s">
        <v>132</v>
      </c>
      <c r="AB477" s="9">
        <v>0</v>
      </c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</row>
    <row r="478" spans="1:54" outlineLevel="3" x14ac:dyDescent="0.25">
      <c r="A478" s="12"/>
      <c r="B478" s="13"/>
      <c r="C478" s="25" t="s">
        <v>354</v>
      </c>
      <c r="D478" s="15"/>
      <c r="E478" s="16">
        <v>1.8</v>
      </c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9"/>
      <c r="U478" s="9"/>
      <c r="V478" s="9"/>
      <c r="W478" s="9"/>
      <c r="X478" s="9"/>
      <c r="Y478" s="9"/>
      <c r="Z478" s="9"/>
      <c r="AA478" s="9" t="s">
        <v>132</v>
      </c>
      <c r="AB478" s="9">
        <v>0</v>
      </c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</row>
    <row r="479" spans="1:54" outlineLevel="3" x14ac:dyDescent="0.25">
      <c r="A479" s="12"/>
      <c r="B479" s="13"/>
      <c r="C479" s="25" t="s">
        <v>457</v>
      </c>
      <c r="D479" s="15"/>
      <c r="E479" s="16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9"/>
      <c r="U479" s="9"/>
      <c r="V479" s="9"/>
      <c r="W479" s="9"/>
      <c r="X479" s="9"/>
      <c r="Y479" s="9"/>
      <c r="Z479" s="9"/>
      <c r="AA479" s="9" t="s">
        <v>132</v>
      </c>
      <c r="AB479" s="9">
        <v>0</v>
      </c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</row>
    <row r="480" spans="1:54" outlineLevel="3" x14ac:dyDescent="0.25">
      <c r="A480" s="12"/>
      <c r="B480" s="13"/>
      <c r="C480" s="25" t="s">
        <v>489</v>
      </c>
      <c r="D480" s="15"/>
      <c r="E480" s="16">
        <v>4.8</v>
      </c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9"/>
      <c r="U480" s="9"/>
      <c r="V480" s="9"/>
      <c r="W480" s="9"/>
      <c r="X480" s="9"/>
      <c r="Y480" s="9"/>
      <c r="Z480" s="9"/>
      <c r="AA480" s="9" t="s">
        <v>132</v>
      </c>
      <c r="AB480" s="9">
        <v>0</v>
      </c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</row>
    <row r="481" spans="1:54" outlineLevel="3" x14ac:dyDescent="0.25">
      <c r="A481" s="12"/>
      <c r="B481" s="13"/>
      <c r="C481" s="25" t="s">
        <v>354</v>
      </c>
      <c r="D481" s="15"/>
      <c r="E481" s="16">
        <v>1.8</v>
      </c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9"/>
      <c r="U481" s="9"/>
      <c r="V481" s="9"/>
      <c r="W481" s="9"/>
      <c r="X481" s="9"/>
      <c r="Y481" s="9"/>
      <c r="Z481" s="9"/>
      <c r="AA481" s="9" t="s">
        <v>132</v>
      </c>
      <c r="AB481" s="9">
        <v>0</v>
      </c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</row>
    <row r="482" spans="1:54" outlineLevel="3" x14ac:dyDescent="0.25">
      <c r="A482" s="12"/>
      <c r="B482" s="13"/>
      <c r="C482" s="25" t="s">
        <v>490</v>
      </c>
      <c r="D482" s="15"/>
      <c r="E482" s="16">
        <v>3.6</v>
      </c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9"/>
      <c r="U482" s="9"/>
      <c r="V482" s="9"/>
      <c r="W482" s="9"/>
      <c r="X482" s="9"/>
      <c r="Y482" s="9"/>
      <c r="Z482" s="9"/>
      <c r="AA482" s="9" t="s">
        <v>132</v>
      </c>
      <c r="AB482" s="9">
        <v>0</v>
      </c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</row>
    <row r="483" spans="1:54" outlineLevel="3" x14ac:dyDescent="0.25">
      <c r="A483" s="12"/>
      <c r="B483" s="13"/>
      <c r="C483" s="25" t="s">
        <v>460</v>
      </c>
      <c r="D483" s="15"/>
      <c r="E483" s="16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9"/>
      <c r="U483" s="9"/>
      <c r="V483" s="9"/>
      <c r="W483" s="9"/>
      <c r="X483" s="9"/>
      <c r="Y483" s="9"/>
      <c r="Z483" s="9"/>
      <c r="AA483" s="9" t="s">
        <v>132</v>
      </c>
      <c r="AB483" s="9">
        <v>0</v>
      </c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</row>
    <row r="484" spans="1:54" outlineLevel="3" x14ac:dyDescent="0.25">
      <c r="A484" s="12"/>
      <c r="B484" s="13"/>
      <c r="C484" s="25" t="s">
        <v>489</v>
      </c>
      <c r="D484" s="15"/>
      <c r="E484" s="16">
        <v>4.8</v>
      </c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9"/>
      <c r="U484" s="9"/>
      <c r="V484" s="9"/>
      <c r="W484" s="9"/>
      <c r="X484" s="9"/>
      <c r="Y484" s="9"/>
      <c r="Z484" s="9"/>
      <c r="AA484" s="9" t="s">
        <v>132</v>
      </c>
      <c r="AB484" s="9">
        <v>0</v>
      </c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</row>
    <row r="485" spans="1:54" outlineLevel="3" x14ac:dyDescent="0.25">
      <c r="A485" s="12"/>
      <c r="B485" s="13"/>
      <c r="C485" s="25" t="s">
        <v>361</v>
      </c>
      <c r="D485" s="15"/>
      <c r="E485" s="16">
        <v>7.2</v>
      </c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9"/>
      <c r="U485" s="9"/>
      <c r="V485" s="9"/>
      <c r="W485" s="9"/>
      <c r="X485" s="9"/>
      <c r="Y485" s="9"/>
      <c r="Z485" s="9"/>
      <c r="AA485" s="9" t="s">
        <v>132</v>
      </c>
      <c r="AB485" s="9">
        <v>0</v>
      </c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</row>
    <row r="486" spans="1:54" outlineLevel="3" x14ac:dyDescent="0.25">
      <c r="A486" s="12"/>
      <c r="B486" s="13"/>
      <c r="C486" s="25" t="s">
        <v>444</v>
      </c>
      <c r="D486" s="15"/>
      <c r="E486" s="16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9"/>
      <c r="U486" s="9"/>
      <c r="V486" s="9"/>
      <c r="W486" s="9"/>
      <c r="X486" s="9"/>
      <c r="Y486" s="9"/>
      <c r="Z486" s="9"/>
      <c r="AA486" s="9" t="s">
        <v>132</v>
      </c>
      <c r="AB486" s="9">
        <v>0</v>
      </c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</row>
    <row r="487" spans="1:54" outlineLevel="3" x14ac:dyDescent="0.25">
      <c r="A487" s="12"/>
      <c r="B487" s="13"/>
      <c r="C487" s="25" t="s">
        <v>463</v>
      </c>
      <c r="D487" s="15"/>
      <c r="E487" s="16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9"/>
      <c r="U487" s="9"/>
      <c r="V487" s="9"/>
      <c r="W487" s="9"/>
      <c r="X487" s="9"/>
      <c r="Y487" s="9"/>
      <c r="Z487" s="9"/>
      <c r="AA487" s="9" t="s">
        <v>132</v>
      </c>
      <c r="AB487" s="9">
        <v>0</v>
      </c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</row>
    <row r="488" spans="1:54" outlineLevel="3" x14ac:dyDescent="0.25">
      <c r="A488" s="12"/>
      <c r="B488" s="13"/>
      <c r="C488" s="25" t="s">
        <v>491</v>
      </c>
      <c r="D488" s="15"/>
      <c r="E488" s="16">
        <v>36</v>
      </c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9"/>
      <c r="U488" s="9"/>
      <c r="V488" s="9"/>
      <c r="W488" s="9"/>
      <c r="X488" s="9"/>
      <c r="Y488" s="9"/>
      <c r="Z488" s="9"/>
      <c r="AA488" s="9" t="s">
        <v>132</v>
      </c>
      <c r="AB488" s="9">
        <v>0</v>
      </c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</row>
    <row r="489" spans="1:54" outlineLevel="3" x14ac:dyDescent="0.25">
      <c r="A489" s="12"/>
      <c r="B489" s="13"/>
      <c r="C489" s="25" t="s">
        <v>354</v>
      </c>
      <c r="D489" s="15"/>
      <c r="E489" s="16">
        <v>1.8</v>
      </c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9"/>
      <c r="U489" s="9"/>
      <c r="V489" s="9"/>
      <c r="W489" s="9"/>
      <c r="X489" s="9"/>
      <c r="Y489" s="9"/>
      <c r="Z489" s="9"/>
      <c r="AA489" s="9" t="s">
        <v>132</v>
      </c>
      <c r="AB489" s="9">
        <v>0</v>
      </c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</row>
    <row r="490" spans="1:54" outlineLevel="3" x14ac:dyDescent="0.25">
      <c r="A490" s="12"/>
      <c r="B490" s="13"/>
      <c r="C490" s="25" t="s">
        <v>457</v>
      </c>
      <c r="D490" s="15"/>
      <c r="E490" s="16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9"/>
      <c r="U490" s="9"/>
      <c r="V490" s="9"/>
      <c r="W490" s="9"/>
      <c r="X490" s="9"/>
      <c r="Y490" s="9"/>
      <c r="Z490" s="9"/>
      <c r="AA490" s="9" t="s">
        <v>132</v>
      </c>
      <c r="AB490" s="9">
        <v>0</v>
      </c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</row>
    <row r="491" spans="1:54" outlineLevel="3" x14ac:dyDescent="0.25">
      <c r="A491" s="12"/>
      <c r="B491" s="13"/>
      <c r="C491" s="25" t="s">
        <v>489</v>
      </c>
      <c r="D491" s="15"/>
      <c r="E491" s="16">
        <v>4.8</v>
      </c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9"/>
      <c r="U491" s="9"/>
      <c r="V491" s="9"/>
      <c r="W491" s="9"/>
      <c r="X491" s="9"/>
      <c r="Y491" s="9"/>
      <c r="Z491" s="9"/>
      <c r="AA491" s="9" t="s">
        <v>132</v>
      </c>
      <c r="AB491" s="9">
        <v>0</v>
      </c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</row>
    <row r="492" spans="1:54" outlineLevel="3" x14ac:dyDescent="0.25">
      <c r="A492" s="12"/>
      <c r="B492" s="13"/>
      <c r="C492" s="25" t="s">
        <v>361</v>
      </c>
      <c r="D492" s="15"/>
      <c r="E492" s="16">
        <v>7.2</v>
      </c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9"/>
      <c r="U492" s="9"/>
      <c r="V492" s="9"/>
      <c r="W492" s="9"/>
      <c r="X492" s="9"/>
      <c r="Y492" s="9"/>
      <c r="Z492" s="9"/>
      <c r="AA492" s="9" t="s">
        <v>132</v>
      </c>
      <c r="AB492" s="9">
        <v>0</v>
      </c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</row>
    <row r="493" spans="1:54" outlineLevel="3" x14ac:dyDescent="0.25">
      <c r="A493" s="12"/>
      <c r="B493" s="13"/>
      <c r="C493" s="25" t="s">
        <v>460</v>
      </c>
      <c r="D493" s="15"/>
      <c r="E493" s="16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9"/>
      <c r="U493" s="9"/>
      <c r="V493" s="9"/>
      <c r="W493" s="9"/>
      <c r="X493" s="9"/>
      <c r="Y493" s="9"/>
      <c r="Z493" s="9"/>
      <c r="AA493" s="9" t="s">
        <v>132</v>
      </c>
      <c r="AB493" s="9">
        <v>0</v>
      </c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</row>
    <row r="494" spans="1:54" outlineLevel="3" x14ac:dyDescent="0.25">
      <c r="A494" s="12"/>
      <c r="B494" s="13"/>
      <c r="C494" s="25" t="s">
        <v>359</v>
      </c>
      <c r="D494" s="15"/>
      <c r="E494" s="16">
        <v>2.4</v>
      </c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9"/>
      <c r="U494" s="9"/>
      <c r="V494" s="9"/>
      <c r="W494" s="9"/>
      <c r="X494" s="9"/>
      <c r="Y494" s="9"/>
      <c r="Z494" s="9"/>
      <c r="AA494" s="9" t="s">
        <v>132</v>
      </c>
      <c r="AB494" s="9">
        <v>0</v>
      </c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</row>
    <row r="495" spans="1:54" outlineLevel="3" x14ac:dyDescent="0.25">
      <c r="A495" s="12"/>
      <c r="B495" s="13"/>
      <c r="C495" s="25" t="s">
        <v>354</v>
      </c>
      <c r="D495" s="15"/>
      <c r="E495" s="16">
        <v>1.8</v>
      </c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9"/>
      <c r="U495" s="9"/>
      <c r="V495" s="9"/>
      <c r="W495" s="9"/>
      <c r="X495" s="9"/>
      <c r="Y495" s="9"/>
      <c r="Z495" s="9"/>
      <c r="AA495" s="9" t="s">
        <v>132</v>
      </c>
      <c r="AB495" s="9">
        <v>0</v>
      </c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</row>
    <row r="496" spans="1:54" outlineLevel="3" x14ac:dyDescent="0.25">
      <c r="A496" s="12"/>
      <c r="B496" s="13"/>
      <c r="C496" s="25" t="s">
        <v>361</v>
      </c>
      <c r="D496" s="15"/>
      <c r="E496" s="16">
        <v>7.2</v>
      </c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9"/>
      <c r="U496" s="9"/>
      <c r="V496" s="9"/>
      <c r="W496" s="9"/>
      <c r="X496" s="9"/>
      <c r="Y496" s="9"/>
      <c r="Z496" s="9"/>
      <c r="AA496" s="9" t="s">
        <v>132</v>
      </c>
      <c r="AB496" s="9">
        <v>0</v>
      </c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</row>
    <row r="497" spans="1:54" outlineLevel="3" x14ac:dyDescent="0.25">
      <c r="A497" s="12"/>
      <c r="B497" s="13"/>
      <c r="C497" s="25" t="s">
        <v>444</v>
      </c>
      <c r="D497" s="15"/>
      <c r="E497" s="16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9"/>
      <c r="U497" s="9"/>
      <c r="V497" s="9"/>
      <c r="W497" s="9"/>
      <c r="X497" s="9"/>
      <c r="Y497" s="9"/>
      <c r="Z497" s="9"/>
      <c r="AA497" s="9" t="s">
        <v>132</v>
      </c>
      <c r="AB497" s="9">
        <v>0</v>
      </c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</row>
    <row r="498" spans="1:54" outlineLevel="3" x14ac:dyDescent="0.25">
      <c r="A498" s="12"/>
      <c r="B498" s="13"/>
      <c r="C498" s="25" t="s">
        <v>492</v>
      </c>
      <c r="D498" s="15"/>
      <c r="E498" s="16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9"/>
      <c r="U498" s="9"/>
      <c r="V498" s="9"/>
      <c r="W498" s="9"/>
      <c r="X498" s="9"/>
      <c r="Y498" s="9"/>
      <c r="Z498" s="9"/>
      <c r="AA498" s="9" t="s">
        <v>132</v>
      </c>
      <c r="AB498" s="9">
        <v>0</v>
      </c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</row>
    <row r="499" spans="1:54" outlineLevel="3" x14ac:dyDescent="0.25">
      <c r="A499" s="12"/>
      <c r="B499" s="13"/>
      <c r="C499" s="25" t="s">
        <v>493</v>
      </c>
      <c r="D499" s="15"/>
      <c r="E499" s="16">
        <v>3.6</v>
      </c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9"/>
      <c r="U499" s="9"/>
      <c r="V499" s="9"/>
      <c r="W499" s="9"/>
      <c r="X499" s="9"/>
      <c r="Y499" s="9"/>
      <c r="Z499" s="9"/>
      <c r="AA499" s="9" t="s">
        <v>132</v>
      </c>
      <c r="AB499" s="9">
        <v>0</v>
      </c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</row>
    <row r="500" spans="1:54" outlineLevel="1" x14ac:dyDescent="0.25">
      <c r="A500" s="18">
        <v>56</v>
      </c>
      <c r="B500" s="19" t="s">
        <v>494</v>
      </c>
      <c r="C500" s="24" t="s">
        <v>495</v>
      </c>
      <c r="D500" s="20" t="s">
        <v>160</v>
      </c>
      <c r="E500" s="21">
        <v>1012.67355</v>
      </c>
      <c r="F500" s="189"/>
      <c r="G500" s="22">
        <f>E500*F500</f>
        <v>0</v>
      </c>
      <c r="H500" s="22">
        <v>0</v>
      </c>
      <c r="I500" s="22">
        <v>0</v>
      </c>
      <c r="J500" s="22">
        <v>34.6</v>
      </c>
      <c r="K500" s="22">
        <v>35038.504829999998</v>
      </c>
      <c r="L500" s="22">
        <v>21</v>
      </c>
      <c r="M500" s="22">
        <v>42396.584999999999</v>
      </c>
      <c r="N500" s="22"/>
      <c r="O500" s="14">
        <v>0.06</v>
      </c>
      <c r="P500" s="14">
        <v>60.760413</v>
      </c>
      <c r="Q500" s="14"/>
      <c r="R500" s="14" t="s">
        <v>128</v>
      </c>
      <c r="S500" s="14" t="s">
        <v>129</v>
      </c>
      <c r="T500" s="9"/>
      <c r="U500" s="9"/>
      <c r="V500" s="9"/>
      <c r="W500" s="9"/>
      <c r="X500" s="9"/>
      <c r="Y500" s="9"/>
      <c r="Z500" s="9"/>
      <c r="AA500" s="9" t="s">
        <v>130</v>
      </c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</row>
    <row r="501" spans="1:54" outlineLevel="2" x14ac:dyDescent="0.25">
      <c r="A501" s="12"/>
      <c r="B501" s="13"/>
      <c r="C501" s="25" t="s">
        <v>496</v>
      </c>
      <c r="D501" s="15"/>
      <c r="E501" s="16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9"/>
      <c r="U501" s="9"/>
      <c r="V501" s="9"/>
      <c r="W501" s="9"/>
      <c r="X501" s="9"/>
      <c r="Y501" s="9"/>
      <c r="Z501" s="9"/>
      <c r="AA501" s="9" t="s">
        <v>132</v>
      </c>
      <c r="AB501" s="9">
        <v>0</v>
      </c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</row>
    <row r="502" spans="1:54" outlineLevel="3" x14ac:dyDescent="0.25">
      <c r="A502" s="12"/>
      <c r="B502" s="13"/>
      <c r="C502" s="25" t="s">
        <v>497</v>
      </c>
      <c r="D502" s="15"/>
      <c r="E502" s="16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9"/>
      <c r="U502" s="9"/>
      <c r="V502" s="9"/>
      <c r="W502" s="9"/>
      <c r="X502" s="9"/>
      <c r="Y502" s="9"/>
      <c r="Z502" s="9"/>
      <c r="AA502" s="9" t="s">
        <v>132</v>
      </c>
      <c r="AB502" s="9">
        <v>0</v>
      </c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</row>
    <row r="503" spans="1:54" outlineLevel="3" x14ac:dyDescent="0.25">
      <c r="A503" s="12"/>
      <c r="B503" s="13"/>
      <c r="C503" s="25" t="s">
        <v>498</v>
      </c>
      <c r="D503" s="15"/>
      <c r="E503" s="16">
        <v>367.5</v>
      </c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9"/>
      <c r="U503" s="9"/>
      <c r="V503" s="9"/>
      <c r="W503" s="9"/>
      <c r="X503" s="9"/>
      <c r="Y503" s="9"/>
      <c r="Z503" s="9"/>
      <c r="AA503" s="9" t="s">
        <v>132</v>
      </c>
      <c r="AB503" s="9">
        <v>0</v>
      </c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</row>
    <row r="504" spans="1:54" outlineLevel="3" x14ac:dyDescent="0.25">
      <c r="A504" s="12"/>
      <c r="B504" s="13"/>
      <c r="C504" s="25" t="s">
        <v>499</v>
      </c>
      <c r="D504" s="15"/>
      <c r="E504" s="16">
        <v>100.45</v>
      </c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9"/>
      <c r="U504" s="9"/>
      <c r="V504" s="9"/>
      <c r="W504" s="9"/>
      <c r="X504" s="9"/>
      <c r="Y504" s="9"/>
      <c r="Z504" s="9"/>
      <c r="AA504" s="9" t="s">
        <v>132</v>
      </c>
      <c r="AB504" s="9">
        <v>0</v>
      </c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</row>
    <row r="505" spans="1:54" outlineLevel="3" x14ac:dyDescent="0.25">
      <c r="A505" s="12"/>
      <c r="B505" s="13"/>
      <c r="C505" s="25" t="s">
        <v>500</v>
      </c>
      <c r="D505" s="15"/>
      <c r="E505" s="16">
        <v>-130.136</v>
      </c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9"/>
      <c r="U505" s="9"/>
      <c r="V505" s="9"/>
      <c r="W505" s="9"/>
      <c r="X505" s="9"/>
      <c r="Y505" s="9"/>
      <c r="Z505" s="9"/>
      <c r="AA505" s="9" t="s">
        <v>132</v>
      </c>
      <c r="AB505" s="9">
        <v>0</v>
      </c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</row>
    <row r="506" spans="1:54" outlineLevel="3" x14ac:dyDescent="0.25">
      <c r="A506" s="12"/>
      <c r="B506" s="13"/>
      <c r="C506" s="25" t="s">
        <v>501</v>
      </c>
      <c r="D506" s="15"/>
      <c r="E506" s="16">
        <v>2.5499999999999998</v>
      </c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9"/>
      <c r="U506" s="9"/>
      <c r="V506" s="9"/>
      <c r="W506" s="9"/>
      <c r="X506" s="9"/>
      <c r="Y506" s="9"/>
      <c r="Z506" s="9"/>
      <c r="AA506" s="9" t="s">
        <v>132</v>
      </c>
      <c r="AB506" s="9">
        <v>0</v>
      </c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</row>
    <row r="507" spans="1:54" outlineLevel="3" x14ac:dyDescent="0.25">
      <c r="A507" s="12"/>
      <c r="B507" s="13"/>
      <c r="C507" s="25" t="s">
        <v>502</v>
      </c>
      <c r="D507" s="15"/>
      <c r="E507" s="16">
        <v>3.06</v>
      </c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9"/>
      <c r="U507" s="9"/>
      <c r="V507" s="9"/>
      <c r="W507" s="9"/>
      <c r="X507" s="9"/>
      <c r="Y507" s="9"/>
      <c r="Z507" s="9"/>
      <c r="AA507" s="9" t="s">
        <v>132</v>
      </c>
      <c r="AB507" s="9">
        <v>0</v>
      </c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</row>
    <row r="508" spans="1:54" outlineLevel="3" x14ac:dyDescent="0.25">
      <c r="A508" s="12"/>
      <c r="B508" s="13"/>
      <c r="C508" s="25" t="s">
        <v>503</v>
      </c>
      <c r="D508" s="15"/>
      <c r="E508" s="16">
        <v>0.504</v>
      </c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9"/>
      <c r="U508" s="9"/>
      <c r="V508" s="9"/>
      <c r="W508" s="9"/>
      <c r="X508" s="9"/>
      <c r="Y508" s="9"/>
      <c r="Z508" s="9"/>
      <c r="AA508" s="9" t="s">
        <v>132</v>
      </c>
      <c r="AB508" s="9">
        <v>0</v>
      </c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</row>
    <row r="509" spans="1:54" outlineLevel="3" x14ac:dyDescent="0.25">
      <c r="A509" s="12"/>
      <c r="B509" s="13"/>
      <c r="C509" s="25" t="s">
        <v>504</v>
      </c>
      <c r="D509" s="15"/>
      <c r="E509" s="16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9"/>
      <c r="U509" s="9"/>
      <c r="V509" s="9"/>
      <c r="W509" s="9"/>
      <c r="X509" s="9"/>
      <c r="Y509" s="9"/>
      <c r="Z509" s="9"/>
      <c r="AA509" s="9" t="s">
        <v>132</v>
      </c>
      <c r="AB509" s="9">
        <v>0</v>
      </c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</row>
    <row r="510" spans="1:54" outlineLevel="3" x14ac:dyDescent="0.25">
      <c r="A510" s="12"/>
      <c r="B510" s="13"/>
      <c r="C510" s="25" t="s">
        <v>505</v>
      </c>
      <c r="D510" s="15"/>
      <c r="E510" s="16">
        <v>470.4</v>
      </c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9"/>
      <c r="U510" s="9"/>
      <c r="V510" s="9"/>
      <c r="W510" s="9"/>
      <c r="X510" s="9"/>
      <c r="Y510" s="9"/>
      <c r="Z510" s="9"/>
      <c r="AA510" s="9" t="s">
        <v>132</v>
      </c>
      <c r="AB510" s="9">
        <v>0</v>
      </c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</row>
    <row r="511" spans="1:54" outlineLevel="3" x14ac:dyDescent="0.25">
      <c r="A511" s="12"/>
      <c r="B511" s="13"/>
      <c r="C511" s="25" t="s">
        <v>506</v>
      </c>
      <c r="D511" s="15"/>
      <c r="E511" s="16">
        <v>-113.904</v>
      </c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9"/>
      <c r="U511" s="9"/>
      <c r="V511" s="9"/>
      <c r="W511" s="9"/>
      <c r="X511" s="9"/>
      <c r="Y511" s="9"/>
      <c r="Z511" s="9"/>
      <c r="AA511" s="9" t="s">
        <v>132</v>
      </c>
      <c r="AB511" s="9">
        <v>0</v>
      </c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</row>
    <row r="512" spans="1:54" outlineLevel="3" x14ac:dyDescent="0.25">
      <c r="A512" s="12"/>
      <c r="B512" s="13"/>
      <c r="C512" s="25" t="s">
        <v>507</v>
      </c>
      <c r="D512" s="15"/>
      <c r="E512" s="16">
        <v>18.899999999999999</v>
      </c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9"/>
      <c r="U512" s="9"/>
      <c r="V512" s="9"/>
      <c r="W512" s="9"/>
      <c r="X512" s="9"/>
      <c r="Y512" s="9"/>
      <c r="Z512" s="9"/>
      <c r="AA512" s="9" t="s">
        <v>132</v>
      </c>
      <c r="AB512" s="9">
        <v>0</v>
      </c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</row>
    <row r="513" spans="1:54" outlineLevel="3" x14ac:dyDescent="0.25">
      <c r="A513" s="12"/>
      <c r="B513" s="13"/>
      <c r="C513" s="25" t="s">
        <v>508</v>
      </c>
      <c r="D513" s="15"/>
      <c r="E513" s="16">
        <v>3</v>
      </c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9"/>
      <c r="U513" s="9"/>
      <c r="V513" s="9"/>
      <c r="W513" s="9"/>
      <c r="X513" s="9"/>
      <c r="Y513" s="9"/>
      <c r="Z513" s="9"/>
      <c r="AA513" s="9" t="s">
        <v>132</v>
      </c>
      <c r="AB513" s="9">
        <v>0</v>
      </c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</row>
    <row r="514" spans="1:54" outlineLevel="3" x14ac:dyDescent="0.25">
      <c r="A514" s="12"/>
      <c r="B514" s="13"/>
      <c r="C514" s="25" t="s">
        <v>509</v>
      </c>
      <c r="D514" s="15"/>
      <c r="E514" s="16">
        <v>0.68679999999999997</v>
      </c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9"/>
      <c r="U514" s="9"/>
      <c r="V514" s="9"/>
      <c r="W514" s="9"/>
      <c r="X514" s="9"/>
      <c r="Y514" s="9"/>
      <c r="Z514" s="9"/>
      <c r="AA514" s="9" t="s">
        <v>132</v>
      </c>
      <c r="AB514" s="9">
        <v>0</v>
      </c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</row>
    <row r="515" spans="1:54" outlineLevel="3" x14ac:dyDescent="0.25">
      <c r="A515" s="12"/>
      <c r="B515" s="13"/>
      <c r="C515" s="25" t="s">
        <v>235</v>
      </c>
      <c r="D515" s="15"/>
      <c r="E515" s="16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9"/>
      <c r="U515" s="9"/>
      <c r="V515" s="9"/>
      <c r="W515" s="9"/>
      <c r="X515" s="9"/>
      <c r="Y515" s="9"/>
      <c r="Z515" s="9"/>
      <c r="AA515" s="9" t="s">
        <v>132</v>
      </c>
      <c r="AB515" s="9">
        <v>0</v>
      </c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</row>
    <row r="516" spans="1:54" outlineLevel="3" x14ac:dyDescent="0.25">
      <c r="A516" s="12"/>
      <c r="B516" s="13"/>
      <c r="C516" s="25" t="s">
        <v>510</v>
      </c>
      <c r="D516" s="15"/>
      <c r="E516" s="16">
        <v>66.75</v>
      </c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9"/>
      <c r="U516" s="9"/>
      <c r="V516" s="9"/>
      <c r="W516" s="9"/>
      <c r="X516" s="9"/>
      <c r="Y516" s="9"/>
      <c r="Z516" s="9"/>
      <c r="AA516" s="9" t="s">
        <v>132</v>
      </c>
      <c r="AB516" s="9">
        <v>0</v>
      </c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</row>
    <row r="517" spans="1:54" outlineLevel="3" x14ac:dyDescent="0.25">
      <c r="A517" s="12"/>
      <c r="B517" s="13"/>
      <c r="C517" s="25" t="s">
        <v>511</v>
      </c>
      <c r="D517" s="15"/>
      <c r="E517" s="16">
        <v>125.76</v>
      </c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9"/>
      <c r="U517" s="9"/>
      <c r="V517" s="9"/>
      <c r="W517" s="9"/>
      <c r="X517" s="9"/>
      <c r="Y517" s="9"/>
      <c r="Z517" s="9"/>
      <c r="AA517" s="9" t="s">
        <v>132</v>
      </c>
      <c r="AB517" s="9">
        <v>0</v>
      </c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</row>
    <row r="518" spans="1:54" outlineLevel="3" x14ac:dyDescent="0.25">
      <c r="A518" s="12"/>
      <c r="B518" s="13"/>
      <c r="C518" s="25" t="s">
        <v>512</v>
      </c>
      <c r="D518" s="15"/>
      <c r="E518" s="16">
        <v>-50.578000000000003</v>
      </c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9"/>
      <c r="U518" s="9"/>
      <c r="V518" s="9"/>
      <c r="W518" s="9"/>
      <c r="X518" s="9"/>
      <c r="Y518" s="9"/>
      <c r="Z518" s="9"/>
      <c r="AA518" s="9" t="s">
        <v>132</v>
      </c>
      <c r="AB518" s="9">
        <v>0</v>
      </c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</row>
    <row r="519" spans="1:54" outlineLevel="3" x14ac:dyDescent="0.25">
      <c r="A519" s="12"/>
      <c r="B519" s="13"/>
      <c r="C519" s="25" t="s">
        <v>513</v>
      </c>
      <c r="D519" s="15"/>
      <c r="E519" s="16">
        <v>2.04</v>
      </c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9"/>
      <c r="U519" s="9"/>
      <c r="V519" s="9"/>
      <c r="W519" s="9"/>
      <c r="X519" s="9"/>
      <c r="Y519" s="9"/>
      <c r="Z519" s="9"/>
      <c r="AA519" s="9" t="s">
        <v>132</v>
      </c>
      <c r="AB519" s="9">
        <v>0</v>
      </c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</row>
    <row r="520" spans="1:54" outlineLevel="3" x14ac:dyDescent="0.25">
      <c r="A520" s="12"/>
      <c r="B520" s="13"/>
      <c r="C520" s="25" t="s">
        <v>514</v>
      </c>
      <c r="D520" s="15"/>
      <c r="E520" s="16">
        <v>0.51</v>
      </c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9"/>
      <c r="U520" s="9"/>
      <c r="V520" s="9"/>
      <c r="W520" s="9"/>
      <c r="X520" s="9"/>
      <c r="Y520" s="9"/>
      <c r="Z520" s="9"/>
      <c r="AA520" s="9" t="s">
        <v>132</v>
      </c>
      <c r="AB520" s="9">
        <v>0</v>
      </c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</row>
    <row r="521" spans="1:54" outlineLevel="3" x14ac:dyDescent="0.25">
      <c r="A521" s="12"/>
      <c r="B521" s="13"/>
      <c r="C521" s="25" t="s">
        <v>515</v>
      </c>
      <c r="D521" s="15"/>
      <c r="E521" s="16">
        <v>1.3735999999999999</v>
      </c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9"/>
      <c r="U521" s="9"/>
      <c r="V521" s="9"/>
      <c r="W521" s="9"/>
      <c r="X521" s="9"/>
      <c r="Y521" s="9"/>
      <c r="Z521" s="9"/>
      <c r="AA521" s="9" t="s">
        <v>132</v>
      </c>
      <c r="AB521" s="9">
        <v>0</v>
      </c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</row>
    <row r="522" spans="1:54" outlineLevel="3" x14ac:dyDescent="0.25">
      <c r="A522" s="12"/>
      <c r="B522" s="13"/>
      <c r="C522" s="25" t="s">
        <v>516</v>
      </c>
      <c r="D522" s="15"/>
      <c r="E522" s="16">
        <v>0.71399999999999997</v>
      </c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9"/>
      <c r="U522" s="9"/>
      <c r="V522" s="9"/>
      <c r="W522" s="9"/>
      <c r="X522" s="9"/>
      <c r="Y522" s="9"/>
      <c r="Z522" s="9"/>
      <c r="AA522" s="9" t="s">
        <v>132</v>
      </c>
      <c r="AB522" s="9">
        <v>0</v>
      </c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</row>
    <row r="523" spans="1:54" outlineLevel="3" x14ac:dyDescent="0.25">
      <c r="A523" s="12"/>
      <c r="B523" s="13"/>
      <c r="C523" s="25" t="s">
        <v>223</v>
      </c>
      <c r="D523" s="15"/>
      <c r="E523" s="16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9"/>
      <c r="U523" s="9"/>
      <c r="V523" s="9"/>
      <c r="W523" s="9"/>
      <c r="X523" s="9"/>
      <c r="Y523" s="9"/>
      <c r="Z523" s="9"/>
      <c r="AA523" s="9" t="s">
        <v>132</v>
      </c>
      <c r="AB523" s="9">
        <v>0</v>
      </c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</row>
    <row r="524" spans="1:54" outlineLevel="3" x14ac:dyDescent="0.25">
      <c r="A524" s="12"/>
      <c r="B524" s="13"/>
      <c r="C524" s="25" t="s">
        <v>510</v>
      </c>
      <c r="D524" s="15"/>
      <c r="E524" s="16">
        <v>66.75</v>
      </c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9"/>
      <c r="U524" s="9"/>
      <c r="V524" s="9"/>
      <c r="W524" s="9"/>
      <c r="X524" s="9"/>
      <c r="Y524" s="9"/>
      <c r="Z524" s="9"/>
      <c r="AA524" s="9" t="s">
        <v>132</v>
      </c>
      <c r="AB524" s="9">
        <v>0</v>
      </c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</row>
    <row r="525" spans="1:54" outlineLevel="3" x14ac:dyDescent="0.25">
      <c r="A525" s="12"/>
      <c r="B525" s="13"/>
      <c r="C525" s="25" t="s">
        <v>511</v>
      </c>
      <c r="D525" s="15"/>
      <c r="E525" s="16">
        <v>125.76</v>
      </c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9"/>
      <c r="U525" s="9"/>
      <c r="V525" s="9"/>
      <c r="W525" s="9"/>
      <c r="X525" s="9"/>
      <c r="Y525" s="9"/>
      <c r="Z525" s="9"/>
      <c r="AA525" s="9" t="s">
        <v>132</v>
      </c>
      <c r="AB525" s="9">
        <v>0</v>
      </c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</row>
    <row r="526" spans="1:54" outlineLevel="3" x14ac:dyDescent="0.25">
      <c r="A526" s="12"/>
      <c r="B526" s="13"/>
      <c r="C526" s="25" t="s">
        <v>517</v>
      </c>
      <c r="D526" s="15"/>
      <c r="E526" s="16">
        <v>-54.295000000000002</v>
      </c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9"/>
      <c r="U526" s="9"/>
      <c r="V526" s="9"/>
      <c r="W526" s="9"/>
      <c r="X526" s="9"/>
      <c r="Y526" s="9"/>
      <c r="Z526" s="9"/>
      <c r="AA526" s="9" t="s">
        <v>132</v>
      </c>
      <c r="AB526" s="9">
        <v>0</v>
      </c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</row>
    <row r="527" spans="1:54" outlineLevel="3" x14ac:dyDescent="0.25">
      <c r="A527" s="12"/>
      <c r="B527" s="13"/>
      <c r="C527" s="25" t="s">
        <v>518</v>
      </c>
      <c r="D527" s="15"/>
      <c r="E527" s="16">
        <v>1.53</v>
      </c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9"/>
      <c r="U527" s="9"/>
      <c r="V527" s="9"/>
      <c r="W527" s="9"/>
      <c r="X527" s="9"/>
      <c r="Y527" s="9"/>
      <c r="Z527" s="9"/>
      <c r="AA527" s="9" t="s">
        <v>132</v>
      </c>
      <c r="AB527" s="9">
        <v>0</v>
      </c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</row>
    <row r="528" spans="1:54" outlineLevel="3" x14ac:dyDescent="0.25">
      <c r="A528" s="12"/>
      <c r="B528" s="13"/>
      <c r="C528" s="25" t="s">
        <v>519</v>
      </c>
      <c r="D528" s="15"/>
      <c r="E528" s="16">
        <v>0.49214999999999998</v>
      </c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9"/>
      <c r="U528" s="9"/>
      <c r="V528" s="9"/>
      <c r="W528" s="9"/>
      <c r="X528" s="9"/>
      <c r="Y528" s="9"/>
      <c r="Z528" s="9"/>
      <c r="AA528" s="9" t="s">
        <v>132</v>
      </c>
      <c r="AB528" s="9">
        <v>0</v>
      </c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</row>
    <row r="529" spans="1:54" outlineLevel="3" x14ac:dyDescent="0.25">
      <c r="A529" s="12"/>
      <c r="B529" s="13"/>
      <c r="C529" s="25" t="s">
        <v>520</v>
      </c>
      <c r="D529" s="15"/>
      <c r="E529" s="16">
        <v>2.8559999999999999</v>
      </c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9"/>
      <c r="U529" s="9"/>
      <c r="V529" s="9"/>
      <c r="W529" s="9"/>
      <c r="X529" s="9"/>
      <c r="Y529" s="9"/>
      <c r="Z529" s="9"/>
      <c r="AA529" s="9" t="s">
        <v>132</v>
      </c>
      <c r="AB529" s="9">
        <v>0</v>
      </c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</row>
    <row r="530" spans="1:54" outlineLevel="1" x14ac:dyDescent="0.25">
      <c r="A530" s="18">
        <v>57</v>
      </c>
      <c r="B530" s="19" t="s">
        <v>521</v>
      </c>
      <c r="C530" s="24" t="s">
        <v>522</v>
      </c>
      <c r="D530" s="20" t="s">
        <v>211</v>
      </c>
      <c r="E530" s="21">
        <v>177</v>
      </c>
      <c r="F530" s="189"/>
      <c r="G530" s="22">
        <f>E530*F530</f>
        <v>0</v>
      </c>
      <c r="H530" s="22">
        <v>0</v>
      </c>
      <c r="I530" s="22">
        <v>0</v>
      </c>
      <c r="J530" s="22">
        <v>85.9</v>
      </c>
      <c r="K530" s="22">
        <v>10308</v>
      </c>
      <c r="L530" s="22">
        <v>21</v>
      </c>
      <c r="M530" s="22">
        <v>12472.68</v>
      </c>
      <c r="N530" s="22"/>
      <c r="O530" s="14">
        <v>0.09</v>
      </c>
      <c r="P530" s="14">
        <v>10.799999999999999</v>
      </c>
      <c r="Q530" s="14"/>
      <c r="R530" s="14" t="s">
        <v>128</v>
      </c>
      <c r="S530" s="14" t="s">
        <v>129</v>
      </c>
      <c r="T530" s="9"/>
      <c r="U530" s="9"/>
      <c r="V530" s="9"/>
      <c r="W530" s="9"/>
      <c r="X530" s="9"/>
      <c r="Y530" s="9"/>
      <c r="Z530" s="9"/>
      <c r="AA530" s="9" t="s">
        <v>130</v>
      </c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</row>
    <row r="531" spans="1:54" outlineLevel="2" x14ac:dyDescent="0.25">
      <c r="A531" s="12"/>
      <c r="B531" s="13"/>
      <c r="C531" s="25" t="s">
        <v>454</v>
      </c>
      <c r="D531" s="15"/>
      <c r="E531" s="16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9"/>
      <c r="U531" s="9"/>
      <c r="V531" s="9"/>
      <c r="W531" s="9"/>
      <c r="X531" s="9"/>
      <c r="Y531" s="9"/>
      <c r="Z531" s="9"/>
      <c r="AA531" s="9" t="s">
        <v>132</v>
      </c>
      <c r="AB531" s="9">
        <v>0</v>
      </c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</row>
    <row r="532" spans="1:54" outlineLevel="3" x14ac:dyDescent="0.25">
      <c r="A532" s="12"/>
      <c r="B532" s="13"/>
      <c r="C532" s="25" t="s">
        <v>455</v>
      </c>
      <c r="D532" s="15"/>
      <c r="E532" s="16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9"/>
      <c r="U532" s="9"/>
      <c r="V532" s="9"/>
      <c r="W532" s="9"/>
      <c r="X532" s="9"/>
      <c r="Y532" s="9"/>
      <c r="Z532" s="9"/>
      <c r="AA532" s="9" t="s">
        <v>132</v>
      </c>
      <c r="AB532" s="9">
        <v>0</v>
      </c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</row>
    <row r="533" spans="1:54" outlineLevel="3" x14ac:dyDescent="0.25">
      <c r="A533" s="12"/>
      <c r="B533" s="13"/>
      <c r="C533" s="25" t="s">
        <v>488</v>
      </c>
      <c r="D533" s="15"/>
      <c r="E533" s="16">
        <v>31.2</v>
      </c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9"/>
      <c r="U533" s="9"/>
      <c r="V533" s="9"/>
      <c r="W533" s="9"/>
      <c r="X533" s="9"/>
      <c r="Y533" s="9"/>
      <c r="Z533" s="9"/>
      <c r="AA533" s="9" t="s">
        <v>132</v>
      </c>
      <c r="AB533" s="9">
        <v>0</v>
      </c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</row>
    <row r="534" spans="1:54" outlineLevel="3" x14ac:dyDescent="0.25">
      <c r="A534" s="12"/>
      <c r="B534" s="13"/>
      <c r="C534" s="25" t="s">
        <v>354</v>
      </c>
      <c r="D534" s="15"/>
      <c r="E534" s="16">
        <v>1.8</v>
      </c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9"/>
      <c r="U534" s="9"/>
      <c r="V534" s="9"/>
      <c r="W534" s="9"/>
      <c r="X534" s="9"/>
      <c r="Y534" s="9"/>
      <c r="Z534" s="9"/>
      <c r="AA534" s="9" t="s">
        <v>132</v>
      </c>
      <c r="AB534" s="9">
        <v>0</v>
      </c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</row>
    <row r="535" spans="1:54" outlineLevel="3" x14ac:dyDescent="0.25">
      <c r="A535" s="12"/>
      <c r="B535" s="13"/>
      <c r="C535" s="25" t="s">
        <v>457</v>
      </c>
      <c r="D535" s="15"/>
      <c r="E535" s="16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9"/>
      <c r="U535" s="9"/>
      <c r="V535" s="9"/>
      <c r="W535" s="9"/>
      <c r="X535" s="9"/>
      <c r="Y535" s="9"/>
      <c r="Z535" s="9"/>
      <c r="AA535" s="9" t="s">
        <v>132</v>
      </c>
      <c r="AB535" s="9">
        <v>0</v>
      </c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</row>
    <row r="536" spans="1:54" outlineLevel="3" x14ac:dyDescent="0.25">
      <c r="A536" s="12"/>
      <c r="B536" s="13"/>
      <c r="C536" s="25" t="s">
        <v>489</v>
      </c>
      <c r="D536" s="15"/>
      <c r="E536" s="16">
        <v>4.8</v>
      </c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9"/>
      <c r="U536" s="9"/>
      <c r="V536" s="9"/>
      <c r="W536" s="9"/>
      <c r="X536" s="9"/>
      <c r="Y536" s="9"/>
      <c r="Z536" s="9"/>
      <c r="AA536" s="9" t="s">
        <v>132</v>
      </c>
      <c r="AB536" s="9">
        <v>0</v>
      </c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</row>
    <row r="537" spans="1:54" outlineLevel="3" x14ac:dyDescent="0.25">
      <c r="A537" s="12"/>
      <c r="B537" s="13"/>
      <c r="C537" s="25" t="s">
        <v>354</v>
      </c>
      <c r="D537" s="15"/>
      <c r="E537" s="16">
        <v>1.8</v>
      </c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9"/>
      <c r="U537" s="9"/>
      <c r="V537" s="9"/>
      <c r="W537" s="9"/>
      <c r="X537" s="9"/>
      <c r="Y537" s="9"/>
      <c r="Z537" s="9"/>
      <c r="AA537" s="9" t="s">
        <v>132</v>
      </c>
      <c r="AB537" s="9">
        <v>0</v>
      </c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</row>
    <row r="538" spans="1:54" outlineLevel="3" x14ac:dyDescent="0.25">
      <c r="A538" s="12"/>
      <c r="B538" s="13"/>
      <c r="C538" s="25" t="s">
        <v>490</v>
      </c>
      <c r="D538" s="15"/>
      <c r="E538" s="16">
        <v>3.6</v>
      </c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9"/>
      <c r="U538" s="9"/>
      <c r="V538" s="9"/>
      <c r="W538" s="9"/>
      <c r="X538" s="9"/>
      <c r="Y538" s="9"/>
      <c r="Z538" s="9"/>
      <c r="AA538" s="9" t="s">
        <v>132</v>
      </c>
      <c r="AB538" s="9">
        <v>0</v>
      </c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</row>
    <row r="539" spans="1:54" outlineLevel="3" x14ac:dyDescent="0.25">
      <c r="A539" s="12"/>
      <c r="B539" s="13"/>
      <c r="C539" s="25" t="s">
        <v>460</v>
      </c>
      <c r="D539" s="15"/>
      <c r="E539" s="16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9"/>
      <c r="U539" s="9"/>
      <c r="V539" s="9"/>
      <c r="W539" s="9"/>
      <c r="X539" s="9"/>
      <c r="Y539" s="9"/>
      <c r="Z539" s="9"/>
      <c r="AA539" s="9" t="s">
        <v>132</v>
      </c>
      <c r="AB539" s="9">
        <v>0</v>
      </c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</row>
    <row r="540" spans="1:54" outlineLevel="3" x14ac:dyDescent="0.25">
      <c r="A540" s="12"/>
      <c r="B540" s="13"/>
      <c r="C540" s="25" t="s">
        <v>489</v>
      </c>
      <c r="D540" s="15"/>
      <c r="E540" s="16">
        <v>4.8</v>
      </c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9"/>
      <c r="U540" s="9"/>
      <c r="V540" s="9"/>
      <c r="W540" s="9"/>
      <c r="X540" s="9"/>
      <c r="Y540" s="9"/>
      <c r="Z540" s="9"/>
      <c r="AA540" s="9" t="s">
        <v>132</v>
      </c>
      <c r="AB540" s="9">
        <v>0</v>
      </c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</row>
    <row r="541" spans="1:54" outlineLevel="3" x14ac:dyDescent="0.25">
      <c r="A541" s="12"/>
      <c r="B541" s="13"/>
      <c r="C541" s="25" t="s">
        <v>361</v>
      </c>
      <c r="D541" s="15"/>
      <c r="E541" s="16">
        <v>7.2</v>
      </c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9"/>
      <c r="U541" s="9"/>
      <c r="V541" s="9"/>
      <c r="W541" s="9"/>
      <c r="X541" s="9"/>
      <c r="Y541" s="9"/>
      <c r="Z541" s="9"/>
      <c r="AA541" s="9" t="s">
        <v>132</v>
      </c>
      <c r="AB541" s="9">
        <v>0</v>
      </c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</row>
    <row r="542" spans="1:54" outlineLevel="3" x14ac:dyDescent="0.25">
      <c r="A542" s="12"/>
      <c r="B542" s="13"/>
      <c r="C542" s="25" t="s">
        <v>444</v>
      </c>
      <c r="D542" s="15"/>
      <c r="E542" s="16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9"/>
      <c r="U542" s="9"/>
      <c r="V542" s="9"/>
      <c r="W542" s="9"/>
      <c r="X542" s="9"/>
      <c r="Y542" s="9"/>
      <c r="Z542" s="9"/>
      <c r="AA542" s="9" t="s">
        <v>132</v>
      </c>
      <c r="AB542" s="9">
        <v>0</v>
      </c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</row>
    <row r="543" spans="1:54" outlineLevel="3" x14ac:dyDescent="0.25">
      <c r="A543" s="12"/>
      <c r="B543" s="13"/>
      <c r="C543" s="25" t="s">
        <v>463</v>
      </c>
      <c r="D543" s="15"/>
      <c r="E543" s="16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9"/>
      <c r="U543" s="9"/>
      <c r="V543" s="9"/>
      <c r="W543" s="9"/>
      <c r="X543" s="9"/>
      <c r="Y543" s="9"/>
      <c r="Z543" s="9"/>
      <c r="AA543" s="9" t="s">
        <v>132</v>
      </c>
      <c r="AB543" s="9">
        <v>0</v>
      </c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</row>
    <row r="544" spans="1:54" outlineLevel="3" x14ac:dyDescent="0.25">
      <c r="A544" s="12"/>
      <c r="B544" s="13"/>
      <c r="C544" s="25" t="s">
        <v>491</v>
      </c>
      <c r="D544" s="15"/>
      <c r="E544" s="16">
        <v>36</v>
      </c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9"/>
      <c r="U544" s="9"/>
      <c r="V544" s="9"/>
      <c r="W544" s="9"/>
      <c r="X544" s="9"/>
      <c r="Y544" s="9"/>
      <c r="Z544" s="9"/>
      <c r="AA544" s="9" t="s">
        <v>132</v>
      </c>
      <c r="AB544" s="9">
        <v>0</v>
      </c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</row>
    <row r="545" spans="1:54" outlineLevel="3" x14ac:dyDescent="0.25">
      <c r="A545" s="12"/>
      <c r="B545" s="13"/>
      <c r="C545" s="25" t="s">
        <v>354</v>
      </c>
      <c r="D545" s="15"/>
      <c r="E545" s="16">
        <v>1.8</v>
      </c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9"/>
      <c r="U545" s="9"/>
      <c r="V545" s="9"/>
      <c r="W545" s="9"/>
      <c r="X545" s="9"/>
      <c r="Y545" s="9"/>
      <c r="Z545" s="9"/>
      <c r="AA545" s="9" t="s">
        <v>132</v>
      </c>
      <c r="AB545" s="9">
        <v>0</v>
      </c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</row>
    <row r="546" spans="1:54" outlineLevel="3" x14ac:dyDescent="0.25">
      <c r="A546" s="12"/>
      <c r="B546" s="13"/>
      <c r="C546" s="25" t="s">
        <v>457</v>
      </c>
      <c r="D546" s="15"/>
      <c r="E546" s="16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9"/>
      <c r="U546" s="9"/>
      <c r="V546" s="9"/>
      <c r="W546" s="9"/>
      <c r="X546" s="9"/>
      <c r="Y546" s="9"/>
      <c r="Z546" s="9"/>
      <c r="AA546" s="9" t="s">
        <v>132</v>
      </c>
      <c r="AB546" s="9">
        <v>0</v>
      </c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</row>
    <row r="547" spans="1:54" outlineLevel="3" x14ac:dyDescent="0.25">
      <c r="A547" s="12"/>
      <c r="B547" s="13"/>
      <c r="C547" s="25" t="s">
        <v>489</v>
      </c>
      <c r="D547" s="15"/>
      <c r="E547" s="16">
        <v>4.8</v>
      </c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9"/>
      <c r="U547" s="9"/>
      <c r="V547" s="9"/>
      <c r="W547" s="9"/>
      <c r="X547" s="9"/>
      <c r="Y547" s="9"/>
      <c r="Z547" s="9"/>
      <c r="AA547" s="9" t="s">
        <v>132</v>
      </c>
      <c r="AB547" s="9">
        <v>0</v>
      </c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</row>
    <row r="548" spans="1:54" outlineLevel="3" x14ac:dyDescent="0.25">
      <c r="A548" s="12"/>
      <c r="B548" s="13"/>
      <c r="C548" s="25" t="s">
        <v>361</v>
      </c>
      <c r="D548" s="15"/>
      <c r="E548" s="16">
        <v>7.2</v>
      </c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9"/>
      <c r="U548" s="9"/>
      <c r="V548" s="9"/>
      <c r="W548" s="9"/>
      <c r="X548" s="9"/>
      <c r="Y548" s="9"/>
      <c r="Z548" s="9"/>
      <c r="AA548" s="9" t="s">
        <v>132</v>
      </c>
      <c r="AB548" s="9">
        <v>0</v>
      </c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</row>
    <row r="549" spans="1:54" outlineLevel="3" x14ac:dyDescent="0.25">
      <c r="A549" s="12"/>
      <c r="B549" s="13"/>
      <c r="C549" s="25" t="s">
        <v>460</v>
      </c>
      <c r="D549" s="15"/>
      <c r="E549" s="16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9"/>
      <c r="U549" s="9"/>
      <c r="V549" s="9"/>
      <c r="W549" s="9"/>
      <c r="X549" s="9"/>
      <c r="Y549" s="9"/>
      <c r="Z549" s="9"/>
      <c r="AA549" s="9" t="s">
        <v>132</v>
      </c>
      <c r="AB549" s="9">
        <v>0</v>
      </c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</row>
    <row r="550" spans="1:54" outlineLevel="3" x14ac:dyDescent="0.25">
      <c r="A550" s="12"/>
      <c r="B550" s="13"/>
      <c r="C550" s="25" t="s">
        <v>359</v>
      </c>
      <c r="D550" s="15"/>
      <c r="E550" s="16">
        <v>2.4</v>
      </c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9"/>
      <c r="U550" s="9"/>
      <c r="V550" s="9"/>
      <c r="W550" s="9"/>
      <c r="X550" s="9"/>
      <c r="Y550" s="9"/>
      <c r="Z550" s="9"/>
      <c r="AA550" s="9" t="s">
        <v>132</v>
      </c>
      <c r="AB550" s="9">
        <v>0</v>
      </c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</row>
    <row r="551" spans="1:54" outlineLevel="3" x14ac:dyDescent="0.25">
      <c r="A551" s="12"/>
      <c r="B551" s="13"/>
      <c r="C551" s="25" t="s">
        <v>354</v>
      </c>
      <c r="D551" s="15"/>
      <c r="E551" s="16">
        <v>1.8</v>
      </c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9"/>
      <c r="U551" s="9"/>
      <c r="V551" s="9"/>
      <c r="W551" s="9"/>
      <c r="X551" s="9"/>
      <c r="Y551" s="9"/>
      <c r="Z551" s="9"/>
      <c r="AA551" s="9" t="s">
        <v>132</v>
      </c>
      <c r="AB551" s="9">
        <v>0</v>
      </c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</row>
    <row r="552" spans="1:54" outlineLevel="3" x14ac:dyDescent="0.25">
      <c r="A552" s="12"/>
      <c r="B552" s="13"/>
      <c r="C552" s="25" t="s">
        <v>361</v>
      </c>
      <c r="D552" s="15"/>
      <c r="E552" s="16">
        <v>7.2</v>
      </c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9"/>
      <c r="U552" s="9"/>
      <c r="V552" s="9"/>
      <c r="W552" s="9"/>
      <c r="X552" s="9"/>
      <c r="Y552" s="9"/>
      <c r="Z552" s="9"/>
      <c r="AA552" s="9" t="s">
        <v>132</v>
      </c>
      <c r="AB552" s="9">
        <v>0</v>
      </c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</row>
    <row r="553" spans="1:54" outlineLevel="3" x14ac:dyDescent="0.25">
      <c r="A553" s="12"/>
      <c r="B553" s="13"/>
      <c r="C553" s="25" t="s">
        <v>444</v>
      </c>
      <c r="D553" s="15"/>
      <c r="E553" s="16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9"/>
      <c r="U553" s="9"/>
      <c r="V553" s="9"/>
      <c r="W553" s="9"/>
      <c r="X553" s="9"/>
      <c r="Y553" s="9"/>
      <c r="Z553" s="9"/>
      <c r="AA553" s="9" t="s">
        <v>132</v>
      </c>
      <c r="AB553" s="9">
        <v>0</v>
      </c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</row>
    <row r="554" spans="1:54" outlineLevel="3" x14ac:dyDescent="0.25">
      <c r="A554" s="12"/>
      <c r="B554" s="13"/>
      <c r="C554" s="25" t="s">
        <v>492</v>
      </c>
      <c r="D554" s="15"/>
      <c r="E554" s="16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9"/>
      <c r="U554" s="9"/>
      <c r="V554" s="9"/>
      <c r="W554" s="9"/>
      <c r="X554" s="9"/>
      <c r="Y554" s="9"/>
      <c r="Z554" s="9"/>
      <c r="AA554" s="9" t="s">
        <v>132</v>
      </c>
      <c r="AB554" s="9">
        <v>0</v>
      </c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</row>
    <row r="555" spans="1:54" outlineLevel="3" x14ac:dyDescent="0.25">
      <c r="A555" s="12"/>
      <c r="B555" s="13"/>
      <c r="C555" s="25" t="s">
        <v>493</v>
      </c>
      <c r="D555" s="15"/>
      <c r="E555" s="16">
        <v>3.6</v>
      </c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</row>
    <row r="556" spans="1:54" outlineLevel="3" x14ac:dyDescent="0.25">
      <c r="A556" s="12"/>
      <c r="B556" s="13"/>
      <c r="C556" s="25" t="s">
        <v>444</v>
      </c>
      <c r="D556" s="15"/>
      <c r="E556" s="16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</row>
    <row r="557" spans="1:54" outlineLevel="3" x14ac:dyDescent="0.25">
      <c r="A557" s="12"/>
      <c r="B557" s="13"/>
      <c r="C557" s="25" t="s">
        <v>455</v>
      </c>
      <c r="D557" s="15"/>
      <c r="E557" s="16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</row>
    <row r="558" spans="1:54" outlineLevel="3" x14ac:dyDescent="0.25">
      <c r="A558" s="12"/>
      <c r="B558" s="13"/>
      <c r="C558" s="25" t="s">
        <v>523</v>
      </c>
      <c r="D558" s="15"/>
      <c r="E558" s="16">
        <v>36</v>
      </c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</row>
    <row r="559" spans="1:54" outlineLevel="3" x14ac:dyDescent="0.25">
      <c r="A559" s="12"/>
      <c r="B559" s="13"/>
      <c r="C559" s="25" t="s">
        <v>524</v>
      </c>
      <c r="D559" s="15"/>
      <c r="E559" s="16">
        <v>1.8</v>
      </c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</row>
    <row r="560" spans="1:54" outlineLevel="3" x14ac:dyDescent="0.25">
      <c r="A560" s="12"/>
      <c r="B560" s="13"/>
      <c r="C560" s="25" t="s">
        <v>457</v>
      </c>
      <c r="D560" s="15"/>
      <c r="E560" s="16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</row>
    <row r="561" spans="1:54" outlineLevel="3" x14ac:dyDescent="0.25">
      <c r="A561" s="12"/>
      <c r="B561" s="13"/>
      <c r="C561" s="25" t="s">
        <v>525</v>
      </c>
      <c r="D561" s="15"/>
      <c r="E561" s="16">
        <v>4.8</v>
      </c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</row>
    <row r="562" spans="1:54" outlineLevel="3" x14ac:dyDescent="0.25">
      <c r="A562" s="12"/>
      <c r="B562" s="13"/>
      <c r="C562" s="25" t="s">
        <v>526</v>
      </c>
      <c r="D562" s="15"/>
      <c r="E562" s="16">
        <v>7.2</v>
      </c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</row>
    <row r="563" spans="1:54" outlineLevel="3" x14ac:dyDescent="0.25">
      <c r="A563" s="12"/>
      <c r="B563" s="13"/>
      <c r="C563" s="25" t="s">
        <v>460</v>
      </c>
      <c r="D563" s="15"/>
      <c r="E563" s="16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</row>
    <row r="564" spans="1:54" outlineLevel="3" x14ac:dyDescent="0.25">
      <c r="A564" s="12"/>
      <c r="B564" s="13"/>
      <c r="C564" s="25" t="s">
        <v>527</v>
      </c>
      <c r="D564" s="15"/>
      <c r="E564" s="16">
        <v>2.4</v>
      </c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</row>
    <row r="565" spans="1:54" outlineLevel="3" x14ac:dyDescent="0.25">
      <c r="A565" s="12"/>
      <c r="B565" s="13"/>
      <c r="C565" s="25" t="s">
        <v>524</v>
      </c>
      <c r="D565" s="15"/>
      <c r="E565" s="16">
        <v>1.8</v>
      </c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</row>
    <row r="566" spans="1:54" outlineLevel="3" x14ac:dyDescent="0.25">
      <c r="A566" s="12"/>
      <c r="B566" s="13"/>
      <c r="C566" s="25" t="s">
        <v>526</v>
      </c>
      <c r="D566" s="15"/>
      <c r="E566" s="16">
        <v>3.6</v>
      </c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</row>
    <row r="567" spans="1:54" outlineLevel="1" x14ac:dyDescent="0.25">
      <c r="A567" s="18">
        <v>58</v>
      </c>
      <c r="B567" s="19" t="s">
        <v>528</v>
      </c>
      <c r="C567" s="24" t="s">
        <v>529</v>
      </c>
      <c r="D567" s="20" t="s">
        <v>173</v>
      </c>
      <c r="E567" s="21">
        <v>70</v>
      </c>
      <c r="F567" s="189"/>
      <c r="G567" s="22">
        <f>E567*F567</f>
        <v>0</v>
      </c>
      <c r="H567" s="22">
        <v>10.44</v>
      </c>
      <c r="I567" s="22">
        <v>730.8</v>
      </c>
      <c r="J567" s="22">
        <v>35.26</v>
      </c>
      <c r="K567" s="22">
        <v>2468.1999999999998</v>
      </c>
      <c r="L567" s="22">
        <v>21</v>
      </c>
      <c r="M567" s="22">
        <v>3870.79</v>
      </c>
      <c r="N567" s="22"/>
      <c r="O567" s="14">
        <v>0.04</v>
      </c>
      <c r="P567" s="14">
        <v>2.8000000000000003</v>
      </c>
      <c r="Q567" s="14"/>
      <c r="R567" s="14" t="s">
        <v>128</v>
      </c>
      <c r="S567" s="14" t="s">
        <v>129</v>
      </c>
      <c r="T567" s="9"/>
      <c r="U567" s="9"/>
      <c r="V567" s="9"/>
      <c r="W567" s="9"/>
      <c r="X567" s="9"/>
      <c r="Y567" s="9"/>
      <c r="Z567" s="9"/>
      <c r="AA567" s="9" t="s">
        <v>130</v>
      </c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</row>
    <row r="568" spans="1:54" ht="20.399999999999999" outlineLevel="2" x14ac:dyDescent="0.25">
      <c r="A568" s="12"/>
      <c r="B568" s="13"/>
      <c r="C568" s="25" t="s">
        <v>530</v>
      </c>
      <c r="D568" s="15"/>
      <c r="E568" s="16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9"/>
      <c r="U568" s="9"/>
      <c r="V568" s="9"/>
      <c r="W568" s="9"/>
      <c r="X568" s="9"/>
      <c r="Y568" s="9"/>
      <c r="Z568" s="9"/>
      <c r="AA568" s="9" t="s">
        <v>132</v>
      </c>
      <c r="AB568" s="9">
        <v>0</v>
      </c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</row>
    <row r="569" spans="1:54" outlineLevel="3" x14ac:dyDescent="0.25">
      <c r="A569" s="12"/>
      <c r="B569" s="13"/>
      <c r="C569" s="25" t="s">
        <v>531</v>
      </c>
      <c r="D569" s="15"/>
      <c r="E569" s="16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9"/>
      <c r="U569" s="9"/>
      <c r="V569" s="9"/>
      <c r="W569" s="9"/>
      <c r="X569" s="9"/>
      <c r="Y569" s="9"/>
      <c r="Z569" s="9"/>
      <c r="AA569" s="9" t="s">
        <v>132</v>
      </c>
      <c r="AB569" s="9">
        <v>0</v>
      </c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</row>
    <row r="570" spans="1:54" outlineLevel="3" x14ac:dyDescent="0.25">
      <c r="A570" s="12"/>
      <c r="B570" s="13"/>
      <c r="C570" s="25" t="s">
        <v>532</v>
      </c>
      <c r="D570" s="15"/>
      <c r="E570" s="16">
        <v>70</v>
      </c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9"/>
      <c r="U570" s="9"/>
      <c r="V570" s="9"/>
      <c r="W570" s="9"/>
      <c r="X570" s="9"/>
      <c r="Y570" s="9"/>
      <c r="Z570" s="9"/>
      <c r="AA570" s="9" t="s">
        <v>132</v>
      </c>
      <c r="AB570" s="9">
        <v>0</v>
      </c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</row>
    <row r="571" spans="1:54" outlineLevel="1" x14ac:dyDescent="0.25">
      <c r="A571" s="18">
        <v>59</v>
      </c>
      <c r="B571" s="19" t="s">
        <v>533</v>
      </c>
      <c r="C571" s="24" t="s">
        <v>534</v>
      </c>
      <c r="D571" s="20" t="s">
        <v>535</v>
      </c>
      <c r="E571" s="21">
        <v>21</v>
      </c>
      <c r="F571" s="189"/>
      <c r="G571" s="22">
        <f>E571*F571</f>
        <v>0</v>
      </c>
      <c r="H571" s="22">
        <v>0</v>
      </c>
      <c r="I571" s="22">
        <v>0</v>
      </c>
      <c r="J571" s="22">
        <v>51.5</v>
      </c>
      <c r="K571" s="22">
        <v>1081.5</v>
      </c>
      <c r="L571" s="22">
        <v>21</v>
      </c>
      <c r="M571" s="22">
        <v>1308.615</v>
      </c>
      <c r="N571" s="22"/>
      <c r="O571" s="14">
        <v>0</v>
      </c>
      <c r="P571" s="14">
        <v>0</v>
      </c>
      <c r="Q571" s="14"/>
      <c r="R571" s="14" t="s">
        <v>128</v>
      </c>
      <c r="S571" s="14" t="s">
        <v>129</v>
      </c>
      <c r="T571" s="9"/>
      <c r="U571" s="9"/>
      <c r="V571" s="9"/>
      <c r="W571" s="9"/>
      <c r="X571" s="9"/>
      <c r="Y571" s="9"/>
      <c r="Z571" s="9"/>
      <c r="AA571" s="9" t="s">
        <v>130</v>
      </c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</row>
    <row r="572" spans="1:54" outlineLevel="2" x14ac:dyDescent="0.25">
      <c r="A572" s="12"/>
      <c r="B572" s="13"/>
      <c r="C572" s="25" t="s">
        <v>536</v>
      </c>
      <c r="D572" s="15"/>
      <c r="E572" s="16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9"/>
      <c r="U572" s="9"/>
      <c r="V572" s="9"/>
      <c r="W572" s="9"/>
      <c r="X572" s="9"/>
      <c r="Y572" s="9"/>
      <c r="Z572" s="9"/>
      <c r="AA572" s="9" t="s">
        <v>132</v>
      </c>
      <c r="AB572" s="9">
        <v>0</v>
      </c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</row>
    <row r="573" spans="1:54" outlineLevel="3" x14ac:dyDescent="0.25">
      <c r="A573" s="12"/>
      <c r="B573" s="13"/>
      <c r="C573" s="25" t="s">
        <v>537</v>
      </c>
      <c r="D573" s="15"/>
      <c r="E573" s="16">
        <v>21</v>
      </c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9"/>
      <c r="U573" s="9"/>
      <c r="V573" s="9"/>
      <c r="W573" s="9"/>
      <c r="X573" s="9"/>
      <c r="Y573" s="9"/>
      <c r="Z573" s="9"/>
      <c r="AA573" s="9" t="s">
        <v>132</v>
      </c>
      <c r="AB573" s="9">
        <v>0</v>
      </c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</row>
    <row r="574" spans="1:54" x14ac:dyDescent="0.25">
      <c r="A574" s="42" t="s">
        <v>123</v>
      </c>
      <c r="B574" s="43" t="s">
        <v>82</v>
      </c>
      <c r="C574" s="44" t="s">
        <v>83</v>
      </c>
      <c r="D574" s="45"/>
      <c r="E574" s="46"/>
      <c r="F574" s="47"/>
      <c r="G574" s="47">
        <f>SUMIF(AA575:AA579,"&lt;&gt;NOR",G575:G579)</f>
        <v>0</v>
      </c>
      <c r="H574" s="47"/>
      <c r="I574" s="47">
        <f>SUM(I575:I579)</f>
        <v>0</v>
      </c>
      <c r="J574" s="47"/>
      <c r="K574" s="47">
        <f>SUM(K575:K579)</f>
        <v>100445.924</v>
      </c>
      <c r="L574" s="47"/>
      <c r="M574" s="47">
        <f>SUM(M575:M579)</f>
        <v>121539.5632</v>
      </c>
      <c r="N574" s="47"/>
      <c r="O574" s="17"/>
      <c r="P574" s="17">
        <f>SUM(P575:P579)</f>
        <v>78.608930000000001</v>
      </c>
      <c r="Q574" s="17"/>
      <c r="R574" s="17"/>
      <c r="S574" s="17"/>
      <c r="AA574" t="s">
        <v>124</v>
      </c>
    </row>
    <row r="575" spans="1:54" outlineLevel="1" x14ac:dyDescent="0.25">
      <c r="A575" s="18">
        <v>60</v>
      </c>
      <c r="B575" s="19" t="s">
        <v>538</v>
      </c>
      <c r="C575" s="24" t="s">
        <v>539</v>
      </c>
      <c r="D575" s="20" t="s">
        <v>540</v>
      </c>
      <c r="E575" s="21">
        <v>30</v>
      </c>
      <c r="F575" s="189"/>
      <c r="G575" s="22">
        <f>E575*F575</f>
        <v>0</v>
      </c>
      <c r="H575" s="22">
        <v>0</v>
      </c>
      <c r="I575" s="22">
        <v>0</v>
      </c>
      <c r="J575" s="22">
        <v>693</v>
      </c>
      <c r="K575" s="22">
        <v>20790</v>
      </c>
      <c r="L575" s="22">
        <v>21</v>
      </c>
      <c r="M575" s="22">
        <v>25155.9</v>
      </c>
      <c r="N575" s="22"/>
      <c r="O575" s="14">
        <v>1</v>
      </c>
      <c r="P575" s="14">
        <v>30</v>
      </c>
      <c r="Q575" s="14"/>
      <c r="R575" s="14" t="s">
        <v>128</v>
      </c>
      <c r="S575" s="14" t="s">
        <v>129</v>
      </c>
      <c r="T575" s="9"/>
      <c r="U575" s="9"/>
      <c r="V575" s="9"/>
      <c r="W575" s="9"/>
      <c r="X575" s="9"/>
      <c r="Y575" s="9"/>
      <c r="Z575" s="9"/>
      <c r="AA575" s="9" t="s">
        <v>352</v>
      </c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</row>
    <row r="576" spans="1:54" outlineLevel="2" x14ac:dyDescent="0.25">
      <c r="A576" s="12"/>
      <c r="B576" s="13"/>
      <c r="C576" s="25" t="s">
        <v>541</v>
      </c>
      <c r="D576" s="15"/>
      <c r="E576" s="16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9"/>
      <c r="U576" s="9"/>
      <c r="V576" s="9"/>
      <c r="W576" s="9"/>
      <c r="X576" s="9"/>
      <c r="Y576" s="9"/>
      <c r="Z576" s="9"/>
      <c r="AA576" s="9" t="s">
        <v>132</v>
      </c>
      <c r="AB576" s="9">
        <v>0</v>
      </c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</row>
    <row r="577" spans="1:54" outlineLevel="3" x14ac:dyDescent="0.25">
      <c r="A577" s="12"/>
      <c r="B577" s="13"/>
      <c r="C577" s="25" t="s">
        <v>542</v>
      </c>
      <c r="D577" s="15"/>
      <c r="E577" s="16">
        <v>30</v>
      </c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9"/>
      <c r="U577" s="9"/>
      <c r="V577" s="9"/>
      <c r="W577" s="9"/>
      <c r="X577" s="9"/>
      <c r="Y577" s="9"/>
      <c r="Z577" s="9"/>
      <c r="AA577" s="9" t="s">
        <v>132</v>
      </c>
      <c r="AB577" s="9">
        <v>0</v>
      </c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</row>
    <row r="578" spans="1:54" outlineLevel="1" x14ac:dyDescent="0.25">
      <c r="A578" s="18">
        <v>61</v>
      </c>
      <c r="B578" s="19" t="s">
        <v>543</v>
      </c>
      <c r="C578" s="24" t="s">
        <v>544</v>
      </c>
      <c r="D578" s="20" t="s">
        <v>181</v>
      </c>
      <c r="E578" s="21">
        <v>156.803</v>
      </c>
      <c r="F578" s="189"/>
      <c r="G578" s="22">
        <f>E578*F578</f>
        <v>0</v>
      </c>
      <c r="H578" s="22">
        <v>0</v>
      </c>
      <c r="I578" s="22">
        <v>0</v>
      </c>
      <c r="J578" s="22">
        <v>508</v>
      </c>
      <c r="K578" s="22">
        <v>79655.923999999999</v>
      </c>
      <c r="L578" s="22">
        <v>21</v>
      </c>
      <c r="M578" s="22">
        <v>96383.663199999995</v>
      </c>
      <c r="N578" s="22"/>
      <c r="O578" s="14">
        <v>0.31</v>
      </c>
      <c r="P578" s="14">
        <v>48.608930000000001</v>
      </c>
      <c r="Q578" s="14"/>
      <c r="R578" s="14" t="s">
        <v>128</v>
      </c>
      <c r="S578" s="14" t="s">
        <v>129</v>
      </c>
      <c r="T578" s="9"/>
      <c r="U578" s="9"/>
      <c r="V578" s="9"/>
      <c r="W578" s="9"/>
      <c r="X578" s="9"/>
      <c r="Y578" s="9"/>
      <c r="Z578" s="9"/>
      <c r="AA578" s="9" t="s">
        <v>130</v>
      </c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</row>
    <row r="579" spans="1:54" outlineLevel="2" x14ac:dyDescent="0.25">
      <c r="A579" s="12"/>
      <c r="B579" s="13"/>
      <c r="C579" s="25" t="s">
        <v>545</v>
      </c>
      <c r="D579" s="15"/>
      <c r="E579" s="16">
        <v>156.803</v>
      </c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9"/>
      <c r="U579" s="9"/>
      <c r="V579" s="9"/>
      <c r="W579" s="9"/>
      <c r="X579" s="9"/>
      <c r="Y579" s="9"/>
      <c r="Z579" s="9"/>
      <c r="AA579" s="9" t="s">
        <v>132</v>
      </c>
      <c r="AB579" s="9">
        <v>0</v>
      </c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</row>
    <row r="580" spans="1:54" x14ac:dyDescent="0.25">
      <c r="A580" s="42" t="s">
        <v>123</v>
      </c>
      <c r="B580" s="43" t="s">
        <v>84</v>
      </c>
      <c r="C580" s="44" t="s">
        <v>85</v>
      </c>
      <c r="D580" s="45"/>
      <c r="E580" s="46"/>
      <c r="F580" s="47"/>
      <c r="G580" s="47">
        <f>SUMIF(AA581:AA641,"&lt;&gt;NOR",G581:G641)</f>
        <v>0</v>
      </c>
      <c r="H580" s="47"/>
      <c r="I580" s="47">
        <f>SUM(I581:I641)</f>
        <v>107354.86589999999</v>
      </c>
      <c r="J580" s="47"/>
      <c r="K580" s="47">
        <f>SUM(K581:K641)</f>
        <v>141547.08709999998</v>
      </c>
      <c r="L580" s="47"/>
      <c r="M580" s="47">
        <f>SUM(M581:M641)</f>
        <v>301171.35950000002</v>
      </c>
      <c r="N580" s="47"/>
      <c r="O580" s="17"/>
      <c r="P580" s="17">
        <f>SUM(P581:P641)</f>
        <v>159.29053160000001</v>
      </c>
      <c r="Q580" s="17"/>
      <c r="R580" s="17"/>
      <c r="S580" s="17"/>
      <c r="AA580" t="s">
        <v>124</v>
      </c>
    </row>
    <row r="581" spans="1:54" outlineLevel="1" x14ac:dyDescent="0.25">
      <c r="A581" s="201">
        <v>62</v>
      </c>
      <c r="B581" s="202" t="s">
        <v>546</v>
      </c>
      <c r="C581" s="198" t="s">
        <v>547</v>
      </c>
      <c r="D581" s="199" t="s">
        <v>211</v>
      </c>
      <c r="E581" s="200">
        <f>E584</f>
        <v>98.56</v>
      </c>
      <c r="F581" s="189"/>
      <c r="G581" s="22">
        <f>E581*F581</f>
        <v>0</v>
      </c>
      <c r="H581" s="22">
        <v>386.04</v>
      </c>
      <c r="I581" s="22">
        <v>38048.102400000003</v>
      </c>
      <c r="J581" s="22">
        <v>405.96</v>
      </c>
      <c r="K581" s="22">
        <v>40011.417600000001</v>
      </c>
      <c r="L581" s="22">
        <v>21</v>
      </c>
      <c r="M581" s="22">
        <v>94452.01920000001</v>
      </c>
      <c r="N581" s="22"/>
      <c r="O581" s="14">
        <v>0.47016000000000002</v>
      </c>
      <c r="P581" s="14">
        <v>46.338969600000006</v>
      </c>
      <c r="Q581" s="14"/>
      <c r="R581" s="14" t="s">
        <v>128</v>
      </c>
      <c r="S581" s="14" t="s">
        <v>129</v>
      </c>
      <c r="T581" s="9"/>
      <c r="U581" s="9"/>
      <c r="V581" s="9"/>
      <c r="W581" s="9"/>
      <c r="X581" s="9"/>
      <c r="Y581" s="9"/>
      <c r="Z581" s="9"/>
      <c r="AA581" s="9" t="s">
        <v>130</v>
      </c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</row>
    <row r="582" spans="1:54" outlineLevel="2" x14ac:dyDescent="0.25">
      <c r="A582" s="12"/>
      <c r="B582" s="13"/>
      <c r="C582" s="195" t="s">
        <v>548</v>
      </c>
      <c r="D582" s="196"/>
      <c r="E582" s="197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9"/>
      <c r="U582" s="9"/>
      <c r="V582" s="9"/>
      <c r="W582" s="9"/>
      <c r="X582" s="9"/>
      <c r="Y582" s="9"/>
      <c r="Z582" s="9"/>
      <c r="AA582" s="9" t="s">
        <v>132</v>
      </c>
      <c r="AB582" s="9">
        <v>0</v>
      </c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</row>
    <row r="583" spans="1:54" outlineLevel="3" x14ac:dyDescent="0.25">
      <c r="A583" s="12"/>
      <c r="B583" s="13"/>
      <c r="C583" s="195" t="s">
        <v>549</v>
      </c>
      <c r="D583" s="196"/>
      <c r="E583" s="197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9"/>
      <c r="U583" s="9"/>
      <c r="V583" s="9"/>
      <c r="W583" s="9"/>
      <c r="X583" s="9"/>
      <c r="Y583" s="9"/>
      <c r="Z583" s="9"/>
      <c r="AA583" s="9" t="s">
        <v>132</v>
      </c>
      <c r="AB583" s="9">
        <v>0</v>
      </c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</row>
    <row r="584" spans="1:54" outlineLevel="3" x14ac:dyDescent="0.25">
      <c r="A584" s="12"/>
      <c r="B584" s="13"/>
      <c r="C584" s="195" t="s">
        <v>676</v>
      </c>
      <c r="D584" s="196"/>
      <c r="E584" s="197">
        <f>2*49.28</f>
        <v>98.56</v>
      </c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9"/>
      <c r="U584" s="9"/>
      <c r="V584" s="9"/>
      <c r="W584" s="9"/>
      <c r="X584" s="9"/>
      <c r="Y584" s="9"/>
      <c r="Z584" s="9"/>
      <c r="AA584" s="9" t="s">
        <v>132</v>
      </c>
      <c r="AB584" s="9">
        <v>0</v>
      </c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</row>
    <row r="585" spans="1:54" outlineLevel="1" x14ac:dyDescent="0.25">
      <c r="A585" s="18">
        <v>63</v>
      </c>
      <c r="B585" s="19" t="s">
        <v>550</v>
      </c>
      <c r="C585" s="24" t="s">
        <v>551</v>
      </c>
      <c r="D585" s="20" t="s">
        <v>202</v>
      </c>
      <c r="E585" s="21">
        <v>9</v>
      </c>
      <c r="F585" s="189"/>
      <c r="G585" s="22">
        <f>E585*F585</f>
        <v>0</v>
      </c>
      <c r="H585" s="22">
        <v>746.14</v>
      </c>
      <c r="I585" s="22">
        <v>4476.84</v>
      </c>
      <c r="J585" s="22">
        <v>882.86</v>
      </c>
      <c r="K585" s="22">
        <v>5297.16</v>
      </c>
      <c r="L585" s="22">
        <v>21</v>
      </c>
      <c r="M585" s="22">
        <v>11826.54</v>
      </c>
      <c r="N585" s="22"/>
      <c r="O585" s="14">
        <v>0.98899000000000004</v>
      </c>
      <c r="P585" s="14">
        <v>5.9339399999999998</v>
      </c>
      <c r="Q585" s="14"/>
      <c r="R585" s="14" t="s">
        <v>128</v>
      </c>
      <c r="S585" s="14" t="s">
        <v>129</v>
      </c>
      <c r="T585" s="9"/>
      <c r="U585" s="9"/>
      <c r="V585" s="9"/>
      <c r="W585" s="9"/>
      <c r="X585" s="9"/>
      <c r="Y585" s="9"/>
      <c r="Z585" s="9"/>
      <c r="AA585" s="9" t="s">
        <v>130</v>
      </c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</row>
    <row r="586" spans="1:54" outlineLevel="2" x14ac:dyDescent="0.25">
      <c r="A586" s="12"/>
      <c r="B586" s="13"/>
      <c r="C586" s="25" t="s">
        <v>552</v>
      </c>
      <c r="D586" s="15"/>
      <c r="E586" s="16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9"/>
      <c r="U586" s="9"/>
      <c r="V586" s="9"/>
      <c r="W586" s="9"/>
      <c r="X586" s="9"/>
      <c r="Y586" s="9"/>
      <c r="Z586" s="9"/>
      <c r="AA586" s="9" t="s">
        <v>132</v>
      </c>
      <c r="AB586" s="9">
        <v>0</v>
      </c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</row>
    <row r="587" spans="1:54" outlineLevel="3" x14ac:dyDescent="0.25">
      <c r="A587" s="12"/>
      <c r="B587" s="13"/>
      <c r="C587" s="25" t="s">
        <v>66</v>
      </c>
      <c r="D587" s="15"/>
      <c r="E587" s="16">
        <v>3</v>
      </c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9"/>
      <c r="U587" s="9"/>
      <c r="V587" s="9"/>
      <c r="W587" s="9"/>
      <c r="X587" s="9"/>
      <c r="Y587" s="9"/>
      <c r="Z587" s="9"/>
      <c r="AA587" s="9" t="s">
        <v>132</v>
      </c>
      <c r="AB587" s="9">
        <v>0</v>
      </c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</row>
    <row r="588" spans="1:54" outlineLevel="3" x14ac:dyDescent="0.25">
      <c r="A588" s="12"/>
      <c r="B588" s="13"/>
      <c r="C588" s="25" t="s">
        <v>553</v>
      </c>
      <c r="D588" s="15"/>
      <c r="E588" s="16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9"/>
      <c r="U588" s="9"/>
      <c r="V588" s="9"/>
      <c r="W588" s="9"/>
      <c r="X588" s="9"/>
      <c r="Y588" s="9"/>
      <c r="Z588" s="9"/>
      <c r="AA588" s="9" t="s">
        <v>132</v>
      </c>
      <c r="AB588" s="9">
        <v>0</v>
      </c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</row>
    <row r="589" spans="1:54" outlineLevel="3" x14ac:dyDescent="0.25">
      <c r="A589" s="12"/>
      <c r="B589" s="13"/>
      <c r="C589" s="25" t="s">
        <v>554</v>
      </c>
      <c r="D589" s="15"/>
      <c r="E589" s="16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</row>
    <row r="590" spans="1:54" outlineLevel="3" x14ac:dyDescent="0.25">
      <c r="A590" s="12"/>
      <c r="B590" s="13"/>
      <c r="C590" s="25" t="s">
        <v>555</v>
      </c>
      <c r="D590" s="15"/>
      <c r="E590" s="16">
        <v>6</v>
      </c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9"/>
      <c r="U590" s="9"/>
      <c r="V590" s="9"/>
      <c r="W590" s="9"/>
      <c r="X590" s="9"/>
      <c r="Y590" s="9"/>
      <c r="Z590" s="9"/>
      <c r="AA590" s="9" t="s">
        <v>132</v>
      </c>
      <c r="AB590" s="9">
        <v>0</v>
      </c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</row>
    <row r="591" spans="1:54" ht="20.399999999999999" outlineLevel="1" x14ac:dyDescent="0.25">
      <c r="A591" s="18">
        <v>64</v>
      </c>
      <c r="B591" s="19" t="s">
        <v>556</v>
      </c>
      <c r="C591" s="24" t="s">
        <v>557</v>
      </c>
      <c r="D591" s="20" t="s">
        <v>211</v>
      </c>
      <c r="E591" s="21">
        <v>121.9</v>
      </c>
      <c r="F591" s="189"/>
      <c r="G591" s="22">
        <f>E591*F591</f>
        <v>0</v>
      </c>
      <c r="H591" s="22">
        <v>410.7</v>
      </c>
      <c r="I591" s="22">
        <v>49776.84</v>
      </c>
      <c r="J591" s="22">
        <v>652.29999999999995</v>
      </c>
      <c r="K591" s="22">
        <v>79058.759999999995</v>
      </c>
      <c r="L591" s="22">
        <v>21</v>
      </c>
      <c r="M591" s="22">
        <v>155891.076</v>
      </c>
      <c r="N591" s="22"/>
      <c r="O591" s="14">
        <v>0.71</v>
      </c>
      <c r="P591" s="14">
        <v>86.051999999999992</v>
      </c>
      <c r="Q591" s="14"/>
      <c r="R591" s="14" t="s">
        <v>128</v>
      </c>
      <c r="S591" s="14" t="s">
        <v>129</v>
      </c>
      <c r="T591" s="9"/>
      <c r="U591" s="9"/>
      <c r="V591" s="9"/>
      <c r="W591" s="9"/>
      <c r="X591" s="9"/>
      <c r="Y591" s="9"/>
      <c r="Z591" s="9"/>
      <c r="AA591" s="9" t="s">
        <v>130</v>
      </c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</row>
    <row r="592" spans="1:54" outlineLevel="2" x14ac:dyDescent="0.25">
      <c r="A592" s="12"/>
      <c r="B592" s="13"/>
      <c r="C592" s="25" t="s">
        <v>558</v>
      </c>
      <c r="D592" s="15"/>
      <c r="E592" s="16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9"/>
      <c r="U592" s="9"/>
      <c r="V592" s="9"/>
      <c r="W592" s="9"/>
      <c r="X592" s="9"/>
      <c r="Y592" s="9"/>
      <c r="Z592" s="9"/>
      <c r="AA592" s="9" t="s">
        <v>132</v>
      </c>
      <c r="AB592" s="9">
        <v>0</v>
      </c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</row>
    <row r="593" spans="1:54" outlineLevel="3" x14ac:dyDescent="0.25">
      <c r="A593" s="12"/>
      <c r="B593" s="13"/>
      <c r="C593" s="25" t="s">
        <v>559</v>
      </c>
      <c r="D593" s="15"/>
      <c r="E593" s="16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9"/>
      <c r="U593" s="9"/>
      <c r="V593" s="9"/>
      <c r="W593" s="9"/>
      <c r="X593" s="9"/>
      <c r="Y593" s="9"/>
      <c r="Z593" s="9"/>
      <c r="AA593" s="9" t="s">
        <v>132</v>
      </c>
      <c r="AB593" s="9">
        <v>0</v>
      </c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</row>
    <row r="594" spans="1:54" outlineLevel="3" x14ac:dyDescent="0.25">
      <c r="A594" s="12"/>
      <c r="B594" s="13"/>
      <c r="C594" s="25" t="s">
        <v>273</v>
      </c>
      <c r="D594" s="15"/>
      <c r="E594" s="16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9"/>
      <c r="U594" s="9"/>
      <c r="V594" s="9"/>
      <c r="W594" s="9"/>
      <c r="X594" s="9"/>
      <c r="Y594" s="9"/>
      <c r="Z594" s="9"/>
      <c r="AA594" s="9" t="s">
        <v>132</v>
      </c>
      <c r="AB594" s="9">
        <v>0</v>
      </c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</row>
    <row r="595" spans="1:54" outlineLevel="3" x14ac:dyDescent="0.25">
      <c r="A595" s="12"/>
      <c r="B595" s="13"/>
      <c r="C595" s="25" t="s">
        <v>274</v>
      </c>
      <c r="D595" s="15"/>
      <c r="E595" s="16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9"/>
      <c r="U595" s="9"/>
      <c r="V595" s="9"/>
      <c r="W595" s="9"/>
      <c r="X595" s="9"/>
      <c r="Y595" s="9"/>
      <c r="Z595" s="9"/>
      <c r="AA595" s="9" t="s">
        <v>132</v>
      </c>
      <c r="AB595" s="9">
        <v>0</v>
      </c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</row>
    <row r="596" spans="1:54" outlineLevel="3" x14ac:dyDescent="0.25">
      <c r="A596" s="12"/>
      <c r="B596" s="13"/>
      <c r="C596" s="25" t="s">
        <v>353</v>
      </c>
      <c r="D596" s="15"/>
      <c r="E596" s="16">
        <v>10.8</v>
      </c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9"/>
      <c r="U596" s="9"/>
      <c r="V596" s="9"/>
      <c r="W596" s="9"/>
      <c r="X596" s="9"/>
      <c r="Y596" s="9"/>
      <c r="Z596" s="9"/>
      <c r="AA596" s="9" t="s">
        <v>132</v>
      </c>
      <c r="AB596" s="9">
        <v>0</v>
      </c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</row>
    <row r="597" spans="1:54" outlineLevel="3" x14ac:dyDescent="0.25">
      <c r="A597" s="12"/>
      <c r="B597" s="13"/>
      <c r="C597" s="25" t="s">
        <v>276</v>
      </c>
      <c r="D597" s="15"/>
      <c r="E597" s="16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9"/>
      <c r="U597" s="9"/>
      <c r="V597" s="9"/>
      <c r="W597" s="9"/>
      <c r="X597" s="9"/>
      <c r="Y597" s="9"/>
      <c r="Z597" s="9"/>
      <c r="AA597" s="9" t="s">
        <v>132</v>
      </c>
      <c r="AB597" s="9">
        <v>0</v>
      </c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</row>
    <row r="598" spans="1:54" outlineLevel="3" x14ac:dyDescent="0.25">
      <c r="A598" s="12"/>
      <c r="B598" s="13"/>
      <c r="C598" s="25" t="s">
        <v>560</v>
      </c>
      <c r="D598" s="15"/>
      <c r="E598" s="16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9"/>
      <c r="U598" s="9"/>
      <c r="V598" s="9"/>
      <c r="W598" s="9"/>
      <c r="X598" s="9"/>
      <c r="Y598" s="9"/>
      <c r="Z598" s="9"/>
      <c r="AA598" s="9" t="s">
        <v>132</v>
      </c>
      <c r="AB598" s="9">
        <v>0</v>
      </c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</row>
    <row r="599" spans="1:54" outlineLevel="3" x14ac:dyDescent="0.25">
      <c r="A599" s="12"/>
      <c r="B599" s="13"/>
      <c r="C599" s="25" t="s">
        <v>354</v>
      </c>
      <c r="D599" s="15"/>
      <c r="E599" s="16">
        <v>1.8</v>
      </c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9"/>
      <c r="U599" s="9"/>
      <c r="V599" s="9"/>
      <c r="W599" s="9"/>
      <c r="X599" s="9"/>
      <c r="Y599" s="9"/>
      <c r="Z599" s="9"/>
      <c r="AA599" s="9" t="s">
        <v>132</v>
      </c>
      <c r="AB599" s="9">
        <v>0</v>
      </c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</row>
    <row r="600" spans="1:54" outlineLevel="3" x14ac:dyDescent="0.25">
      <c r="A600" s="12"/>
      <c r="B600" s="13"/>
      <c r="C600" s="25" t="s">
        <v>279</v>
      </c>
      <c r="D600" s="15"/>
      <c r="E600" s="16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9"/>
      <c r="U600" s="9"/>
      <c r="V600" s="9"/>
      <c r="W600" s="9"/>
      <c r="X600" s="9"/>
      <c r="Y600" s="9"/>
      <c r="Z600" s="9"/>
      <c r="AA600" s="9" t="s">
        <v>132</v>
      </c>
      <c r="AB600" s="9">
        <v>0</v>
      </c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</row>
    <row r="601" spans="1:54" outlineLevel="3" x14ac:dyDescent="0.25">
      <c r="A601" s="12"/>
      <c r="B601" s="13"/>
      <c r="C601" s="25" t="s">
        <v>280</v>
      </c>
      <c r="D601" s="15"/>
      <c r="E601" s="16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9"/>
      <c r="U601" s="9"/>
      <c r="V601" s="9"/>
      <c r="W601" s="9"/>
      <c r="X601" s="9"/>
      <c r="Y601" s="9"/>
      <c r="Z601" s="9"/>
      <c r="AA601" s="9" t="s">
        <v>132</v>
      </c>
      <c r="AB601" s="9">
        <v>0</v>
      </c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</row>
    <row r="602" spans="1:54" outlineLevel="3" x14ac:dyDescent="0.25">
      <c r="A602" s="12"/>
      <c r="B602" s="13"/>
      <c r="C602" s="25" t="s">
        <v>356</v>
      </c>
      <c r="D602" s="15"/>
      <c r="E602" s="16">
        <v>38.4</v>
      </c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9"/>
      <c r="U602" s="9"/>
      <c r="V602" s="9"/>
      <c r="W602" s="9"/>
      <c r="X602" s="9"/>
      <c r="Y602" s="9"/>
      <c r="Z602" s="9"/>
      <c r="AA602" s="9" t="s">
        <v>132</v>
      </c>
      <c r="AB602" s="9">
        <v>0</v>
      </c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</row>
    <row r="603" spans="1:54" outlineLevel="3" x14ac:dyDescent="0.25">
      <c r="A603" s="12"/>
      <c r="B603" s="13"/>
      <c r="C603" s="25" t="s">
        <v>282</v>
      </c>
      <c r="D603" s="15"/>
      <c r="E603" s="16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9"/>
      <c r="U603" s="9"/>
      <c r="V603" s="9"/>
      <c r="W603" s="9"/>
      <c r="X603" s="9"/>
      <c r="Y603" s="9"/>
      <c r="Z603" s="9"/>
      <c r="AA603" s="9" t="s">
        <v>132</v>
      </c>
      <c r="AB603" s="9">
        <v>0</v>
      </c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</row>
    <row r="604" spans="1:54" outlineLevel="3" x14ac:dyDescent="0.25">
      <c r="A604" s="12"/>
      <c r="B604" s="13"/>
      <c r="C604" s="25" t="s">
        <v>561</v>
      </c>
      <c r="D604" s="15"/>
      <c r="E604" s="16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9"/>
      <c r="U604" s="9"/>
      <c r="V604" s="9"/>
      <c r="W604" s="9"/>
      <c r="X604" s="9"/>
      <c r="Y604" s="9"/>
      <c r="Z604" s="9"/>
      <c r="AA604" s="9" t="s">
        <v>132</v>
      </c>
      <c r="AB604" s="9">
        <v>0</v>
      </c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</row>
    <row r="605" spans="1:54" outlineLevel="3" x14ac:dyDescent="0.25">
      <c r="A605" s="12"/>
      <c r="B605" s="13"/>
      <c r="C605" s="25" t="s">
        <v>357</v>
      </c>
      <c r="D605" s="15"/>
      <c r="E605" s="16">
        <v>0.9</v>
      </c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9"/>
      <c r="U605" s="9"/>
      <c r="V605" s="9"/>
      <c r="W605" s="9"/>
      <c r="X605" s="9"/>
      <c r="Y605" s="9"/>
      <c r="Z605" s="9"/>
      <c r="AA605" s="9" t="s">
        <v>132</v>
      </c>
      <c r="AB605" s="9">
        <v>0</v>
      </c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</row>
    <row r="606" spans="1:54" outlineLevel="3" x14ac:dyDescent="0.25">
      <c r="A606" s="12"/>
      <c r="B606" s="13"/>
      <c r="C606" s="25" t="s">
        <v>283</v>
      </c>
      <c r="D606" s="15"/>
      <c r="E606" s="16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9"/>
      <c r="U606" s="9"/>
      <c r="V606" s="9"/>
      <c r="W606" s="9"/>
      <c r="X606" s="9"/>
      <c r="Y606" s="9"/>
      <c r="Z606" s="9"/>
      <c r="AA606" s="9" t="s">
        <v>132</v>
      </c>
      <c r="AB606" s="9">
        <v>0</v>
      </c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</row>
    <row r="607" spans="1:54" outlineLevel="3" x14ac:dyDescent="0.25">
      <c r="A607" s="12"/>
      <c r="B607" s="13"/>
      <c r="C607" s="25" t="s">
        <v>562</v>
      </c>
      <c r="D607" s="15"/>
      <c r="E607" s="16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9"/>
      <c r="U607" s="9"/>
      <c r="V607" s="9"/>
      <c r="W607" s="9"/>
      <c r="X607" s="9"/>
      <c r="Y607" s="9"/>
      <c r="Z607" s="9"/>
      <c r="AA607" s="9" t="s">
        <v>132</v>
      </c>
      <c r="AB607" s="9">
        <v>0</v>
      </c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</row>
    <row r="608" spans="1:54" outlineLevel="3" x14ac:dyDescent="0.25">
      <c r="A608" s="12"/>
      <c r="B608" s="13"/>
      <c r="C608" s="25" t="s">
        <v>359</v>
      </c>
      <c r="D608" s="15"/>
      <c r="E608" s="16">
        <v>2.4</v>
      </c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9"/>
      <c r="U608" s="9"/>
      <c r="V608" s="9"/>
      <c r="W608" s="9"/>
      <c r="X608" s="9"/>
      <c r="Y608" s="9"/>
      <c r="Z608" s="9"/>
      <c r="AA608" s="9" t="s">
        <v>132</v>
      </c>
      <c r="AB608" s="9">
        <v>0</v>
      </c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</row>
    <row r="609" spans="1:54" outlineLevel="3" x14ac:dyDescent="0.25">
      <c r="A609" s="12"/>
      <c r="B609" s="13"/>
      <c r="C609" s="25" t="s">
        <v>286</v>
      </c>
      <c r="D609" s="15"/>
      <c r="E609" s="16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9"/>
      <c r="U609" s="9"/>
      <c r="V609" s="9"/>
      <c r="W609" s="9"/>
      <c r="X609" s="9"/>
      <c r="Y609" s="9"/>
      <c r="Z609" s="9"/>
      <c r="AA609" s="9" t="s">
        <v>132</v>
      </c>
      <c r="AB609" s="9">
        <v>0</v>
      </c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</row>
    <row r="610" spans="1:54" outlineLevel="3" x14ac:dyDescent="0.25">
      <c r="A610" s="12"/>
      <c r="B610" s="13"/>
      <c r="C610" s="25" t="s">
        <v>563</v>
      </c>
      <c r="D610" s="15"/>
      <c r="E610" s="16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9"/>
      <c r="U610" s="9"/>
      <c r="V610" s="9"/>
      <c r="W610" s="9"/>
      <c r="X610" s="9"/>
      <c r="Y610" s="9"/>
      <c r="Z610" s="9"/>
      <c r="AA610" s="9" t="s">
        <v>132</v>
      </c>
      <c r="AB610" s="9">
        <v>0</v>
      </c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</row>
    <row r="611" spans="1:54" outlineLevel="3" x14ac:dyDescent="0.25">
      <c r="A611" s="12"/>
      <c r="B611" s="13"/>
      <c r="C611" s="25" t="s">
        <v>360</v>
      </c>
      <c r="D611" s="15"/>
      <c r="E611" s="16">
        <v>1.6</v>
      </c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9"/>
      <c r="U611" s="9"/>
      <c r="V611" s="9"/>
      <c r="W611" s="9"/>
      <c r="X611" s="9"/>
      <c r="Y611" s="9"/>
      <c r="Z611" s="9"/>
      <c r="AA611" s="9" t="s">
        <v>132</v>
      </c>
      <c r="AB611" s="9">
        <v>0</v>
      </c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</row>
    <row r="612" spans="1:54" outlineLevel="3" x14ac:dyDescent="0.25">
      <c r="A612" s="12"/>
      <c r="B612" s="13"/>
      <c r="C612" s="25" t="s">
        <v>289</v>
      </c>
      <c r="D612" s="15"/>
      <c r="E612" s="16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9"/>
      <c r="U612" s="9"/>
      <c r="V612" s="9"/>
      <c r="W612" s="9"/>
      <c r="X612" s="9"/>
      <c r="Y612" s="9"/>
      <c r="Z612" s="9"/>
      <c r="AA612" s="9" t="s">
        <v>132</v>
      </c>
      <c r="AB612" s="9">
        <v>0</v>
      </c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</row>
    <row r="613" spans="1:54" outlineLevel="3" x14ac:dyDescent="0.25">
      <c r="A613" s="12"/>
      <c r="B613" s="13"/>
      <c r="C613" s="25" t="s">
        <v>564</v>
      </c>
      <c r="D613" s="15"/>
      <c r="E613" s="16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</row>
    <row r="614" spans="1:54" outlineLevel="3" x14ac:dyDescent="0.25">
      <c r="A614" s="12"/>
      <c r="B614" s="13"/>
      <c r="C614" s="25" t="s">
        <v>361</v>
      </c>
      <c r="D614" s="15"/>
      <c r="E614" s="16">
        <v>7.2</v>
      </c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</row>
    <row r="615" spans="1:54" outlineLevel="3" x14ac:dyDescent="0.25">
      <c r="A615" s="12"/>
      <c r="B615" s="13"/>
      <c r="C615" s="25" t="s">
        <v>292</v>
      </c>
      <c r="D615" s="15"/>
      <c r="E615" s="16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</row>
    <row r="616" spans="1:54" outlineLevel="3" x14ac:dyDescent="0.25">
      <c r="A616" s="12"/>
      <c r="B616" s="13"/>
      <c r="C616" s="25" t="s">
        <v>565</v>
      </c>
      <c r="D616" s="15"/>
      <c r="E616" s="16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</row>
    <row r="617" spans="1:54" outlineLevel="3" x14ac:dyDescent="0.25">
      <c r="A617" s="12"/>
      <c r="B617" s="13"/>
      <c r="C617" s="25" t="s">
        <v>490</v>
      </c>
      <c r="D617" s="15"/>
      <c r="E617" s="16">
        <v>3.6</v>
      </c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</row>
    <row r="618" spans="1:54" outlineLevel="3" x14ac:dyDescent="0.25">
      <c r="A618" s="12"/>
      <c r="B618" s="13"/>
      <c r="C618" s="25" t="s">
        <v>566</v>
      </c>
      <c r="D618" s="15"/>
      <c r="E618" s="16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9"/>
      <c r="U618" s="9"/>
      <c r="V618" s="9"/>
      <c r="W618" s="9"/>
      <c r="X618" s="9"/>
      <c r="Y618" s="9"/>
      <c r="Z618" s="9"/>
      <c r="AA618" s="9" t="s">
        <v>132</v>
      </c>
      <c r="AB618" s="9">
        <v>0</v>
      </c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</row>
    <row r="619" spans="1:54" outlineLevel="3" x14ac:dyDescent="0.25">
      <c r="A619" s="12"/>
      <c r="B619" s="13"/>
      <c r="C619" s="25" t="s">
        <v>490</v>
      </c>
      <c r="D619" s="15"/>
      <c r="E619" s="16">
        <v>3.6</v>
      </c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</row>
    <row r="620" spans="1:54" outlineLevel="3" x14ac:dyDescent="0.25">
      <c r="A620" s="12"/>
      <c r="B620" s="13"/>
      <c r="C620" s="25" t="s">
        <v>294</v>
      </c>
      <c r="D620" s="15"/>
      <c r="E620" s="16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</row>
    <row r="621" spans="1:54" outlineLevel="3" x14ac:dyDescent="0.25">
      <c r="A621" s="12"/>
      <c r="B621" s="13"/>
      <c r="C621" s="25" t="s">
        <v>567</v>
      </c>
      <c r="D621" s="15"/>
      <c r="E621" s="16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</row>
    <row r="622" spans="1:54" outlineLevel="3" x14ac:dyDescent="0.25">
      <c r="A622" s="12"/>
      <c r="B622" s="13"/>
      <c r="C622" s="25" t="s">
        <v>568</v>
      </c>
      <c r="D622" s="15"/>
      <c r="E622" s="16">
        <v>7.2</v>
      </c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</row>
    <row r="623" spans="1:54" outlineLevel="3" x14ac:dyDescent="0.25">
      <c r="A623" s="12"/>
      <c r="B623" s="13"/>
      <c r="C623" s="25" t="s">
        <v>558</v>
      </c>
      <c r="D623" s="15"/>
      <c r="E623" s="16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</row>
    <row r="624" spans="1:54" outlineLevel="3" x14ac:dyDescent="0.25">
      <c r="A624" s="12"/>
      <c r="B624" s="13"/>
      <c r="C624" s="25" t="s">
        <v>569</v>
      </c>
      <c r="D624" s="15"/>
      <c r="E624" s="16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</row>
    <row r="625" spans="1:54" outlineLevel="3" x14ac:dyDescent="0.25">
      <c r="A625" s="12"/>
      <c r="B625" s="13"/>
      <c r="C625" s="25" t="s">
        <v>570</v>
      </c>
      <c r="D625" s="15"/>
      <c r="E625" s="16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</row>
    <row r="626" spans="1:54" outlineLevel="3" x14ac:dyDescent="0.25">
      <c r="A626" s="12"/>
      <c r="B626" s="13"/>
      <c r="C626" s="25" t="s">
        <v>489</v>
      </c>
      <c r="D626" s="15"/>
      <c r="E626" s="16">
        <v>4.8</v>
      </c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</row>
    <row r="627" spans="1:54" outlineLevel="3" x14ac:dyDescent="0.25">
      <c r="A627" s="12"/>
      <c r="B627" s="13"/>
      <c r="C627" s="25" t="s">
        <v>571</v>
      </c>
      <c r="D627" s="15"/>
      <c r="E627" s="16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</row>
    <row r="628" spans="1:54" outlineLevel="3" x14ac:dyDescent="0.25">
      <c r="A628" s="12"/>
      <c r="B628" s="13"/>
      <c r="C628" s="25" t="s">
        <v>572</v>
      </c>
      <c r="D628" s="15"/>
      <c r="E628" s="16">
        <v>33.6</v>
      </c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</row>
    <row r="629" spans="1:54" outlineLevel="3" x14ac:dyDescent="0.25">
      <c r="A629" s="12"/>
      <c r="B629" s="13"/>
      <c r="C629" s="25" t="s">
        <v>573</v>
      </c>
      <c r="D629" s="15"/>
      <c r="E629" s="16">
        <v>1.8</v>
      </c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</row>
    <row r="630" spans="1:54" outlineLevel="3" x14ac:dyDescent="0.25">
      <c r="A630" s="12"/>
      <c r="B630" s="13"/>
      <c r="C630" s="25" t="s">
        <v>574</v>
      </c>
      <c r="D630" s="15"/>
      <c r="E630" s="16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</row>
    <row r="631" spans="1:54" outlineLevel="3" x14ac:dyDescent="0.25">
      <c r="A631" s="12"/>
      <c r="B631" s="13"/>
      <c r="C631" s="25" t="s">
        <v>359</v>
      </c>
      <c r="D631" s="15"/>
      <c r="E631" s="16">
        <v>2.4</v>
      </c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</row>
    <row r="632" spans="1:54" outlineLevel="3" x14ac:dyDescent="0.25">
      <c r="A632" s="12"/>
      <c r="B632" s="13"/>
      <c r="C632" s="25" t="s">
        <v>354</v>
      </c>
      <c r="D632" s="15"/>
      <c r="E632" s="16">
        <v>1.8</v>
      </c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</row>
    <row r="633" spans="1:54" outlineLevel="1" x14ac:dyDescent="0.25">
      <c r="A633" s="18">
        <v>65</v>
      </c>
      <c r="B633" s="19" t="s">
        <v>575</v>
      </c>
      <c r="C633" s="24" t="s">
        <v>576</v>
      </c>
      <c r="D633" s="20" t="s">
        <v>211</v>
      </c>
      <c r="E633" s="21">
        <v>55.65</v>
      </c>
      <c r="F633" s="189"/>
      <c r="G633" s="22">
        <f>E633*F633</f>
        <v>0</v>
      </c>
      <c r="H633" s="22">
        <v>454.09</v>
      </c>
      <c r="I633" s="22">
        <v>15053.083499999999</v>
      </c>
      <c r="J633" s="22">
        <v>446.91</v>
      </c>
      <c r="K633" s="22">
        <v>14815.066500000001</v>
      </c>
      <c r="L633" s="22">
        <v>21</v>
      </c>
      <c r="M633" s="22">
        <v>36140.461500000005</v>
      </c>
      <c r="N633" s="22"/>
      <c r="O633" s="14">
        <v>0.52600000000000002</v>
      </c>
      <c r="P633" s="14">
        <v>17.436900000000001</v>
      </c>
      <c r="Q633" s="14"/>
      <c r="R633" s="14" t="s">
        <v>128</v>
      </c>
      <c r="S633" s="14" t="s">
        <v>129</v>
      </c>
      <c r="T633" s="9"/>
      <c r="U633" s="9"/>
      <c r="V633" s="9"/>
      <c r="W633" s="9"/>
      <c r="X633" s="9"/>
      <c r="Y633" s="9"/>
      <c r="Z633" s="9"/>
      <c r="AA633" s="9" t="s">
        <v>130</v>
      </c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</row>
    <row r="634" spans="1:54" outlineLevel="2" x14ac:dyDescent="0.25">
      <c r="A634" s="12"/>
      <c r="B634" s="13"/>
      <c r="C634" s="25" t="s">
        <v>577</v>
      </c>
      <c r="D634" s="15"/>
      <c r="E634" s="16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9"/>
      <c r="U634" s="9"/>
      <c r="V634" s="9"/>
      <c r="W634" s="9"/>
      <c r="X634" s="9"/>
      <c r="Y634" s="9"/>
      <c r="Z634" s="9"/>
      <c r="AA634" s="9" t="s">
        <v>132</v>
      </c>
      <c r="AB634" s="9">
        <v>0</v>
      </c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</row>
    <row r="635" spans="1:54" outlineLevel="3" x14ac:dyDescent="0.25">
      <c r="A635" s="12"/>
      <c r="B635" s="13"/>
      <c r="C635" s="25" t="s">
        <v>578</v>
      </c>
      <c r="D635" s="15"/>
      <c r="E635" s="16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9"/>
      <c r="U635" s="9"/>
      <c r="V635" s="9"/>
      <c r="W635" s="9"/>
      <c r="X635" s="9"/>
      <c r="Y635" s="9"/>
      <c r="Z635" s="9"/>
      <c r="AA635" s="9" t="s">
        <v>132</v>
      </c>
      <c r="AB635" s="9">
        <v>0</v>
      </c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</row>
    <row r="636" spans="1:54" outlineLevel="3" x14ac:dyDescent="0.25">
      <c r="A636" s="12"/>
      <c r="B636" s="13"/>
      <c r="C636" s="25" t="s">
        <v>579</v>
      </c>
      <c r="D636" s="15"/>
      <c r="E636" s="16">
        <v>27.9</v>
      </c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9"/>
      <c r="U636" s="9"/>
      <c r="V636" s="9"/>
      <c r="W636" s="9"/>
      <c r="X636" s="9"/>
      <c r="Y636" s="9"/>
      <c r="Z636" s="9"/>
      <c r="AA636" s="9" t="s">
        <v>132</v>
      </c>
      <c r="AB636" s="9">
        <v>0</v>
      </c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</row>
    <row r="637" spans="1:54" outlineLevel="3" x14ac:dyDescent="0.25">
      <c r="A637" s="12"/>
      <c r="B637" s="13"/>
      <c r="C637" s="25" t="s">
        <v>580</v>
      </c>
      <c r="D637" s="15"/>
      <c r="E637" s="16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9"/>
      <c r="U637" s="9"/>
      <c r="V637" s="9"/>
      <c r="W637" s="9"/>
      <c r="X637" s="9"/>
      <c r="Y637" s="9"/>
      <c r="Z637" s="9"/>
      <c r="AA637" s="9" t="s">
        <v>132</v>
      </c>
      <c r="AB637" s="9">
        <v>0</v>
      </c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</row>
    <row r="638" spans="1:54" outlineLevel="3" x14ac:dyDescent="0.25">
      <c r="A638" s="12"/>
      <c r="B638" s="13"/>
      <c r="C638" s="25" t="s">
        <v>581</v>
      </c>
      <c r="D638" s="15"/>
      <c r="E638" s="16">
        <v>5.25</v>
      </c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</row>
    <row r="639" spans="1:54" outlineLevel="3" x14ac:dyDescent="0.25">
      <c r="A639" s="12"/>
      <c r="B639" s="13"/>
      <c r="C639" s="25" t="s">
        <v>582</v>
      </c>
      <c r="D639" s="15"/>
      <c r="E639" s="16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</row>
    <row r="640" spans="1:54" outlineLevel="3" x14ac:dyDescent="0.25">
      <c r="A640" s="12"/>
      <c r="B640" s="13"/>
      <c r="C640" s="25" t="s">
        <v>583</v>
      </c>
      <c r="D640" s="15"/>
      <c r="E640" s="16">
        <v>22.5</v>
      </c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9"/>
      <c r="U640" s="9"/>
      <c r="V640" s="9"/>
      <c r="W640" s="9"/>
      <c r="X640" s="9"/>
      <c r="Y640" s="9"/>
      <c r="Z640" s="9"/>
      <c r="AA640" s="9" t="s">
        <v>132</v>
      </c>
      <c r="AB640" s="9">
        <v>0</v>
      </c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</row>
    <row r="641" spans="1:54" ht="20.399999999999999" outlineLevel="1" x14ac:dyDescent="0.25">
      <c r="A641" s="48">
        <v>66</v>
      </c>
      <c r="B641" s="49" t="s">
        <v>584</v>
      </c>
      <c r="C641" s="50" t="s">
        <v>585</v>
      </c>
      <c r="D641" s="51" t="s">
        <v>181</v>
      </c>
      <c r="E641" s="52">
        <v>1.46</v>
      </c>
      <c r="F641" s="190"/>
      <c r="G641" s="22">
        <f>E641*F641</f>
        <v>0</v>
      </c>
      <c r="H641" s="53">
        <v>0</v>
      </c>
      <c r="I641" s="53">
        <v>0</v>
      </c>
      <c r="J641" s="53">
        <v>3230</v>
      </c>
      <c r="K641" s="53">
        <v>2364.683</v>
      </c>
      <c r="L641" s="53">
        <v>21</v>
      </c>
      <c r="M641" s="53">
        <v>2861.2628</v>
      </c>
      <c r="N641" s="53"/>
      <c r="O641" s="14">
        <v>4.82</v>
      </c>
      <c r="P641" s="14">
        <v>3.5287220000000001</v>
      </c>
      <c r="Q641" s="14"/>
      <c r="R641" s="14" t="s">
        <v>586</v>
      </c>
      <c r="S641" s="14" t="s">
        <v>129</v>
      </c>
      <c r="T641" s="9"/>
      <c r="U641" s="9"/>
      <c r="V641" s="9"/>
      <c r="W641" s="9"/>
      <c r="X641" s="9"/>
      <c r="Y641" s="9"/>
      <c r="Z641" s="9"/>
      <c r="AA641" s="9" t="s">
        <v>587</v>
      </c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</row>
    <row r="642" spans="1:54" x14ac:dyDescent="0.25">
      <c r="A642" s="42" t="s">
        <v>123</v>
      </c>
      <c r="B642" s="43" t="s">
        <v>86</v>
      </c>
      <c r="C642" s="44" t="s">
        <v>87</v>
      </c>
      <c r="D642" s="45"/>
      <c r="E642" s="46"/>
      <c r="F642" s="47"/>
      <c r="G642" s="47">
        <f>SUMIF(AA643:AA655,"&lt;&gt;NOR",G643:G655)</f>
        <v>0</v>
      </c>
      <c r="H642" s="47"/>
      <c r="I642" s="47">
        <f>SUM(I643:I655)</f>
        <v>71211.040000000008</v>
      </c>
      <c r="J642" s="47"/>
      <c r="K642" s="47">
        <f>SUM(K643:K655)</f>
        <v>882.96</v>
      </c>
      <c r="L642" s="47"/>
      <c r="M642" s="47">
        <f>SUM(M643:M655)</f>
        <v>87233.74</v>
      </c>
      <c r="N642" s="47"/>
      <c r="O642" s="17"/>
      <c r="P642" s="17">
        <f>SUM(P643:P655)</f>
        <v>1.032</v>
      </c>
      <c r="Q642" s="17"/>
      <c r="R642" s="17"/>
      <c r="S642" s="17"/>
      <c r="AA642" t="s">
        <v>124</v>
      </c>
    </row>
    <row r="643" spans="1:54" outlineLevel="1" x14ac:dyDescent="0.25">
      <c r="A643" s="18">
        <v>67</v>
      </c>
      <c r="B643" s="19" t="s">
        <v>588</v>
      </c>
      <c r="C643" s="24" t="s">
        <v>589</v>
      </c>
      <c r="D643" s="20" t="s">
        <v>211</v>
      </c>
      <c r="E643" s="21">
        <v>2</v>
      </c>
      <c r="F643" s="189"/>
      <c r="G643" s="22">
        <f>E643*F643</f>
        <v>0</v>
      </c>
      <c r="H643" s="22">
        <v>15.52</v>
      </c>
      <c r="I643" s="22">
        <v>31.04</v>
      </c>
      <c r="J643" s="22">
        <v>441.48</v>
      </c>
      <c r="K643" s="22">
        <v>882.96</v>
      </c>
      <c r="L643" s="22">
        <v>21</v>
      </c>
      <c r="M643" s="22">
        <v>1105.94</v>
      </c>
      <c r="N643" s="22"/>
      <c r="O643" s="14">
        <v>0.51600000000000001</v>
      </c>
      <c r="P643" s="14">
        <v>1.032</v>
      </c>
      <c r="Q643" s="14"/>
      <c r="R643" s="14" t="s">
        <v>128</v>
      </c>
      <c r="S643" s="14" t="s">
        <v>129</v>
      </c>
      <c r="T643" s="9"/>
      <c r="U643" s="9"/>
      <c r="V643" s="9"/>
      <c r="W643" s="9"/>
      <c r="X643" s="9"/>
      <c r="Y643" s="9"/>
      <c r="Z643" s="9"/>
      <c r="AA643" s="9" t="s">
        <v>130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</row>
    <row r="644" spans="1:54" outlineLevel="2" x14ac:dyDescent="0.25">
      <c r="A644" s="12"/>
      <c r="B644" s="13"/>
      <c r="C644" s="25" t="s">
        <v>590</v>
      </c>
      <c r="D644" s="15"/>
      <c r="E644" s="16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9"/>
      <c r="U644" s="9"/>
      <c r="V644" s="9"/>
      <c r="W644" s="9"/>
      <c r="X644" s="9"/>
      <c r="Y644" s="9"/>
      <c r="Z644" s="9"/>
      <c r="AA644" s="9" t="s">
        <v>132</v>
      </c>
      <c r="AB644" s="9">
        <v>0</v>
      </c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</row>
    <row r="645" spans="1:54" outlineLevel="3" x14ac:dyDescent="0.25">
      <c r="A645" s="12"/>
      <c r="B645" s="13"/>
      <c r="C645" s="25" t="s">
        <v>10</v>
      </c>
      <c r="D645" s="15"/>
      <c r="E645" s="16">
        <v>1</v>
      </c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9"/>
      <c r="U645" s="9"/>
      <c r="V645" s="9"/>
      <c r="W645" s="9"/>
      <c r="X645" s="9"/>
      <c r="Y645" s="9"/>
      <c r="Z645" s="9"/>
      <c r="AA645" s="9" t="s">
        <v>132</v>
      </c>
      <c r="AB645" s="9">
        <v>0</v>
      </c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</row>
    <row r="646" spans="1:54" outlineLevel="3" x14ac:dyDescent="0.25">
      <c r="A646" s="12"/>
      <c r="B646" s="13"/>
      <c r="C646" s="25" t="s">
        <v>591</v>
      </c>
      <c r="D646" s="15"/>
      <c r="E646" s="16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9"/>
      <c r="U646" s="9"/>
      <c r="V646" s="9"/>
      <c r="W646" s="9"/>
      <c r="X646" s="9"/>
      <c r="Y646" s="9"/>
      <c r="Z646" s="9"/>
      <c r="AA646" s="9" t="s">
        <v>132</v>
      </c>
      <c r="AB646" s="9">
        <v>0</v>
      </c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</row>
    <row r="647" spans="1:54" outlineLevel="3" x14ac:dyDescent="0.25">
      <c r="A647" s="12"/>
      <c r="B647" s="13"/>
      <c r="C647" s="25" t="s">
        <v>10</v>
      </c>
      <c r="D647" s="15"/>
      <c r="E647" s="16">
        <v>1</v>
      </c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9"/>
      <c r="U647" s="9"/>
      <c r="V647" s="9"/>
      <c r="W647" s="9"/>
      <c r="X647" s="9"/>
      <c r="Y647" s="9"/>
      <c r="Z647" s="9"/>
      <c r="AA647" s="9" t="s">
        <v>132</v>
      </c>
      <c r="AB647" s="9">
        <v>0</v>
      </c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</row>
    <row r="648" spans="1:54" outlineLevel="1" x14ac:dyDescent="0.25">
      <c r="A648" s="18">
        <v>68</v>
      </c>
      <c r="B648" s="19" t="s">
        <v>592</v>
      </c>
      <c r="C648" s="24" t="s">
        <v>593</v>
      </c>
      <c r="D648" s="20" t="s">
        <v>202</v>
      </c>
      <c r="E648" s="21">
        <v>1</v>
      </c>
      <c r="F648" s="189"/>
      <c r="G648" s="22">
        <f>E648*F648</f>
        <v>0</v>
      </c>
      <c r="H648" s="22">
        <v>29850</v>
      </c>
      <c r="I648" s="22">
        <v>29850</v>
      </c>
      <c r="J648" s="22">
        <v>0</v>
      </c>
      <c r="K648" s="22">
        <v>0</v>
      </c>
      <c r="L648" s="22">
        <v>21</v>
      </c>
      <c r="M648" s="22">
        <v>36118.5</v>
      </c>
      <c r="N648" s="22" t="s">
        <v>174</v>
      </c>
      <c r="O648" s="14">
        <v>0</v>
      </c>
      <c r="P648" s="14">
        <v>0</v>
      </c>
      <c r="Q648" s="14"/>
      <c r="R648" s="14" t="s">
        <v>175</v>
      </c>
      <c r="S648" s="14" t="s">
        <v>129</v>
      </c>
      <c r="T648" s="9"/>
      <c r="U648" s="9"/>
      <c r="V648" s="9"/>
      <c r="W648" s="9"/>
      <c r="X648" s="9"/>
      <c r="Y648" s="9"/>
      <c r="Z648" s="9"/>
      <c r="AA648" s="9" t="s">
        <v>176</v>
      </c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</row>
    <row r="649" spans="1:54" ht="20.399999999999999" outlineLevel="2" x14ac:dyDescent="0.25">
      <c r="A649" s="12"/>
      <c r="B649" s="13"/>
      <c r="C649" s="25" t="s">
        <v>594</v>
      </c>
      <c r="D649" s="15"/>
      <c r="E649" s="16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9"/>
      <c r="U649" s="9"/>
      <c r="V649" s="9"/>
      <c r="W649" s="9"/>
      <c r="X649" s="9"/>
      <c r="Y649" s="9"/>
      <c r="Z649" s="9"/>
      <c r="AA649" s="9" t="s">
        <v>132</v>
      </c>
      <c r="AB649" s="9">
        <v>0</v>
      </c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</row>
    <row r="650" spans="1:54" outlineLevel="3" x14ac:dyDescent="0.25">
      <c r="A650" s="12"/>
      <c r="B650" s="13"/>
      <c r="C650" s="25" t="s">
        <v>595</v>
      </c>
      <c r="D650" s="15"/>
      <c r="E650" s="16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9"/>
      <c r="U650" s="9"/>
      <c r="V650" s="9"/>
      <c r="W650" s="9"/>
      <c r="X650" s="9"/>
      <c r="Y650" s="9"/>
      <c r="Z650" s="9"/>
      <c r="AA650" s="9" t="s">
        <v>132</v>
      </c>
      <c r="AB650" s="9">
        <v>0</v>
      </c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</row>
    <row r="651" spans="1:54" outlineLevel="3" x14ac:dyDescent="0.25">
      <c r="A651" s="12"/>
      <c r="B651" s="13"/>
      <c r="C651" s="25" t="s">
        <v>10</v>
      </c>
      <c r="D651" s="15"/>
      <c r="E651" s="16">
        <v>1</v>
      </c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9"/>
      <c r="U651" s="9"/>
      <c r="V651" s="9"/>
      <c r="W651" s="9"/>
      <c r="X651" s="9"/>
      <c r="Y651" s="9"/>
      <c r="Z651" s="9"/>
      <c r="AA651" s="9" t="s">
        <v>132</v>
      </c>
      <c r="AB651" s="9">
        <v>0</v>
      </c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</row>
    <row r="652" spans="1:54" outlineLevel="1" x14ac:dyDescent="0.25">
      <c r="A652" s="18">
        <v>69</v>
      </c>
      <c r="B652" s="19" t="s">
        <v>596</v>
      </c>
      <c r="C652" s="24" t="s">
        <v>597</v>
      </c>
      <c r="D652" s="20" t="s">
        <v>202</v>
      </c>
      <c r="E652" s="21">
        <v>1</v>
      </c>
      <c r="F652" s="189"/>
      <c r="G652" s="22">
        <f>E652*F652</f>
        <v>0</v>
      </c>
      <c r="H652" s="22">
        <v>41330</v>
      </c>
      <c r="I652" s="22">
        <v>41330</v>
      </c>
      <c r="J652" s="22">
        <v>0</v>
      </c>
      <c r="K652" s="22">
        <v>0</v>
      </c>
      <c r="L652" s="22">
        <v>21</v>
      </c>
      <c r="M652" s="22">
        <v>50009.3</v>
      </c>
      <c r="N652" s="22" t="s">
        <v>174</v>
      </c>
      <c r="O652" s="14">
        <v>0</v>
      </c>
      <c r="P652" s="14">
        <v>0</v>
      </c>
      <c r="Q652" s="14"/>
      <c r="R652" s="14" t="s">
        <v>175</v>
      </c>
      <c r="S652" s="14" t="s">
        <v>129</v>
      </c>
      <c r="T652" s="9"/>
      <c r="U652" s="9"/>
      <c r="V652" s="9"/>
      <c r="W652" s="9"/>
      <c r="X652" s="9"/>
      <c r="Y652" s="9"/>
      <c r="Z652" s="9"/>
      <c r="AA652" s="9" t="s">
        <v>176</v>
      </c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</row>
    <row r="653" spans="1:54" outlineLevel="2" x14ac:dyDescent="0.25">
      <c r="A653" s="12"/>
      <c r="B653" s="13"/>
      <c r="C653" s="25" t="s">
        <v>598</v>
      </c>
      <c r="D653" s="15"/>
      <c r="E653" s="16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9"/>
      <c r="U653" s="9"/>
      <c r="V653" s="9"/>
      <c r="W653" s="9"/>
      <c r="X653" s="9"/>
      <c r="Y653" s="9"/>
      <c r="Z653" s="9"/>
      <c r="AA653" s="9" t="s">
        <v>132</v>
      </c>
      <c r="AB653" s="9">
        <v>0</v>
      </c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</row>
    <row r="654" spans="1:54" outlineLevel="3" x14ac:dyDescent="0.25">
      <c r="A654" s="12"/>
      <c r="B654" s="13"/>
      <c r="C654" s="25" t="s">
        <v>595</v>
      </c>
      <c r="D654" s="15"/>
      <c r="E654" s="16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9"/>
      <c r="U654" s="9"/>
      <c r="V654" s="9"/>
      <c r="W654" s="9"/>
      <c r="X654" s="9"/>
      <c r="Y654" s="9"/>
      <c r="Z654" s="9"/>
      <c r="AA654" s="9" t="s">
        <v>132</v>
      </c>
      <c r="AB654" s="9">
        <v>0</v>
      </c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</row>
    <row r="655" spans="1:54" outlineLevel="3" x14ac:dyDescent="0.25">
      <c r="A655" s="12"/>
      <c r="B655" s="13"/>
      <c r="C655" s="25" t="s">
        <v>10</v>
      </c>
      <c r="D655" s="15"/>
      <c r="E655" s="16">
        <v>1</v>
      </c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9"/>
      <c r="U655" s="9"/>
      <c r="V655" s="9"/>
      <c r="W655" s="9"/>
      <c r="X655" s="9"/>
      <c r="Y655" s="9"/>
      <c r="Z655" s="9"/>
      <c r="AA655" s="9" t="s">
        <v>132</v>
      </c>
      <c r="AB655" s="9">
        <v>0</v>
      </c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</row>
    <row r="656" spans="1:54" x14ac:dyDescent="0.25">
      <c r="A656" s="42" t="s">
        <v>123</v>
      </c>
      <c r="B656" s="43" t="s">
        <v>88</v>
      </c>
      <c r="C656" s="44" t="s">
        <v>89</v>
      </c>
      <c r="D656" s="45"/>
      <c r="E656" s="46"/>
      <c r="F656" s="47"/>
      <c r="G656" s="47">
        <f>SUMIF(AA657:AA666,"&lt;&gt;NOR",G657:G666)</f>
        <v>0</v>
      </c>
      <c r="H656" s="47"/>
      <c r="I656" s="47">
        <f>SUM(I657:I666)</f>
        <v>697.16100000000006</v>
      </c>
      <c r="J656" s="47"/>
      <c r="K656" s="47">
        <f>SUM(K657:K666)</f>
        <v>5306.8589999999995</v>
      </c>
      <c r="L656" s="47"/>
      <c r="M656" s="47">
        <f>SUM(M657:M666)</f>
        <v>7264.8642</v>
      </c>
      <c r="N656" s="47"/>
      <c r="O656" s="17"/>
      <c r="P656" s="17">
        <f>SUM(P657:P666)</f>
        <v>6.4505999999999997</v>
      </c>
      <c r="Q656" s="17"/>
      <c r="R656" s="17"/>
      <c r="S656" s="17"/>
      <c r="AA656" t="s">
        <v>124</v>
      </c>
    </row>
    <row r="657" spans="1:54" ht="20.399999999999999" outlineLevel="1" x14ac:dyDescent="0.25">
      <c r="A657" s="18">
        <v>70</v>
      </c>
      <c r="B657" s="19" t="s">
        <v>599</v>
      </c>
      <c r="C657" s="24" t="s">
        <v>600</v>
      </c>
      <c r="D657" s="20" t="s">
        <v>160</v>
      </c>
      <c r="E657" s="21">
        <v>49.62</v>
      </c>
      <c r="F657" s="189"/>
      <c r="G657" s="22">
        <f>E657*F657</f>
        <v>0</v>
      </c>
      <c r="H657" s="22">
        <v>8.23</v>
      </c>
      <c r="I657" s="22">
        <v>408.37259999999998</v>
      </c>
      <c r="J657" s="22">
        <v>25.87</v>
      </c>
      <c r="K657" s="22">
        <v>1283.6694</v>
      </c>
      <c r="L657" s="22">
        <v>21</v>
      </c>
      <c r="M657" s="22">
        <v>2047.3684000000001</v>
      </c>
      <c r="N657" s="22"/>
      <c r="O657" s="14">
        <v>0.03</v>
      </c>
      <c r="P657" s="14">
        <v>1.4885999999999999</v>
      </c>
      <c r="Q657" s="14"/>
      <c r="R657" s="14" t="s">
        <v>128</v>
      </c>
      <c r="S657" s="14" t="s">
        <v>129</v>
      </c>
      <c r="T657" s="9"/>
      <c r="U657" s="9"/>
      <c r="V657" s="9"/>
      <c r="W657" s="9"/>
      <c r="X657" s="9"/>
      <c r="Y657" s="9"/>
      <c r="Z657" s="9"/>
      <c r="AA657" s="9" t="s">
        <v>364</v>
      </c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</row>
    <row r="658" spans="1:54" ht="20.399999999999999" outlineLevel="2" x14ac:dyDescent="0.25">
      <c r="A658" s="12"/>
      <c r="B658" s="13"/>
      <c r="C658" s="25" t="s">
        <v>601</v>
      </c>
      <c r="D658" s="15"/>
      <c r="E658" s="16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9"/>
      <c r="U658" s="9"/>
      <c r="V658" s="9"/>
      <c r="W658" s="9"/>
      <c r="X658" s="9"/>
      <c r="Y658" s="9"/>
      <c r="Z658" s="9"/>
      <c r="AA658" s="9" t="s">
        <v>132</v>
      </c>
      <c r="AB658" s="9">
        <v>0</v>
      </c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</row>
    <row r="659" spans="1:54" outlineLevel="3" x14ac:dyDescent="0.25">
      <c r="A659" s="12"/>
      <c r="B659" s="13"/>
      <c r="C659" s="25" t="s">
        <v>200</v>
      </c>
      <c r="D659" s="15"/>
      <c r="E659" s="16">
        <v>4.32</v>
      </c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9"/>
      <c r="U659" s="9"/>
      <c r="V659" s="9"/>
      <c r="W659" s="9"/>
      <c r="X659" s="9"/>
      <c r="Y659" s="9"/>
      <c r="Z659" s="9"/>
      <c r="AA659" s="9" t="s">
        <v>132</v>
      </c>
      <c r="AB659" s="9">
        <v>0</v>
      </c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</row>
    <row r="660" spans="1:54" ht="20.399999999999999" outlineLevel="3" x14ac:dyDescent="0.25">
      <c r="A660" s="12"/>
      <c r="B660" s="13"/>
      <c r="C660" s="25" t="s">
        <v>602</v>
      </c>
      <c r="D660" s="15"/>
      <c r="E660" s="16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9"/>
      <c r="U660" s="9"/>
      <c r="V660" s="9"/>
      <c r="W660" s="9"/>
      <c r="X660" s="9"/>
      <c r="Y660" s="9"/>
      <c r="Z660" s="9"/>
      <c r="AA660" s="9" t="s">
        <v>132</v>
      </c>
      <c r="AB660" s="9">
        <v>0</v>
      </c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</row>
    <row r="661" spans="1:54" outlineLevel="3" x14ac:dyDescent="0.25">
      <c r="A661" s="12"/>
      <c r="B661" s="13"/>
      <c r="C661" s="25" t="s">
        <v>603</v>
      </c>
      <c r="D661" s="15"/>
      <c r="E661" s="16">
        <v>45.3</v>
      </c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9"/>
      <c r="U661" s="9"/>
      <c r="V661" s="9"/>
      <c r="W661" s="9"/>
      <c r="X661" s="9"/>
      <c r="Y661" s="9"/>
      <c r="Z661" s="9"/>
      <c r="AA661" s="9" t="s">
        <v>132</v>
      </c>
      <c r="AB661" s="9">
        <v>0</v>
      </c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</row>
    <row r="662" spans="1:54" ht="20.399999999999999" outlineLevel="1" x14ac:dyDescent="0.25">
      <c r="A662" s="18">
        <v>71</v>
      </c>
      <c r="B662" s="19" t="s">
        <v>604</v>
      </c>
      <c r="C662" s="24" t="s">
        <v>605</v>
      </c>
      <c r="D662" s="20" t="s">
        <v>160</v>
      </c>
      <c r="E662" s="21">
        <v>49.62</v>
      </c>
      <c r="F662" s="189"/>
      <c r="G662" s="22">
        <f>E662*F662</f>
        <v>0</v>
      </c>
      <c r="H662" s="22">
        <v>5.82</v>
      </c>
      <c r="I662" s="22">
        <v>288.78840000000002</v>
      </c>
      <c r="J662" s="22">
        <v>81.08</v>
      </c>
      <c r="K662" s="22">
        <v>4023.1895999999997</v>
      </c>
      <c r="L662" s="22">
        <v>21</v>
      </c>
      <c r="M662" s="22">
        <v>5217.4957999999997</v>
      </c>
      <c r="N662" s="22"/>
      <c r="O662" s="14">
        <v>0.1</v>
      </c>
      <c r="P662" s="14">
        <v>4.9619999999999997</v>
      </c>
      <c r="Q662" s="14"/>
      <c r="R662" s="14" t="s">
        <v>128</v>
      </c>
      <c r="S662" s="14" t="s">
        <v>129</v>
      </c>
      <c r="T662" s="9"/>
      <c r="U662" s="9"/>
      <c r="V662" s="9"/>
      <c r="W662" s="9"/>
      <c r="X662" s="9"/>
      <c r="Y662" s="9"/>
      <c r="Z662" s="9"/>
      <c r="AA662" s="9" t="s">
        <v>130</v>
      </c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</row>
    <row r="663" spans="1:54" ht="20.399999999999999" outlineLevel="2" x14ac:dyDescent="0.25">
      <c r="A663" s="12"/>
      <c r="B663" s="13"/>
      <c r="C663" s="25" t="s">
        <v>601</v>
      </c>
      <c r="D663" s="15"/>
      <c r="E663" s="16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9"/>
      <c r="U663" s="9"/>
      <c r="V663" s="9"/>
      <c r="W663" s="9"/>
      <c r="X663" s="9"/>
      <c r="Y663" s="9"/>
      <c r="Z663" s="9"/>
      <c r="AA663" s="9" t="s">
        <v>132</v>
      </c>
      <c r="AB663" s="9">
        <v>0</v>
      </c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</row>
    <row r="664" spans="1:54" outlineLevel="3" x14ac:dyDescent="0.25">
      <c r="A664" s="12"/>
      <c r="B664" s="13"/>
      <c r="C664" s="25" t="s">
        <v>200</v>
      </c>
      <c r="D664" s="15"/>
      <c r="E664" s="16">
        <v>4.32</v>
      </c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9"/>
      <c r="U664" s="9"/>
      <c r="V664" s="9"/>
      <c r="W664" s="9"/>
      <c r="X664" s="9"/>
      <c r="Y664" s="9"/>
      <c r="Z664" s="9"/>
      <c r="AA664" s="9" t="s">
        <v>132</v>
      </c>
      <c r="AB664" s="9">
        <v>0</v>
      </c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</row>
    <row r="665" spans="1:54" ht="20.399999999999999" outlineLevel="3" x14ac:dyDescent="0.25">
      <c r="A665" s="12"/>
      <c r="B665" s="13"/>
      <c r="C665" s="25" t="s">
        <v>602</v>
      </c>
      <c r="D665" s="15"/>
      <c r="E665" s="16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9"/>
      <c r="U665" s="9"/>
      <c r="V665" s="9"/>
      <c r="W665" s="9"/>
      <c r="X665" s="9"/>
      <c r="Y665" s="9"/>
      <c r="Z665" s="9"/>
      <c r="AA665" s="9" t="s">
        <v>132</v>
      </c>
      <c r="AB665" s="9">
        <v>0</v>
      </c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</row>
    <row r="666" spans="1:54" outlineLevel="3" x14ac:dyDescent="0.25">
      <c r="A666" s="12"/>
      <c r="B666" s="13"/>
      <c r="C666" s="25" t="s">
        <v>603</v>
      </c>
      <c r="D666" s="15"/>
      <c r="E666" s="16">
        <v>45.3</v>
      </c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9"/>
      <c r="U666" s="9"/>
      <c r="V666" s="9"/>
      <c r="W666" s="9"/>
      <c r="X666" s="9"/>
      <c r="Y666" s="9"/>
      <c r="Z666" s="9"/>
      <c r="AA666" s="9" t="s">
        <v>132</v>
      </c>
      <c r="AB666" s="9">
        <v>0</v>
      </c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</row>
    <row r="667" spans="1:54" x14ac:dyDescent="0.25">
      <c r="A667" s="42" t="s">
        <v>123</v>
      </c>
      <c r="B667" s="43" t="s">
        <v>90</v>
      </c>
      <c r="C667" s="44" t="s">
        <v>91</v>
      </c>
      <c r="D667" s="45"/>
      <c r="E667" s="46"/>
      <c r="F667" s="47"/>
      <c r="G667" s="47">
        <f>SUMIF(AA668:AA674,"&lt;&gt;NOR",G668:G674)</f>
        <v>0</v>
      </c>
      <c r="H667" s="47"/>
      <c r="I667" s="47">
        <f>SUM(I668:I674)</f>
        <v>0</v>
      </c>
      <c r="J667" s="47"/>
      <c r="K667" s="47">
        <f>SUM(K668:K674)</f>
        <v>27250</v>
      </c>
      <c r="L667" s="47"/>
      <c r="M667" s="47">
        <f>SUM(M668:M674)</f>
        <v>32972.5</v>
      </c>
      <c r="N667" s="47"/>
      <c r="O667" s="17"/>
      <c r="P667" s="17">
        <f>SUM(P668:P674)</f>
        <v>0</v>
      </c>
      <c r="Q667" s="17"/>
      <c r="R667" s="17"/>
      <c r="S667" s="17"/>
      <c r="T667" s="9"/>
      <c r="AA667" t="s">
        <v>124</v>
      </c>
    </row>
    <row r="668" spans="1:54" outlineLevel="1" x14ac:dyDescent="0.25">
      <c r="A668" s="18">
        <v>72</v>
      </c>
      <c r="B668" s="19" t="s">
        <v>10</v>
      </c>
      <c r="C668" s="24" t="s">
        <v>606</v>
      </c>
      <c r="D668" s="20" t="s">
        <v>202</v>
      </c>
      <c r="E668" s="21">
        <v>10</v>
      </c>
      <c r="F668" s="189"/>
      <c r="G668" s="22">
        <f>E668*F668</f>
        <v>0</v>
      </c>
      <c r="H668" s="22">
        <v>0</v>
      </c>
      <c r="I668" s="22">
        <v>0</v>
      </c>
      <c r="J668" s="22">
        <v>450</v>
      </c>
      <c r="K668" s="22">
        <v>4500</v>
      </c>
      <c r="L668" s="22">
        <v>21</v>
      </c>
      <c r="M668" s="22">
        <v>5445</v>
      </c>
      <c r="N668" s="22"/>
      <c r="O668" s="14">
        <v>0</v>
      </c>
      <c r="P668" s="14">
        <v>0</v>
      </c>
      <c r="Q668" s="14"/>
      <c r="R668" s="14" t="s">
        <v>128</v>
      </c>
      <c r="S668" s="14" t="s">
        <v>129</v>
      </c>
      <c r="U668" s="9"/>
      <c r="V668" s="9"/>
      <c r="W668" s="9"/>
      <c r="X668" s="9"/>
      <c r="Y668" s="9"/>
      <c r="Z668" s="9"/>
      <c r="AA668" s="9" t="s">
        <v>130</v>
      </c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</row>
    <row r="669" spans="1:54" outlineLevel="2" x14ac:dyDescent="0.25">
      <c r="A669" s="12"/>
      <c r="B669" s="13"/>
      <c r="C669" s="25" t="s">
        <v>607</v>
      </c>
      <c r="D669" s="15"/>
      <c r="E669" s="16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9"/>
      <c r="U669" s="9"/>
      <c r="V669" s="9"/>
      <c r="W669" s="9"/>
      <c r="X669" s="9"/>
      <c r="Y669" s="9"/>
      <c r="Z669" s="9"/>
      <c r="AA669" s="9" t="s">
        <v>132</v>
      </c>
      <c r="AB669" s="9">
        <v>0</v>
      </c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</row>
    <row r="670" spans="1:54" outlineLevel="3" x14ac:dyDescent="0.25">
      <c r="A670" s="12"/>
      <c r="B670" s="13"/>
      <c r="C670" s="25" t="s">
        <v>608</v>
      </c>
      <c r="D670" s="15"/>
      <c r="E670" s="16">
        <v>10</v>
      </c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9"/>
      <c r="U670" s="9"/>
      <c r="V670" s="9"/>
      <c r="W670" s="9"/>
      <c r="X670" s="9"/>
      <c r="Y670" s="9"/>
      <c r="Z670" s="9"/>
      <c r="AA670" s="9" t="s">
        <v>132</v>
      </c>
      <c r="AB670" s="9">
        <v>0</v>
      </c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</row>
    <row r="671" spans="1:54" outlineLevel="1" x14ac:dyDescent="0.25">
      <c r="A671" s="18">
        <v>73</v>
      </c>
      <c r="B671" s="19" t="s">
        <v>64</v>
      </c>
      <c r="C671" s="24" t="s">
        <v>609</v>
      </c>
      <c r="D671" s="20" t="s">
        <v>610</v>
      </c>
      <c r="E671" s="21">
        <v>1</v>
      </c>
      <c r="F671" s="189"/>
      <c r="G671" s="22">
        <f>E671*F671</f>
        <v>0</v>
      </c>
      <c r="H671" s="22">
        <v>0</v>
      </c>
      <c r="I671" s="22">
        <v>0</v>
      </c>
      <c r="J671" s="22">
        <v>10000</v>
      </c>
      <c r="K671" s="22">
        <v>10000</v>
      </c>
      <c r="L671" s="22">
        <v>21</v>
      </c>
      <c r="M671" s="22">
        <v>12100</v>
      </c>
      <c r="N671" s="22"/>
      <c r="O671" s="14">
        <v>0</v>
      </c>
      <c r="P671" s="14">
        <v>0</v>
      </c>
      <c r="Q671" s="14"/>
      <c r="R671" s="14" t="s">
        <v>128</v>
      </c>
      <c r="S671" s="14" t="s">
        <v>129</v>
      </c>
      <c r="T671" s="9"/>
      <c r="U671" s="9"/>
      <c r="V671" s="9"/>
      <c r="W671" s="9"/>
      <c r="X671" s="9"/>
      <c r="Y671" s="9"/>
      <c r="Z671" s="9"/>
      <c r="AA671" s="9" t="s">
        <v>130</v>
      </c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</row>
    <row r="672" spans="1:54" outlineLevel="2" x14ac:dyDescent="0.25">
      <c r="A672" s="12"/>
      <c r="B672" s="13"/>
      <c r="C672" s="25" t="s">
        <v>10</v>
      </c>
      <c r="D672" s="15"/>
      <c r="E672" s="16">
        <v>1</v>
      </c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9"/>
      <c r="U672" s="9"/>
      <c r="W672" s="9"/>
      <c r="X672" s="9"/>
      <c r="Y672" s="9"/>
      <c r="Z672" s="9"/>
      <c r="AA672" s="9" t="s">
        <v>132</v>
      </c>
      <c r="AB672" s="9">
        <v>0</v>
      </c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</row>
    <row r="673" spans="1:54" outlineLevel="1" x14ac:dyDescent="0.25">
      <c r="A673" s="18">
        <v>74</v>
      </c>
      <c r="B673" s="19" t="s">
        <v>611</v>
      </c>
      <c r="C673" s="24" t="s">
        <v>612</v>
      </c>
      <c r="D673" s="20" t="s">
        <v>613</v>
      </c>
      <c r="E673" s="21">
        <v>30</v>
      </c>
      <c r="F673" s="189"/>
      <c r="G673" s="22">
        <f>E673*F673</f>
        <v>0</v>
      </c>
      <c r="H673" s="22">
        <v>0</v>
      </c>
      <c r="I673" s="22">
        <v>0</v>
      </c>
      <c r="J673" s="22">
        <v>850</v>
      </c>
      <c r="K673" s="22">
        <v>12750</v>
      </c>
      <c r="L673" s="22">
        <v>21</v>
      </c>
      <c r="M673" s="22">
        <v>15427.5</v>
      </c>
      <c r="N673" s="22"/>
      <c r="O673" s="14">
        <v>0</v>
      </c>
      <c r="P673" s="14">
        <v>0</v>
      </c>
      <c r="Q673" s="14"/>
      <c r="R673" s="14" t="s">
        <v>128</v>
      </c>
      <c r="S673" s="14" t="s">
        <v>129</v>
      </c>
      <c r="T673" s="9"/>
      <c r="U673" s="9"/>
      <c r="V673" s="9"/>
      <c r="W673" s="9"/>
      <c r="X673" s="9"/>
      <c r="Y673" s="9"/>
      <c r="Z673" s="9"/>
      <c r="AA673" s="9" t="s">
        <v>130</v>
      </c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</row>
    <row r="674" spans="1:54" outlineLevel="2" x14ac:dyDescent="0.25">
      <c r="A674" s="12"/>
      <c r="B674" s="13"/>
      <c r="C674" s="25">
        <v>30</v>
      </c>
      <c r="D674" s="15"/>
      <c r="E674" s="16">
        <v>30</v>
      </c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9"/>
      <c r="U674" s="9"/>
      <c r="V674" s="9"/>
      <c r="W674" s="9"/>
      <c r="X674" s="9"/>
      <c r="Y674" s="9"/>
      <c r="Z674" s="9"/>
      <c r="AA674" s="9" t="s">
        <v>132</v>
      </c>
      <c r="AB674" s="9">
        <v>0</v>
      </c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</row>
    <row r="675" spans="1:54" outlineLevel="2" x14ac:dyDescent="0.25">
      <c r="A675" s="42" t="s">
        <v>123</v>
      </c>
      <c r="B675" s="43" t="s">
        <v>92</v>
      </c>
      <c r="C675" s="44" t="s">
        <v>93</v>
      </c>
      <c r="D675" s="45"/>
      <c r="E675" s="46"/>
      <c r="F675" s="47"/>
      <c r="G675" s="47">
        <f>G676+G680+G685+G688</f>
        <v>0</v>
      </c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</row>
    <row r="676" spans="1:54" outlineLevel="2" x14ac:dyDescent="0.25">
      <c r="A676" s="18">
        <v>75</v>
      </c>
      <c r="B676" s="19" t="s">
        <v>10</v>
      </c>
      <c r="C676" s="24" t="s">
        <v>614</v>
      </c>
      <c r="D676" s="20"/>
      <c r="E676" s="21">
        <v>1</v>
      </c>
      <c r="F676" s="22">
        <f>SUM(G677:G679)</f>
        <v>0</v>
      </c>
      <c r="G676" s="22">
        <f t="shared" ref="G676:G683" si="0">E676*F676</f>
        <v>0</v>
      </c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</row>
    <row r="677" spans="1:54" outlineLevel="2" x14ac:dyDescent="0.25">
      <c r="A677" s="12"/>
      <c r="B677" s="13"/>
      <c r="C677" s="25" t="s">
        <v>615</v>
      </c>
      <c r="D677" s="15" t="s">
        <v>616</v>
      </c>
      <c r="E677" s="16">
        <v>9</v>
      </c>
      <c r="F677" s="191"/>
      <c r="G677" s="14">
        <f t="shared" si="0"/>
        <v>0</v>
      </c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</row>
    <row r="678" spans="1:54" outlineLevel="2" x14ac:dyDescent="0.25">
      <c r="A678" s="12"/>
      <c r="B678" s="13"/>
      <c r="C678" s="25" t="s">
        <v>617</v>
      </c>
      <c r="D678" s="15" t="s">
        <v>616</v>
      </c>
      <c r="E678" s="16">
        <v>9</v>
      </c>
      <c r="F678" s="191"/>
      <c r="G678" s="14">
        <f t="shared" si="0"/>
        <v>0</v>
      </c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</row>
    <row r="679" spans="1:54" outlineLevel="2" x14ac:dyDescent="0.25">
      <c r="A679" s="12"/>
      <c r="B679" s="13"/>
      <c r="C679" s="25" t="s">
        <v>618</v>
      </c>
      <c r="D679" s="15" t="s">
        <v>211</v>
      </c>
      <c r="E679" s="16">
        <v>44.6</v>
      </c>
      <c r="F679" s="191"/>
      <c r="G679" s="14">
        <f t="shared" si="0"/>
        <v>0</v>
      </c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</row>
    <row r="680" spans="1:54" outlineLevel="2" x14ac:dyDescent="0.25">
      <c r="A680" s="18">
        <v>76</v>
      </c>
      <c r="B680" s="19" t="s">
        <v>10</v>
      </c>
      <c r="C680" s="24" t="s">
        <v>619</v>
      </c>
      <c r="D680" s="20"/>
      <c r="E680" s="21">
        <v>1</v>
      </c>
      <c r="F680" s="22">
        <f>SUM(G681:S684)</f>
        <v>0</v>
      </c>
      <c r="G680" s="22">
        <f t="shared" si="0"/>
        <v>0</v>
      </c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</row>
    <row r="681" spans="1:54" ht="20.399999999999999" outlineLevel="2" x14ac:dyDescent="0.25">
      <c r="A681" s="12"/>
      <c r="B681" s="13"/>
      <c r="C681" s="25" t="s">
        <v>620</v>
      </c>
      <c r="D681" s="15" t="s">
        <v>616</v>
      </c>
      <c r="E681" s="16">
        <v>8</v>
      </c>
      <c r="F681" s="191"/>
      <c r="G681" s="14">
        <f t="shared" si="0"/>
        <v>0</v>
      </c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</row>
    <row r="682" spans="1:54" outlineLevel="2" x14ac:dyDescent="0.25">
      <c r="A682" s="12"/>
      <c r="B682" s="13"/>
      <c r="C682" s="25" t="s">
        <v>617</v>
      </c>
      <c r="D682" s="15" t="s">
        <v>616</v>
      </c>
      <c r="E682" s="16">
        <v>8</v>
      </c>
      <c r="F682" s="191"/>
      <c r="G682" s="14">
        <f t="shared" si="0"/>
        <v>0</v>
      </c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</row>
    <row r="683" spans="1:54" outlineLevel="2" x14ac:dyDescent="0.25">
      <c r="A683" s="12"/>
      <c r="B683" s="13"/>
      <c r="C683" s="25" t="s">
        <v>621</v>
      </c>
      <c r="D683" s="15" t="s">
        <v>616</v>
      </c>
      <c r="E683" s="16">
        <v>4</v>
      </c>
      <c r="F683" s="191"/>
      <c r="G683" s="14">
        <f t="shared" si="0"/>
        <v>0</v>
      </c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</row>
    <row r="684" spans="1:54" outlineLevel="2" x14ac:dyDescent="0.25">
      <c r="A684" s="12"/>
      <c r="B684" s="13"/>
      <c r="C684" s="25" t="s">
        <v>622</v>
      </c>
      <c r="D684" s="15" t="s">
        <v>211</v>
      </c>
      <c r="E684" s="16">
        <v>4.5</v>
      </c>
      <c r="F684" s="191"/>
      <c r="G684" s="14">
        <f t="shared" ref="G684" si="1">E684*F684</f>
        <v>0</v>
      </c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</row>
    <row r="685" spans="1:54" outlineLevel="2" x14ac:dyDescent="0.25">
      <c r="A685" s="18">
        <v>77</v>
      </c>
      <c r="B685" s="19" t="s">
        <v>10</v>
      </c>
      <c r="C685" s="24" t="s">
        <v>623</v>
      </c>
      <c r="D685" s="20"/>
      <c r="E685" s="21">
        <v>1</v>
      </c>
      <c r="F685" s="22">
        <f>SUM(G686:G687)</f>
        <v>0</v>
      </c>
      <c r="G685" s="22">
        <f>E685*F685</f>
        <v>0</v>
      </c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</row>
    <row r="686" spans="1:54" outlineLevel="2" x14ac:dyDescent="0.25">
      <c r="A686" s="12"/>
      <c r="B686" s="13"/>
      <c r="C686" s="25" t="s">
        <v>624</v>
      </c>
      <c r="D686" s="15" t="s">
        <v>616</v>
      </c>
      <c r="E686" s="16">
        <v>2</v>
      </c>
      <c r="F686" s="191"/>
      <c r="G686" s="14">
        <f>E686*F686</f>
        <v>0</v>
      </c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</row>
    <row r="687" spans="1:54" outlineLevel="2" x14ac:dyDescent="0.25">
      <c r="A687" s="12"/>
      <c r="B687" s="13"/>
      <c r="C687" s="25" t="s">
        <v>625</v>
      </c>
      <c r="D687" s="15" t="s">
        <v>211</v>
      </c>
      <c r="E687" s="16">
        <v>0.28000000000000003</v>
      </c>
      <c r="F687" s="191"/>
      <c r="G687" s="14">
        <f>E687*F687</f>
        <v>0</v>
      </c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</row>
    <row r="688" spans="1:54" outlineLevel="2" x14ac:dyDescent="0.25">
      <c r="A688" s="18">
        <v>78</v>
      </c>
      <c r="B688" s="19" t="s">
        <v>10</v>
      </c>
      <c r="C688" s="24" t="s">
        <v>626</v>
      </c>
      <c r="D688" s="20"/>
      <c r="E688" s="21">
        <v>1</v>
      </c>
      <c r="F688" s="22">
        <f>SUM(G689:G693)</f>
        <v>0</v>
      </c>
      <c r="G688" s="22">
        <f>E688*F688</f>
        <v>0</v>
      </c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</row>
    <row r="689" spans="1:54" ht="20.399999999999999" outlineLevel="2" x14ac:dyDescent="0.25">
      <c r="A689" s="12"/>
      <c r="B689" s="13"/>
      <c r="C689" s="25" t="s">
        <v>627</v>
      </c>
      <c r="D689" s="15" t="s">
        <v>616</v>
      </c>
      <c r="E689" s="16">
        <v>1</v>
      </c>
      <c r="F689" s="191"/>
      <c r="G689" s="14">
        <f>E689*F689</f>
        <v>0</v>
      </c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</row>
    <row r="690" spans="1:54" outlineLevel="2" x14ac:dyDescent="0.25">
      <c r="A690" s="12"/>
      <c r="B690" s="13"/>
      <c r="C690" s="25" t="s">
        <v>628</v>
      </c>
      <c r="D690" s="15" t="s">
        <v>616</v>
      </c>
      <c r="E690" s="16">
        <v>1</v>
      </c>
      <c r="F690" s="191"/>
      <c r="G690" s="14">
        <f t="shared" ref="G690:G693" si="2">E690*F690</f>
        <v>0</v>
      </c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</row>
    <row r="691" spans="1:54" outlineLevel="2" x14ac:dyDescent="0.25">
      <c r="A691" s="12"/>
      <c r="B691" s="13"/>
      <c r="C691" s="25" t="s">
        <v>629</v>
      </c>
      <c r="D691" s="15" t="s">
        <v>616</v>
      </c>
      <c r="E691" s="16">
        <v>3</v>
      </c>
      <c r="F691" s="191"/>
      <c r="G691" s="14">
        <f t="shared" si="2"/>
        <v>0</v>
      </c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</row>
    <row r="692" spans="1:54" outlineLevel="2" x14ac:dyDescent="0.25">
      <c r="A692" s="12"/>
      <c r="B692" s="13"/>
      <c r="C692" s="25" t="s">
        <v>625</v>
      </c>
      <c r="D692" s="15" t="s">
        <v>211</v>
      </c>
      <c r="E692" s="16">
        <v>0.56000000000000005</v>
      </c>
      <c r="F692" s="191"/>
      <c r="G692" s="14">
        <f t="shared" si="2"/>
        <v>0</v>
      </c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</row>
    <row r="693" spans="1:54" outlineLevel="2" x14ac:dyDescent="0.25">
      <c r="A693" s="12"/>
      <c r="B693" s="13"/>
      <c r="C693" s="25" t="s">
        <v>630</v>
      </c>
      <c r="D693" s="15" t="s">
        <v>211</v>
      </c>
      <c r="E693" s="16">
        <v>0.56000000000000005</v>
      </c>
      <c r="F693" s="191"/>
      <c r="G693" s="14">
        <f t="shared" si="2"/>
        <v>0</v>
      </c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</row>
    <row r="694" spans="1:54" x14ac:dyDescent="0.25">
      <c r="A694" s="42" t="s">
        <v>123</v>
      </c>
      <c r="B694" s="43" t="s">
        <v>94</v>
      </c>
      <c r="C694" s="44" t="s">
        <v>95</v>
      </c>
      <c r="D694" s="45"/>
      <c r="E694" s="46"/>
      <c r="F694" s="47"/>
      <c r="G694" s="47">
        <f>SUMIF(AA695:AA725,"&lt;&gt;NOR",G695:G725)</f>
        <v>0</v>
      </c>
      <c r="H694" s="47"/>
      <c r="I694" s="47">
        <f>SUM(I695:I725)</f>
        <v>0</v>
      </c>
      <c r="J694" s="47"/>
      <c r="K694" s="47">
        <f>SUM(K695:K725)</f>
        <v>103430.6305</v>
      </c>
      <c r="L694" s="47"/>
      <c r="M694" s="47">
        <f>SUM(M695:M725)</f>
        <v>125151.06229999999</v>
      </c>
      <c r="N694" s="47"/>
      <c r="O694" s="17"/>
      <c r="P694" s="17">
        <f>SUM(P695:P725)</f>
        <v>42.613500000000002</v>
      </c>
      <c r="Q694" s="17"/>
      <c r="R694" s="17"/>
      <c r="S694" s="17"/>
      <c r="AA694" t="s">
        <v>124</v>
      </c>
    </row>
    <row r="695" spans="1:54" outlineLevel="1" x14ac:dyDescent="0.25">
      <c r="A695" s="18">
        <v>79</v>
      </c>
      <c r="B695" s="19" t="s">
        <v>631</v>
      </c>
      <c r="C695" s="24" t="s">
        <v>632</v>
      </c>
      <c r="D695" s="20" t="s">
        <v>181</v>
      </c>
      <c r="E695" s="21">
        <v>1.1499999999999999</v>
      </c>
      <c r="F695" s="189"/>
      <c r="G695" s="22">
        <f>E695*F695</f>
        <v>0</v>
      </c>
      <c r="H695" s="22">
        <v>0</v>
      </c>
      <c r="I695" s="22">
        <v>0</v>
      </c>
      <c r="J695" s="22">
        <v>-2499.85</v>
      </c>
      <c r="K695" s="22">
        <v>-2874.8274999999999</v>
      </c>
      <c r="L695" s="22">
        <v>21</v>
      </c>
      <c r="M695" s="22">
        <v>-3478.5443</v>
      </c>
      <c r="N695" s="22"/>
      <c r="O695" s="14">
        <v>0</v>
      </c>
      <c r="P695" s="14">
        <v>0</v>
      </c>
      <c r="Q695" s="14"/>
      <c r="R695" s="14" t="s">
        <v>128</v>
      </c>
      <c r="S695" s="14" t="s">
        <v>129</v>
      </c>
      <c r="T695" s="9"/>
      <c r="U695" s="9"/>
      <c r="V695" s="9"/>
      <c r="W695" s="9"/>
      <c r="X695" s="9"/>
      <c r="Y695" s="9"/>
      <c r="Z695" s="9"/>
      <c r="AA695" s="9" t="s">
        <v>130</v>
      </c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</row>
    <row r="696" spans="1:54" ht="21" outlineLevel="2" x14ac:dyDescent="0.25">
      <c r="A696" s="12"/>
      <c r="B696" s="13"/>
      <c r="C696" s="208" t="s">
        <v>633</v>
      </c>
      <c r="D696" s="209"/>
      <c r="E696" s="209"/>
      <c r="F696" s="209"/>
      <c r="G696" s="209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9"/>
      <c r="U696" s="9"/>
      <c r="V696" s="9"/>
      <c r="W696" s="9"/>
      <c r="X696" s="9"/>
      <c r="Y696" s="9"/>
      <c r="Z696" s="9"/>
      <c r="AA696" s="9" t="s">
        <v>153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23" t="str">
        <f>C696</f>
        <v>Pro vyjádření výnosu ve prospěch zhotovitele je nutné jednotkovou cenu uvést se záporným znaménkem. (Získaná částka ponižuje náklad stavby.)</v>
      </c>
      <c r="AV696" s="9"/>
      <c r="AW696" s="9"/>
      <c r="AX696" s="9"/>
      <c r="AY696" s="9"/>
      <c r="AZ696" s="9"/>
      <c r="BA696" s="9"/>
      <c r="BB696" s="9"/>
    </row>
    <row r="697" spans="1:54" outlineLevel="2" x14ac:dyDescent="0.25">
      <c r="A697" s="12"/>
      <c r="B697" s="13"/>
      <c r="C697" s="25" t="s">
        <v>634</v>
      </c>
      <c r="D697" s="15"/>
      <c r="E697" s="16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9"/>
      <c r="U697" s="9"/>
      <c r="V697" s="9"/>
      <c r="W697" s="9"/>
      <c r="X697" s="9"/>
      <c r="Y697" s="9"/>
      <c r="Z697" s="9"/>
      <c r="AA697" s="9" t="s">
        <v>132</v>
      </c>
      <c r="AB697" s="9">
        <v>0</v>
      </c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</row>
    <row r="698" spans="1:54" outlineLevel="3" x14ac:dyDescent="0.25">
      <c r="A698" s="12"/>
      <c r="B698" s="13"/>
      <c r="C698" s="25" t="s">
        <v>635</v>
      </c>
      <c r="D698" s="15"/>
      <c r="E698" s="16">
        <v>0.63</v>
      </c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9"/>
      <c r="U698" s="9"/>
      <c r="V698" s="9"/>
      <c r="W698" s="9"/>
      <c r="X698" s="9"/>
      <c r="Y698" s="9"/>
      <c r="Z698" s="9"/>
      <c r="AA698" s="9" t="s">
        <v>132</v>
      </c>
      <c r="AB698" s="9">
        <v>0</v>
      </c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</row>
    <row r="699" spans="1:54" outlineLevel="3" x14ac:dyDescent="0.25">
      <c r="A699" s="12"/>
      <c r="B699" s="13"/>
      <c r="C699" s="25" t="s">
        <v>636</v>
      </c>
      <c r="D699" s="15"/>
      <c r="E699" s="16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9"/>
      <c r="U699" s="9"/>
      <c r="V699" s="9"/>
      <c r="W699" s="9"/>
      <c r="X699" s="9"/>
      <c r="Y699" s="9"/>
      <c r="Z699" s="9"/>
      <c r="AA699" s="9" t="s">
        <v>132</v>
      </c>
      <c r="AB699" s="9">
        <v>0</v>
      </c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</row>
    <row r="700" spans="1:54" outlineLevel="3" x14ac:dyDescent="0.25">
      <c r="A700" s="12"/>
      <c r="B700" s="13"/>
      <c r="C700" s="25" t="s">
        <v>637</v>
      </c>
      <c r="D700" s="15"/>
      <c r="E700" s="16">
        <v>0.52</v>
      </c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9"/>
      <c r="U700" s="9"/>
      <c r="V700" s="9"/>
      <c r="W700" s="9"/>
      <c r="X700" s="9"/>
      <c r="Y700" s="9"/>
      <c r="Z700" s="9"/>
      <c r="AA700" s="9" t="s">
        <v>132</v>
      </c>
      <c r="AB700" s="9">
        <v>0</v>
      </c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</row>
    <row r="701" spans="1:54" ht="20.399999999999999" outlineLevel="1" x14ac:dyDescent="0.25">
      <c r="A701" s="18">
        <v>80</v>
      </c>
      <c r="B701" s="19" t="s">
        <v>638</v>
      </c>
      <c r="C701" s="24" t="s">
        <v>639</v>
      </c>
      <c r="D701" s="20" t="s">
        <v>181</v>
      </c>
      <c r="E701" s="21">
        <v>24.37</v>
      </c>
      <c r="F701" s="189"/>
      <c r="G701" s="22">
        <f>E701*F701</f>
        <v>0</v>
      </c>
      <c r="H701" s="22">
        <v>0</v>
      </c>
      <c r="I701" s="22">
        <v>0</v>
      </c>
      <c r="J701" s="22">
        <v>344</v>
      </c>
      <c r="K701" s="22">
        <v>8383.2800000000007</v>
      </c>
      <c r="L701" s="22">
        <v>21</v>
      </c>
      <c r="M701" s="22">
        <v>10143.768800000002</v>
      </c>
      <c r="N701" s="22"/>
      <c r="O701" s="14">
        <v>0.49</v>
      </c>
      <c r="P701" s="14">
        <v>11.9413</v>
      </c>
      <c r="Q701" s="14"/>
      <c r="R701" s="14" t="s">
        <v>128</v>
      </c>
      <c r="S701" s="14" t="s">
        <v>129</v>
      </c>
      <c r="T701" s="9"/>
      <c r="U701" s="9"/>
      <c r="V701" s="9"/>
      <c r="W701" s="9"/>
      <c r="X701" s="9"/>
      <c r="Y701" s="9"/>
      <c r="Z701" s="9"/>
      <c r="AA701" s="9" t="s">
        <v>130</v>
      </c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</row>
    <row r="702" spans="1:54" outlineLevel="2" x14ac:dyDescent="0.25">
      <c r="A702" s="12"/>
      <c r="B702" s="13"/>
      <c r="C702" s="208" t="s">
        <v>640</v>
      </c>
      <c r="D702" s="209"/>
      <c r="E702" s="209"/>
      <c r="F702" s="209"/>
      <c r="G702" s="209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9"/>
      <c r="U702" s="9"/>
      <c r="V702" s="9"/>
      <c r="W702" s="9"/>
      <c r="X702" s="9"/>
      <c r="Y702" s="9"/>
      <c r="Z702" s="9"/>
      <c r="AA702" s="9" t="s">
        <v>153</v>
      </c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</row>
    <row r="703" spans="1:54" outlineLevel="2" x14ac:dyDescent="0.25">
      <c r="A703" s="12"/>
      <c r="B703" s="13"/>
      <c r="C703" s="25" t="s">
        <v>641</v>
      </c>
      <c r="D703" s="15"/>
      <c r="E703" s="16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9"/>
      <c r="U703" s="9"/>
      <c r="V703" s="9"/>
      <c r="W703" s="9"/>
      <c r="X703" s="9"/>
      <c r="Y703" s="9"/>
      <c r="Z703" s="9"/>
      <c r="AA703" s="9" t="s">
        <v>132</v>
      </c>
      <c r="AB703" s="9">
        <v>0</v>
      </c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</row>
    <row r="704" spans="1:54" outlineLevel="3" x14ac:dyDescent="0.25">
      <c r="A704" s="12"/>
      <c r="B704" s="13"/>
      <c r="C704" s="25" t="s">
        <v>642</v>
      </c>
      <c r="D704" s="15"/>
      <c r="E704" s="16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9"/>
      <c r="U704" s="9"/>
      <c r="V704" s="9"/>
      <c r="W704" s="9"/>
      <c r="X704" s="9"/>
      <c r="Y704" s="9"/>
      <c r="Z704" s="9"/>
      <c r="AA704" s="9" t="s">
        <v>132</v>
      </c>
      <c r="AB704" s="9">
        <v>0</v>
      </c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</row>
    <row r="705" spans="1:54" outlineLevel="3" x14ac:dyDescent="0.25">
      <c r="A705" s="12"/>
      <c r="B705" s="13"/>
      <c r="C705" s="25" t="s">
        <v>643</v>
      </c>
      <c r="D705" s="15"/>
      <c r="E705" s="16">
        <v>24.44</v>
      </c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9"/>
      <c r="U705" s="9"/>
      <c r="V705" s="9"/>
      <c r="W705" s="9"/>
      <c r="X705" s="9"/>
      <c r="Y705" s="9"/>
      <c r="Z705" s="9"/>
      <c r="AA705" s="9" t="s">
        <v>132</v>
      </c>
      <c r="AB705" s="9">
        <v>0</v>
      </c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</row>
    <row r="706" spans="1:54" outlineLevel="3" x14ac:dyDescent="0.25">
      <c r="A706" s="12"/>
      <c r="B706" s="13"/>
      <c r="C706" s="25" t="s">
        <v>644</v>
      </c>
      <c r="D706" s="15"/>
      <c r="E706" s="16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9"/>
      <c r="U706" s="9"/>
      <c r="V706" s="9"/>
      <c r="W706" s="9"/>
      <c r="X706" s="9"/>
      <c r="Y706" s="9"/>
      <c r="Z706" s="9"/>
      <c r="AA706" s="9" t="s">
        <v>132</v>
      </c>
      <c r="AB706" s="9">
        <v>0</v>
      </c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</row>
    <row r="707" spans="1:54" outlineLevel="3" x14ac:dyDescent="0.25">
      <c r="A707" s="12"/>
      <c r="B707" s="13"/>
      <c r="C707" s="25" t="s">
        <v>645</v>
      </c>
      <c r="D707" s="15"/>
      <c r="E707" s="16">
        <v>-7.0000000000000007E-2</v>
      </c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9"/>
      <c r="U707" s="9"/>
      <c r="V707" s="9"/>
      <c r="W707" s="9"/>
      <c r="X707" s="9"/>
      <c r="Y707" s="9"/>
      <c r="Z707" s="9"/>
      <c r="AA707" s="9" t="s">
        <v>132</v>
      </c>
      <c r="AB707" s="9">
        <v>0</v>
      </c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</row>
    <row r="708" spans="1:54" outlineLevel="1" x14ac:dyDescent="0.25">
      <c r="A708" s="18">
        <v>81</v>
      </c>
      <c r="B708" s="19" t="s">
        <v>646</v>
      </c>
      <c r="C708" s="24" t="s">
        <v>647</v>
      </c>
      <c r="D708" s="20" t="s">
        <v>181</v>
      </c>
      <c r="E708" s="21">
        <v>219.33</v>
      </c>
      <c r="F708" s="189"/>
      <c r="G708" s="22">
        <f>E708*F708</f>
        <v>0</v>
      </c>
      <c r="H708" s="22">
        <v>0</v>
      </c>
      <c r="I708" s="22">
        <v>0</v>
      </c>
      <c r="J708" s="22">
        <v>20.6</v>
      </c>
      <c r="K708" s="22">
        <v>4518.1980000000003</v>
      </c>
      <c r="L708" s="22">
        <v>21</v>
      </c>
      <c r="M708" s="22">
        <v>5467.0219999999999</v>
      </c>
      <c r="N708" s="22"/>
      <c r="O708" s="14">
        <v>0</v>
      </c>
      <c r="P708" s="14">
        <v>0</v>
      </c>
      <c r="Q708" s="14"/>
      <c r="R708" s="14" t="s">
        <v>128</v>
      </c>
      <c r="S708" s="14" t="s">
        <v>129</v>
      </c>
      <c r="T708" s="9"/>
      <c r="U708" s="9"/>
      <c r="V708" s="9"/>
      <c r="W708" s="9"/>
      <c r="X708" s="9"/>
      <c r="Y708" s="9"/>
      <c r="Z708" s="9"/>
      <c r="AA708" s="9" t="s">
        <v>130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</row>
    <row r="709" spans="1:54" outlineLevel="2" x14ac:dyDescent="0.25">
      <c r="A709" s="12"/>
      <c r="B709" s="13"/>
      <c r="C709" s="25" t="s">
        <v>648</v>
      </c>
      <c r="D709" s="15"/>
      <c r="E709" s="16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9"/>
      <c r="U709" s="9"/>
      <c r="V709" s="9"/>
      <c r="W709" s="9"/>
      <c r="X709" s="9"/>
      <c r="Y709" s="9"/>
      <c r="Z709" s="9"/>
      <c r="AA709" s="9" t="s">
        <v>132</v>
      </c>
      <c r="AB709" s="9">
        <v>0</v>
      </c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</row>
    <row r="710" spans="1:54" outlineLevel="3" x14ac:dyDescent="0.25">
      <c r="A710" s="12"/>
      <c r="B710" s="13"/>
      <c r="C710" s="25" t="s">
        <v>649</v>
      </c>
      <c r="D710" s="15"/>
      <c r="E710" s="16">
        <v>219.33</v>
      </c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9"/>
      <c r="U710" s="9"/>
      <c r="V710" s="9"/>
      <c r="W710" s="9"/>
      <c r="X710" s="9"/>
      <c r="Y710" s="9"/>
      <c r="Z710" s="9"/>
      <c r="AA710" s="9" t="s">
        <v>132</v>
      </c>
      <c r="AB710" s="9">
        <v>0</v>
      </c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</row>
    <row r="711" spans="1:54" outlineLevel="1" x14ac:dyDescent="0.25">
      <c r="A711" s="18">
        <v>82</v>
      </c>
      <c r="B711" s="19" t="s">
        <v>650</v>
      </c>
      <c r="C711" s="24" t="s">
        <v>651</v>
      </c>
      <c r="D711" s="20" t="s">
        <v>181</v>
      </c>
      <c r="E711" s="21">
        <v>24.44</v>
      </c>
      <c r="F711" s="189"/>
      <c r="G711" s="22">
        <f>E711*F711</f>
        <v>0</v>
      </c>
      <c r="H711" s="22">
        <v>0</v>
      </c>
      <c r="I711" s="22">
        <v>0</v>
      </c>
      <c r="J711" s="22">
        <v>543</v>
      </c>
      <c r="K711" s="22">
        <v>13270.92</v>
      </c>
      <c r="L711" s="22">
        <v>21</v>
      </c>
      <c r="M711" s="22">
        <v>16057.813200000001</v>
      </c>
      <c r="N711" s="22"/>
      <c r="O711" s="14">
        <v>0.94</v>
      </c>
      <c r="P711" s="14">
        <v>22.973600000000001</v>
      </c>
      <c r="Q711" s="14"/>
      <c r="R711" s="14" t="s">
        <v>128</v>
      </c>
      <c r="S711" s="14" t="s">
        <v>129</v>
      </c>
      <c r="T711" s="9"/>
      <c r="U711" s="9"/>
      <c r="V711" s="9"/>
      <c r="W711" s="9"/>
      <c r="X711" s="9"/>
      <c r="Y711" s="9"/>
      <c r="Z711" s="9"/>
      <c r="AA711" s="9" t="s">
        <v>130</v>
      </c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</row>
    <row r="712" spans="1:54" outlineLevel="2" x14ac:dyDescent="0.25">
      <c r="A712" s="12"/>
      <c r="B712" s="13"/>
      <c r="C712" s="25" t="s">
        <v>652</v>
      </c>
      <c r="D712" s="15"/>
      <c r="E712" s="16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9"/>
      <c r="U712" s="9"/>
      <c r="V712" s="9"/>
      <c r="W712" s="9"/>
      <c r="X712" s="9"/>
      <c r="Y712" s="9"/>
      <c r="Z712" s="9"/>
      <c r="AA712" s="9" t="s">
        <v>132</v>
      </c>
      <c r="AB712" s="9">
        <v>0</v>
      </c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</row>
    <row r="713" spans="1:54" outlineLevel="3" x14ac:dyDescent="0.25">
      <c r="A713" s="12"/>
      <c r="B713" s="13"/>
      <c r="C713" s="25" t="s">
        <v>643</v>
      </c>
      <c r="D713" s="15"/>
      <c r="E713" s="16">
        <v>24.44</v>
      </c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9"/>
      <c r="U713" s="9"/>
      <c r="V713" s="9"/>
      <c r="W713" s="9"/>
      <c r="X713" s="9"/>
      <c r="Y713" s="9"/>
      <c r="Z713" s="9"/>
      <c r="AA713" s="9" t="s">
        <v>132</v>
      </c>
      <c r="AB713" s="9">
        <v>0</v>
      </c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</row>
    <row r="714" spans="1:54" outlineLevel="1" x14ac:dyDescent="0.25">
      <c r="A714" s="18">
        <v>83</v>
      </c>
      <c r="B714" s="19" t="s">
        <v>653</v>
      </c>
      <c r="C714" s="24" t="s">
        <v>654</v>
      </c>
      <c r="D714" s="20" t="s">
        <v>181</v>
      </c>
      <c r="E714" s="21">
        <v>73.319999999999993</v>
      </c>
      <c r="F714" s="189"/>
      <c r="G714" s="22">
        <f>E714*F714</f>
        <v>0</v>
      </c>
      <c r="H714" s="22">
        <v>0</v>
      </c>
      <c r="I714" s="22">
        <v>0</v>
      </c>
      <c r="J714" s="22">
        <v>60.5</v>
      </c>
      <c r="K714" s="22">
        <v>4435.8599999999997</v>
      </c>
      <c r="L714" s="22">
        <v>21</v>
      </c>
      <c r="M714" s="22">
        <v>5367.3905999999997</v>
      </c>
      <c r="N714" s="22"/>
      <c r="O714" s="14">
        <v>0.105</v>
      </c>
      <c r="P714" s="14">
        <v>7.698599999999999</v>
      </c>
      <c r="Q714" s="14"/>
      <c r="R714" s="14" t="s">
        <v>128</v>
      </c>
      <c r="S714" s="14" t="s">
        <v>129</v>
      </c>
      <c r="T714" s="9"/>
      <c r="U714" s="9"/>
      <c r="V714" s="9"/>
      <c r="W714" s="9"/>
      <c r="X714" s="9"/>
      <c r="Y714" s="9"/>
      <c r="Z714" s="9"/>
      <c r="AA714" s="9" t="s">
        <v>130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</row>
    <row r="715" spans="1:54" ht="20.399999999999999" outlineLevel="2" x14ac:dyDescent="0.25">
      <c r="A715" s="12"/>
      <c r="B715" s="13"/>
      <c r="C715" s="25" t="s">
        <v>655</v>
      </c>
      <c r="D715" s="15"/>
      <c r="E715" s="16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9"/>
      <c r="U715" s="9"/>
      <c r="V715" s="9"/>
      <c r="W715" s="9"/>
      <c r="X715" s="9"/>
      <c r="Y715" s="9"/>
      <c r="Z715" s="9"/>
      <c r="AA715" s="9" t="s">
        <v>132</v>
      </c>
      <c r="AB715" s="9">
        <v>0</v>
      </c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</row>
    <row r="716" spans="1:54" outlineLevel="3" x14ac:dyDescent="0.25">
      <c r="A716" s="12"/>
      <c r="B716" s="13"/>
      <c r="C716" s="25" t="s">
        <v>656</v>
      </c>
      <c r="D716" s="15"/>
      <c r="E716" s="16">
        <v>73.319999999999993</v>
      </c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9"/>
      <c r="U716" s="9"/>
      <c r="V716" s="9"/>
      <c r="W716" s="9"/>
      <c r="X716" s="9"/>
      <c r="Y716" s="9"/>
      <c r="Z716" s="9"/>
      <c r="AA716" s="9" t="s">
        <v>132</v>
      </c>
      <c r="AB716" s="9">
        <v>0</v>
      </c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</row>
    <row r="717" spans="1:54" ht="20.399999999999999" outlineLevel="1" x14ac:dyDescent="0.25">
      <c r="A717" s="18">
        <v>84</v>
      </c>
      <c r="B717" s="19" t="s">
        <v>657</v>
      </c>
      <c r="C717" s="24" t="s">
        <v>658</v>
      </c>
      <c r="D717" s="20" t="s">
        <v>181</v>
      </c>
      <c r="E717" s="21">
        <v>23.22</v>
      </c>
      <c r="F717" s="189"/>
      <c r="G717" s="22">
        <f>E717*F717</f>
        <v>0</v>
      </c>
      <c r="H717" s="22">
        <v>0</v>
      </c>
      <c r="I717" s="22">
        <v>0</v>
      </c>
      <c r="J717" s="22">
        <v>3260</v>
      </c>
      <c r="K717" s="22">
        <v>75697.2</v>
      </c>
      <c r="L717" s="22">
        <v>21</v>
      </c>
      <c r="M717" s="22">
        <v>91593.611999999994</v>
      </c>
      <c r="N717" s="22"/>
      <c r="O717" s="14">
        <v>0</v>
      </c>
      <c r="P717" s="14">
        <v>0</v>
      </c>
      <c r="Q717" s="14"/>
      <c r="R717" s="14" t="s">
        <v>128</v>
      </c>
      <c r="S717" s="14" t="s">
        <v>129</v>
      </c>
      <c r="T717" s="9"/>
      <c r="U717" s="9"/>
      <c r="V717" s="9"/>
      <c r="W717" s="9"/>
      <c r="X717" s="9"/>
      <c r="Y717" s="9"/>
      <c r="Z717" s="9"/>
      <c r="AA717" s="9" t="s">
        <v>130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</row>
    <row r="718" spans="1:54" outlineLevel="2" x14ac:dyDescent="0.25">
      <c r="A718" s="12"/>
      <c r="B718" s="13"/>
      <c r="C718" s="208" t="s">
        <v>659</v>
      </c>
      <c r="D718" s="209"/>
      <c r="E718" s="209"/>
      <c r="F718" s="209"/>
      <c r="G718" s="209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9"/>
      <c r="U718" s="9"/>
      <c r="V718" s="9"/>
      <c r="W718" s="9"/>
      <c r="X718" s="9"/>
      <c r="Y718" s="9"/>
      <c r="Z718" s="9"/>
      <c r="AA718" s="9" t="s">
        <v>153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</row>
    <row r="719" spans="1:54" outlineLevel="2" x14ac:dyDescent="0.25">
      <c r="A719" s="12"/>
      <c r="B719" s="13"/>
      <c r="C719" s="25" t="s">
        <v>660</v>
      </c>
      <c r="D719" s="15"/>
      <c r="E719" s="16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9"/>
      <c r="U719" s="9"/>
      <c r="V719" s="9"/>
      <c r="W719" s="9"/>
      <c r="X719" s="9"/>
      <c r="Y719" s="9"/>
      <c r="Z719" s="9"/>
      <c r="AA719" s="9" t="s">
        <v>132</v>
      </c>
      <c r="AB719" s="9">
        <v>0</v>
      </c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</row>
    <row r="720" spans="1:54" outlineLevel="3" x14ac:dyDescent="0.25">
      <c r="A720" s="12"/>
      <c r="B720" s="13"/>
      <c r="C720" s="25" t="s">
        <v>642</v>
      </c>
      <c r="D720" s="15"/>
      <c r="E720" s="16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9"/>
      <c r="U720" s="9"/>
      <c r="V720" s="9"/>
      <c r="W720" s="9"/>
      <c r="X720" s="9"/>
      <c r="Y720" s="9"/>
      <c r="Z720" s="9"/>
      <c r="AA720" s="9" t="s">
        <v>132</v>
      </c>
      <c r="AB720" s="9">
        <v>0</v>
      </c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</row>
    <row r="721" spans="1:54" outlineLevel="3" x14ac:dyDescent="0.25">
      <c r="A721" s="12"/>
      <c r="B721" s="13"/>
      <c r="C721" s="25" t="s">
        <v>643</v>
      </c>
      <c r="D721" s="15"/>
      <c r="E721" s="16">
        <v>24.44</v>
      </c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9"/>
      <c r="U721" s="9"/>
      <c r="V721" s="9"/>
      <c r="W721" s="9"/>
      <c r="X721" s="9"/>
      <c r="Y721" s="9"/>
      <c r="Z721" s="9"/>
      <c r="AA721" s="9" t="s">
        <v>132</v>
      </c>
      <c r="AB721" s="9">
        <v>0</v>
      </c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</row>
    <row r="722" spans="1:54" outlineLevel="3" x14ac:dyDescent="0.25">
      <c r="A722" s="12"/>
      <c r="B722" s="13"/>
      <c r="C722" s="25" t="s">
        <v>644</v>
      </c>
      <c r="D722" s="15"/>
      <c r="E722" s="16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9"/>
      <c r="U722" s="9"/>
      <c r="V722" s="9"/>
      <c r="W722" s="9"/>
      <c r="X722" s="9"/>
      <c r="Y722" s="9"/>
      <c r="Z722" s="9"/>
      <c r="AA722" s="9" t="s">
        <v>132</v>
      </c>
      <c r="AB722" s="9">
        <v>0</v>
      </c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</row>
    <row r="723" spans="1:54" outlineLevel="3" x14ac:dyDescent="0.25">
      <c r="A723" s="12"/>
      <c r="B723" s="13"/>
      <c r="C723" s="25" t="s">
        <v>645</v>
      </c>
      <c r="D723" s="15"/>
      <c r="E723" s="16">
        <v>-7.0000000000000007E-2</v>
      </c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9"/>
      <c r="U723" s="9"/>
      <c r="V723" s="9"/>
      <c r="W723" s="9"/>
      <c r="X723" s="9"/>
      <c r="Y723" s="9"/>
      <c r="Z723" s="9"/>
      <c r="AA723" s="9" t="s">
        <v>132</v>
      </c>
      <c r="AB723" s="9">
        <v>0</v>
      </c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</row>
    <row r="724" spans="1:54" outlineLevel="3" x14ac:dyDescent="0.25">
      <c r="A724" s="12"/>
      <c r="B724" s="13"/>
      <c r="C724" s="25" t="s">
        <v>661</v>
      </c>
      <c r="D724" s="15"/>
      <c r="E724" s="16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9"/>
      <c r="U724" s="9"/>
      <c r="V724" s="9"/>
      <c r="W724" s="9"/>
      <c r="X724" s="9"/>
      <c r="Y724" s="9"/>
      <c r="Z724" s="9"/>
      <c r="AA724" s="9" t="s">
        <v>132</v>
      </c>
      <c r="AB724" s="9">
        <v>0</v>
      </c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</row>
    <row r="725" spans="1:54" outlineLevel="3" x14ac:dyDescent="0.25">
      <c r="A725" s="12"/>
      <c r="B725" s="13"/>
      <c r="C725" s="25" t="s">
        <v>662</v>
      </c>
      <c r="D725" s="15"/>
      <c r="E725" s="16">
        <v>-1.1499999999999999</v>
      </c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9"/>
      <c r="U725" s="9"/>
      <c r="V725" s="9"/>
      <c r="W725" s="9"/>
      <c r="X725" s="9"/>
      <c r="Y725" s="9"/>
      <c r="Z725" s="9"/>
      <c r="AA725" s="9" t="s">
        <v>132</v>
      </c>
      <c r="AB725" s="9">
        <v>0</v>
      </c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</row>
    <row r="726" spans="1:54" x14ac:dyDescent="0.25">
      <c r="A726" s="42" t="s">
        <v>123</v>
      </c>
      <c r="B726" s="43" t="s">
        <v>29</v>
      </c>
      <c r="C726" s="44" t="s">
        <v>30</v>
      </c>
      <c r="D726" s="45"/>
      <c r="E726" s="46"/>
      <c r="F726" s="47"/>
      <c r="G726" s="47">
        <f>SUMIF(AA727:AA741,"&lt;&gt;NOR",G727:G741)</f>
        <v>0</v>
      </c>
      <c r="H726" s="47"/>
      <c r="I726" s="47">
        <f>SUM(I727:I741)</f>
        <v>0</v>
      </c>
      <c r="J726" s="47"/>
      <c r="K726" s="47">
        <f>SUM(K727:K741)</f>
        <v>493770.12</v>
      </c>
      <c r="L726" s="47"/>
      <c r="M726" s="47">
        <f>SUM(M727:M741)</f>
        <v>597461.8452000001</v>
      </c>
      <c r="N726" s="47"/>
      <c r="O726" s="17"/>
      <c r="P726" s="17">
        <f>SUM(P727:P741)</f>
        <v>0</v>
      </c>
      <c r="Q726" s="17"/>
      <c r="R726" s="17"/>
      <c r="S726" s="17"/>
      <c r="AA726" t="s">
        <v>124</v>
      </c>
    </row>
    <row r="727" spans="1:54" outlineLevel="1" x14ac:dyDescent="0.25">
      <c r="A727" s="18">
        <v>85</v>
      </c>
      <c r="B727" s="19" t="s">
        <v>663</v>
      </c>
      <c r="C727" s="24" t="s">
        <v>664</v>
      </c>
      <c r="D727" s="20" t="s">
        <v>665</v>
      </c>
      <c r="E727" s="21">
        <v>1</v>
      </c>
      <c r="F727" s="189"/>
      <c r="G727" s="22">
        <f>E727*F727</f>
        <v>0</v>
      </c>
      <c r="H727" s="22">
        <v>0</v>
      </c>
      <c r="I727" s="22">
        <v>0</v>
      </c>
      <c r="J727" s="22">
        <v>329180.08</v>
      </c>
      <c r="K727" s="22">
        <v>329180.08</v>
      </c>
      <c r="L727" s="22">
        <v>21</v>
      </c>
      <c r="M727" s="22">
        <v>398307.89680000005</v>
      </c>
      <c r="N727" s="22"/>
      <c r="O727" s="14">
        <v>0</v>
      </c>
      <c r="P727" s="14">
        <v>0</v>
      </c>
      <c r="Q727" s="14"/>
      <c r="R727" s="14" t="s">
        <v>666</v>
      </c>
      <c r="S727" s="14" t="s">
        <v>129</v>
      </c>
      <c r="T727" s="9"/>
      <c r="U727" s="9"/>
      <c r="V727" s="9"/>
      <c r="W727" s="9"/>
      <c r="X727" s="9"/>
      <c r="Y727" s="9"/>
      <c r="Z727" s="9"/>
      <c r="AA727" s="9" t="s">
        <v>667</v>
      </c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</row>
    <row r="728" spans="1:54" outlineLevel="2" x14ac:dyDescent="0.25">
      <c r="A728" s="12"/>
      <c r="B728" s="13"/>
      <c r="C728" s="208" t="s">
        <v>668</v>
      </c>
      <c r="D728" s="209"/>
      <c r="E728" s="209"/>
      <c r="F728" s="209"/>
      <c r="G728" s="209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9"/>
      <c r="U728" s="9"/>
      <c r="V728" s="9"/>
      <c r="W728" s="9"/>
      <c r="X728" s="9"/>
      <c r="Y728" s="9"/>
      <c r="Z728" s="9"/>
      <c r="AA728" s="9" t="s">
        <v>153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</row>
    <row r="729" spans="1:54" outlineLevel="2" x14ac:dyDescent="0.25">
      <c r="A729" s="12"/>
      <c r="B729" s="13"/>
      <c r="C729" s="25" t="s">
        <v>10</v>
      </c>
      <c r="D729" s="15"/>
      <c r="E729" s="16">
        <v>1</v>
      </c>
      <c r="F729" s="32"/>
      <c r="G729" s="32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</row>
    <row r="730" spans="1:54" outlineLevel="2" x14ac:dyDescent="0.25">
      <c r="A730" s="12"/>
      <c r="B730" s="13"/>
      <c r="C730" s="210" t="s">
        <v>669</v>
      </c>
      <c r="D730" s="211"/>
      <c r="E730" s="211"/>
      <c r="F730" s="211"/>
      <c r="G730" s="211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</row>
    <row r="731" spans="1:54" outlineLevel="2" x14ac:dyDescent="0.25">
      <c r="A731" s="12"/>
      <c r="B731" s="13"/>
      <c r="C731" s="25" t="s">
        <v>10</v>
      </c>
      <c r="D731" s="15"/>
      <c r="E731" s="16">
        <v>1</v>
      </c>
      <c r="F731" s="32"/>
      <c r="G731" s="32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9"/>
      <c r="U731" s="9"/>
      <c r="V731" s="9"/>
      <c r="W731" s="9"/>
      <c r="X731" s="9"/>
      <c r="Y731" s="9"/>
      <c r="Z731" s="9"/>
      <c r="AA731" s="9" t="s">
        <v>132</v>
      </c>
      <c r="AB731" s="9">
        <v>0</v>
      </c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</row>
    <row r="732" spans="1:54" outlineLevel="2" x14ac:dyDescent="0.25">
      <c r="A732" s="12"/>
      <c r="B732" s="13"/>
      <c r="C732" s="210" t="s">
        <v>670</v>
      </c>
      <c r="D732" s="211"/>
      <c r="E732" s="211"/>
      <c r="F732" s="211"/>
      <c r="G732" s="211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</row>
    <row r="733" spans="1:54" outlineLevel="2" x14ac:dyDescent="0.25">
      <c r="A733" s="12"/>
      <c r="B733" s="13"/>
      <c r="C733" s="25" t="s">
        <v>10</v>
      </c>
      <c r="D733" s="15"/>
      <c r="E733" s="16">
        <v>1</v>
      </c>
      <c r="F733" s="32"/>
      <c r="G733" s="32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</row>
    <row r="734" spans="1:54" outlineLevel="2" x14ac:dyDescent="0.25">
      <c r="A734" s="12"/>
      <c r="B734" s="13"/>
      <c r="C734" s="210" t="s">
        <v>671</v>
      </c>
      <c r="D734" s="211"/>
      <c r="E734" s="211"/>
      <c r="F734" s="211"/>
      <c r="G734" s="211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</row>
    <row r="735" spans="1:54" outlineLevel="2" x14ac:dyDescent="0.25">
      <c r="A735" s="12"/>
      <c r="B735" s="13"/>
      <c r="C735" s="25">
        <v>8</v>
      </c>
      <c r="D735" s="15"/>
      <c r="E735" s="16">
        <v>1</v>
      </c>
      <c r="F735" s="32"/>
      <c r="G735" s="32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</row>
    <row r="736" spans="1:54" outlineLevel="2" x14ac:dyDescent="0.25">
      <c r="A736" s="12"/>
      <c r="B736" s="13"/>
      <c r="C736" s="31" t="s">
        <v>672</v>
      </c>
      <c r="D736" s="32"/>
      <c r="E736" s="32"/>
      <c r="F736" s="32"/>
      <c r="G736" s="32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</row>
    <row r="737" spans="1:54" outlineLevel="2" x14ac:dyDescent="0.25">
      <c r="A737" s="12"/>
      <c r="B737" s="13"/>
      <c r="C737" s="25">
        <v>11</v>
      </c>
      <c r="D737" s="15"/>
      <c r="E737" s="16">
        <v>1</v>
      </c>
      <c r="F737" s="32"/>
      <c r="G737" s="32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</row>
    <row r="738" spans="1:54" ht="40.799999999999997" outlineLevel="2" x14ac:dyDescent="0.25">
      <c r="A738" s="12"/>
      <c r="B738" s="13"/>
      <c r="C738" s="193" t="s">
        <v>677</v>
      </c>
      <c r="D738" s="194"/>
      <c r="E738" s="194"/>
      <c r="F738" s="32"/>
      <c r="G738" s="32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</row>
    <row r="739" spans="1:54" outlineLevel="2" x14ac:dyDescent="0.25">
      <c r="A739" s="12"/>
      <c r="B739" s="13"/>
      <c r="C739" s="195">
        <v>1</v>
      </c>
      <c r="D739" s="196"/>
      <c r="E739" s="197">
        <v>1</v>
      </c>
      <c r="F739" s="32"/>
      <c r="G739" s="32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</row>
    <row r="740" spans="1:54" outlineLevel="1" x14ac:dyDescent="0.25">
      <c r="A740" s="18">
        <v>86</v>
      </c>
      <c r="B740" s="19" t="s">
        <v>673</v>
      </c>
      <c r="C740" s="54" t="s">
        <v>674</v>
      </c>
      <c r="D740" s="55" t="s">
        <v>665</v>
      </c>
      <c r="E740" s="56">
        <v>1</v>
      </c>
      <c r="F740" s="192"/>
      <c r="G740" s="22">
        <f>E740*F740</f>
        <v>0</v>
      </c>
      <c r="H740" s="57">
        <v>0</v>
      </c>
      <c r="I740" s="57">
        <v>0</v>
      </c>
      <c r="J740" s="57">
        <v>164590.04</v>
      </c>
      <c r="K740" s="57">
        <v>164590.04</v>
      </c>
      <c r="L740" s="57">
        <v>21</v>
      </c>
      <c r="M740" s="57">
        <v>199153.94840000002</v>
      </c>
      <c r="N740" s="22"/>
      <c r="O740" s="14">
        <v>0</v>
      </c>
      <c r="P740" s="14">
        <v>0</v>
      </c>
      <c r="Q740" s="14"/>
      <c r="R740" s="14" t="s">
        <v>666</v>
      </c>
      <c r="S740" s="14" t="s">
        <v>129</v>
      </c>
      <c r="T740" s="9"/>
      <c r="U740" s="9"/>
      <c r="V740" s="9"/>
      <c r="W740" s="9"/>
      <c r="X740" s="9"/>
      <c r="Y740" s="9"/>
      <c r="Z740" s="9"/>
      <c r="AA740" s="9" t="s">
        <v>667</v>
      </c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</row>
    <row r="741" spans="1:54" outlineLevel="2" x14ac:dyDescent="0.25">
      <c r="A741" s="12"/>
      <c r="B741" s="13"/>
      <c r="C741" s="25" t="s">
        <v>10</v>
      </c>
      <c r="D741" s="15"/>
      <c r="E741" s="16">
        <v>1</v>
      </c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9"/>
      <c r="U741" s="9"/>
      <c r="V741" s="9"/>
      <c r="W741" s="9"/>
      <c r="X741" s="9"/>
      <c r="Y741" s="9"/>
      <c r="Z741" s="9"/>
      <c r="AA741" s="9" t="s">
        <v>132</v>
      </c>
      <c r="AB741" s="9">
        <v>0</v>
      </c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</row>
    <row r="742" spans="1:54" x14ac:dyDescent="0.25">
      <c r="A742" s="1"/>
      <c r="B742" s="2"/>
      <c r="C742" s="26"/>
      <c r="D742" s="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Y742">
        <v>12</v>
      </c>
      <c r="Z742">
        <v>21</v>
      </c>
      <c r="AA742" t="s">
        <v>115</v>
      </c>
    </row>
    <row r="743" spans="1:54" x14ac:dyDescent="0.25">
      <c r="C743" s="27"/>
      <c r="D743" s="6"/>
      <c r="AA743" t="s">
        <v>675</v>
      </c>
    </row>
    <row r="744" spans="1:54" x14ac:dyDescent="0.25">
      <c r="D744" s="6"/>
    </row>
    <row r="745" spans="1:54" x14ac:dyDescent="0.25">
      <c r="D745" s="6"/>
    </row>
    <row r="746" spans="1:54" x14ac:dyDescent="0.25">
      <c r="D746" s="6"/>
    </row>
    <row r="747" spans="1:54" x14ac:dyDescent="0.25">
      <c r="D747" s="6"/>
    </row>
    <row r="748" spans="1:54" x14ac:dyDescent="0.25">
      <c r="D748" s="6"/>
    </row>
    <row r="749" spans="1:54" x14ac:dyDescent="0.25">
      <c r="D749" s="6"/>
    </row>
    <row r="750" spans="1:54" x14ac:dyDescent="0.25">
      <c r="D750" s="6"/>
    </row>
    <row r="751" spans="1:54" x14ac:dyDescent="0.25">
      <c r="D751" s="6"/>
    </row>
    <row r="752" spans="1:5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  <row r="4986" spans="4:4" x14ac:dyDescent="0.25">
      <c r="D4986" s="6"/>
    </row>
    <row r="4987" spans="4:4" x14ac:dyDescent="0.25">
      <c r="D4987" s="6"/>
    </row>
    <row r="4988" spans="4:4" x14ac:dyDescent="0.25">
      <c r="D4988" s="6"/>
    </row>
    <row r="4989" spans="4:4" x14ac:dyDescent="0.25">
      <c r="D4989" s="6"/>
    </row>
    <row r="4990" spans="4:4" x14ac:dyDescent="0.25">
      <c r="D4990" s="6"/>
    </row>
    <row r="4991" spans="4:4" x14ac:dyDescent="0.25">
      <c r="D4991" s="6"/>
    </row>
    <row r="4992" spans="4:4" x14ac:dyDescent="0.25">
      <c r="D4992" s="6"/>
    </row>
    <row r="4993" spans="4:4" x14ac:dyDescent="0.25">
      <c r="D4993" s="6"/>
    </row>
    <row r="4994" spans="4:4" x14ac:dyDescent="0.25">
      <c r="D4994" s="6"/>
    </row>
    <row r="4995" spans="4:4" x14ac:dyDescent="0.25">
      <c r="D4995" s="6"/>
    </row>
    <row r="4996" spans="4:4" x14ac:dyDescent="0.25">
      <c r="D4996" s="6"/>
    </row>
    <row r="4997" spans="4:4" x14ac:dyDescent="0.25">
      <c r="D4997" s="6"/>
    </row>
    <row r="4998" spans="4:4" x14ac:dyDescent="0.25">
      <c r="D4998" s="6"/>
    </row>
    <row r="4999" spans="4:4" x14ac:dyDescent="0.25">
      <c r="D4999" s="6"/>
    </row>
    <row r="5000" spans="4:4" x14ac:dyDescent="0.25">
      <c r="D5000" s="6"/>
    </row>
    <row r="5001" spans="4:4" x14ac:dyDescent="0.25">
      <c r="D5001" s="6"/>
    </row>
    <row r="5002" spans="4:4" x14ac:dyDescent="0.25">
      <c r="D5002" s="6"/>
    </row>
    <row r="5003" spans="4:4" x14ac:dyDescent="0.25">
      <c r="D5003" s="6"/>
    </row>
    <row r="5004" spans="4:4" x14ac:dyDescent="0.25">
      <c r="D5004" s="6"/>
    </row>
    <row r="5005" spans="4:4" x14ac:dyDescent="0.25">
      <c r="D5005" s="6"/>
    </row>
    <row r="5006" spans="4:4" x14ac:dyDescent="0.25">
      <c r="D5006" s="6"/>
    </row>
    <row r="5007" spans="4:4" x14ac:dyDescent="0.25">
      <c r="D5007" s="6"/>
    </row>
    <row r="5008" spans="4:4" x14ac:dyDescent="0.25">
      <c r="D5008" s="6"/>
    </row>
    <row r="5009" spans="4:4" x14ac:dyDescent="0.25">
      <c r="D5009" s="6"/>
    </row>
    <row r="5010" spans="4:4" x14ac:dyDescent="0.25">
      <c r="D5010" s="6"/>
    </row>
    <row r="5011" spans="4:4" x14ac:dyDescent="0.25">
      <c r="D5011" s="6"/>
    </row>
    <row r="5012" spans="4:4" x14ac:dyDescent="0.25">
      <c r="D5012" s="6"/>
    </row>
    <row r="5013" spans="4:4" x14ac:dyDescent="0.25">
      <c r="D5013" s="6"/>
    </row>
    <row r="5014" spans="4:4" x14ac:dyDescent="0.25">
      <c r="D5014" s="6"/>
    </row>
    <row r="5015" spans="4:4" x14ac:dyDescent="0.25">
      <c r="D5015" s="6"/>
    </row>
    <row r="5016" spans="4:4" x14ac:dyDescent="0.25">
      <c r="D5016" s="6"/>
    </row>
    <row r="5017" spans="4:4" x14ac:dyDescent="0.25">
      <c r="D5017" s="6"/>
    </row>
    <row r="5018" spans="4:4" x14ac:dyDescent="0.25">
      <c r="D5018" s="6"/>
    </row>
    <row r="5019" spans="4:4" x14ac:dyDescent="0.25">
      <c r="D5019" s="6"/>
    </row>
    <row r="5020" spans="4:4" x14ac:dyDescent="0.25">
      <c r="D5020" s="6"/>
    </row>
    <row r="5021" spans="4:4" x14ac:dyDescent="0.25">
      <c r="D5021" s="6"/>
    </row>
    <row r="5022" spans="4:4" x14ac:dyDescent="0.25">
      <c r="D5022" s="6"/>
    </row>
    <row r="5023" spans="4:4" x14ac:dyDescent="0.25">
      <c r="D5023" s="6"/>
    </row>
    <row r="5024" spans="4:4" x14ac:dyDescent="0.25">
      <c r="D5024" s="6"/>
    </row>
    <row r="5025" spans="4:4" x14ac:dyDescent="0.25">
      <c r="D5025" s="6"/>
    </row>
    <row r="5026" spans="4:4" x14ac:dyDescent="0.25">
      <c r="D5026" s="6"/>
    </row>
    <row r="5027" spans="4:4" x14ac:dyDescent="0.25">
      <c r="D5027" s="6"/>
    </row>
    <row r="5028" spans="4:4" x14ac:dyDescent="0.25">
      <c r="D5028" s="6"/>
    </row>
    <row r="5029" spans="4:4" x14ac:dyDescent="0.25">
      <c r="D5029" s="6"/>
    </row>
    <row r="5030" spans="4:4" x14ac:dyDescent="0.25">
      <c r="D5030" s="6"/>
    </row>
    <row r="5031" spans="4:4" x14ac:dyDescent="0.25">
      <c r="D5031" s="6"/>
    </row>
    <row r="5032" spans="4:4" x14ac:dyDescent="0.25">
      <c r="D5032" s="6"/>
    </row>
    <row r="5033" spans="4:4" x14ac:dyDescent="0.25">
      <c r="D5033" s="6"/>
    </row>
    <row r="5034" spans="4:4" x14ac:dyDescent="0.25">
      <c r="D5034" s="6"/>
    </row>
    <row r="5035" spans="4:4" x14ac:dyDescent="0.25">
      <c r="D5035" s="6"/>
    </row>
    <row r="5036" spans="4:4" x14ac:dyDescent="0.25">
      <c r="D5036" s="6"/>
    </row>
    <row r="5037" spans="4:4" x14ac:dyDescent="0.25">
      <c r="D5037" s="6"/>
    </row>
    <row r="5038" spans="4:4" x14ac:dyDescent="0.25">
      <c r="D5038" s="6"/>
    </row>
    <row r="5039" spans="4:4" x14ac:dyDescent="0.25">
      <c r="D5039" s="6"/>
    </row>
    <row r="5040" spans="4:4" x14ac:dyDescent="0.25">
      <c r="D5040" s="6"/>
    </row>
    <row r="5041" spans="4:4" x14ac:dyDescent="0.25">
      <c r="D5041" s="6"/>
    </row>
    <row r="5042" spans="4:4" x14ac:dyDescent="0.25">
      <c r="D5042" s="6"/>
    </row>
    <row r="5043" spans="4:4" x14ac:dyDescent="0.25">
      <c r="D5043" s="6"/>
    </row>
    <row r="5044" spans="4:4" x14ac:dyDescent="0.25">
      <c r="D5044" s="6"/>
    </row>
    <row r="5045" spans="4:4" x14ac:dyDescent="0.25">
      <c r="D5045" s="6"/>
    </row>
    <row r="5046" spans="4:4" x14ac:dyDescent="0.25">
      <c r="D5046" s="6"/>
    </row>
    <row r="5047" spans="4:4" x14ac:dyDescent="0.25">
      <c r="D5047" s="6"/>
    </row>
    <row r="5048" spans="4:4" x14ac:dyDescent="0.25">
      <c r="D5048" s="6"/>
    </row>
    <row r="5049" spans="4:4" x14ac:dyDescent="0.25">
      <c r="D5049" s="6"/>
    </row>
    <row r="5050" spans="4:4" x14ac:dyDescent="0.25">
      <c r="D5050" s="6"/>
    </row>
    <row r="5051" spans="4:4" x14ac:dyDescent="0.25">
      <c r="D5051" s="6"/>
    </row>
    <row r="5052" spans="4:4" x14ac:dyDescent="0.25">
      <c r="D5052" s="6"/>
    </row>
    <row r="5053" spans="4:4" x14ac:dyDescent="0.25">
      <c r="D5053" s="6"/>
    </row>
    <row r="5054" spans="4:4" x14ac:dyDescent="0.25">
      <c r="D5054" s="6"/>
    </row>
    <row r="5055" spans="4:4" x14ac:dyDescent="0.25">
      <c r="D5055" s="6"/>
    </row>
    <row r="5056" spans="4:4" x14ac:dyDescent="0.25">
      <c r="D5056" s="6"/>
    </row>
    <row r="5057" spans="4:4" x14ac:dyDescent="0.25">
      <c r="D5057" s="6"/>
    </row>
    <row r="5058" spans="4:4" x14ac:dyDescent="0.25">
      <c r="D5058" s="6"/>
    </row>
    <row r="5059" spans="4:4" x14ac:dyDescent="0.25">
      <c r="D5059" s="6"/>
    </row>
    <row r="5060" spans="4:4" x14ac:dyDescent="0.25">
      <c r="D5060" s="6"/>
    </row>
    <row r="5061" spans="4:4" x14ac:dyDescent="0.25">
      <c r="D5061" s="6"/>
    </row>
    <row r="5062" spans="4:4" x14ac:dyDescent="0.25">
      <c r="D5062" s="6"/>
    </row>
    <row r="5063" spans="4:4" x14ac:dyDescent="0.25">
      <c r="D5063" s="6"/>
    </row>
    <row r="5064" spans="4:4" x14ac:dyDescent="0.25">
      <c r="D5064" s="6"/>
    </row>
    <row r="5065" spans="4:4" x14ac:dyDescent="0.25">
      <c r="D5065" s="6"/>
    </row>
    <row r="5066" spans="4:4" x14ac:dyDescent="0.25">
      <c r="D5066" s="6"/>
    </row>
    <row r="5067" spans="4:4" x14ac:dyDescent="0.25">
      <c r="D5067" s="6"/>
    </row>
    <row r="5068" spans="4:4" x14ac:dyDescent="0.25">
      <c r="D5068" s="6"/>
    </row>
    <row r="5069" spans="4:4" x14ac:dyDescent="0.25">
      <c r="D5069" s="6"/>
    </row>
    <row r="5070" spans="4:4" x14ac:dyDescent="0.25">
      <c r="D5070" s="6"/>
    </row>
    <row r="5071" spans="4:4" x14ac:dyDescent="0.25">
      <c r="D5071" s="6"/>
    </row>
    <row r="5072" spans="4:4" x14ac:dyDescent="0.25">
      <c r="D5072" s="6"/>
    </row>
    <row r="5073" spans="4:4" x14ac:dyDescent="0.25">
      <c r="D5073" s="6"/>
    </row>
    <row r="5074" spans="4:4" x14ac:dyDescent="0.25">
      <c r="D5074" s="6"/>
    </row>
    <row r="5075" spans="4:4" x14ac:dyDescent="0.25">
      <c r="D5075" s="6"/>
    </row>
    <row r="5076" spans="4:4" x14ac:dyDescent="0.25">
      <c r="D5076" s="6"/>
    </row>
    <row r="5077" spans="4:4" x14ac:dyDescent="0.25">
      <c r="D5077" s="6"/>
    </row>
    <row r="5078" spans="4:4" x14ac:dyDescent="0.25">
      <c r="D5078" s="6"/>
    </row>
    <row r="5079" spans="4:4" x14ac:dyDescent="0.25">
      <c r="D5079" s="6"/>
    </row>
    <row r="5080" spans="4:4" x14ac:dyDescent="0.25">
      <c r="D5080" s="6"/>
    </row>
    <row r="5081" spans="4:4" x14ac:dyDescent="0.25">
      <c r="D5081" s="6"/>
    </row>
    <row r="5082" spans="4:4" x14ac:dyDescent="0.25">
      <c r="D5082" s="6"/>
    </row>
    <row r="5083" spans="4:4" x14ac:dyDescent="0.25">
      <c r="D5083" s="6"/>
    </row>
    <row r="5084" spans="4:4" x14ac:dyDescent="0.25">
      <c r="D5084" s="6"/>
    </row>
    <row r="5085" spans="4:4" x14ac:dyDescent="0.25">
      <c r="D5085" s="6"/>
    </row>
    <row r="5086" spans="4:4" x14ac:dyDescent="0.25">
      <c r="D5086" s="6"/>
    </row>
    <row r="5087" spans="4:4" x14ac:dyDescent="0.25">
      <c r="D5087" s="6"/>
    </row>
    <row r="5088" spans="4:4" x14ac:dyDescent="0.25">
      <c r="D5088" s="6"/>
    </row>
    <row r="5089" spans="4:4" x14ac:dyDescent="0.25">
      <c r="D5089" s="6"/>
    </row>
    <row r="5090" spans="4:4" x14ac:dyDescent="0.25">
      <c r="D5090" s="6"/>
    </row>
    <row r="5091" spans="4:4" x14ac:dyDescent="0.25">
      <c r="D5091" s="6"/>
    </row>
  </sheetData>
  <sheetProtection formatRows="0"/>
  <mergeCells count="20">
    <mergeCell ref="C376:G376"/>
    <mergeCell ref="C696:G696"/>
    <mergeCell ref="C702:G702"/>
    <mergeCell ref="C323:G323"/>
    <mergeCell ref="A1:G1"/>
    <mergeCell ref="C2:G2"/>
    <mergeCell ref="C3:G3"/>
    <mergeCell ref="C4:G4"/>
    <mergeCell ref="C27:G27"/>
    <mergeCell ref="C57:G57"/>
    <mergeCell ref="C120:G120"/>
    <mergeCell ref="C131:G131"/>
    <mergeCell ref="C149:G149"/>
    <mergeCell ref="C186:G186"/>
    <mergeCell ref="C211:G211"/>
    <mergeCell ref="C718:G718"/>
    <mergeCell ref="C728:G728"/>
    <mergeCell ref="C730:G730"/>
    <mergeCell ref="C732:G732"/>
    <mergeCell ref="C734:G734"/>
  </mergeCells>
  <printOptions horizontalCentered="1"/>
  <pageMargins left="0.39370078740157483" right="0.39370078740157483" top="0.9055118110236221" bottom="0.78740157480314965" header="0" footer="0"/>
  <pageSetup paperSize="9" orientation="portrait" verticalDpi="300" r:id="rId1"/>
  <headerFooter>
    <oddHeader>&amp;L&amp;G&amp;C&amp;"-,Tučné"
Příloha č. 6 Výzvy&amp;R&amp;"-,Tučné"
Z26002 - Oprava a zateplení fasády -
budova dílen středisko Sosnová</oddHeader>
    <oddFooter>&amp;RStránka &amp;P z &amp;N&amp;LZpracováno programem BUILDpower S,  © RTS, a.s.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Martin Durdiak (13. 5. 2026 15:53) - dokument odeslán ke schválení administrátorovi
Monika Poslová (14. 5. 2026 14:24) - schváleno administrátorem
Monika Poslová (14. 5. 2026 14:24) - odesláno ke schválení představenstvu - Petr Správka, Silnice LK a.s., Zdeněk Sameš, Silnice LK a.s.
Zdeněk Sameš (20. 5. 2026 07:51) - schváleno představenstvem
Petr Správka (24. 6. 2026 09:22) - schváleno představenstvem</Log_schvalovani>
    <_Flow_SignoffStatus xmlns="8b673dc0-8509-40e9-b30f-da1c7f909cf0" xsi:nil="true"/>
    <ID_zakazky xmlns="8b673dc0-8509-40e9-b30f-da1c7f909cf0">386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3de31cd22e4be6a6db86da2142538f5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2b4683e579a4a24c2d2eb74a837e6027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35CD23-0EE8-4F58-843F-BE5A2A0724D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653FAF1F-0385-456A-9BB4-F92BF060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F2F4DA-43DF-4356-8503-CBB1270D89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 Pol'!Názvy_tisku</vt:lpstr>
      <vt:lpstr>oadresa</vt:lpstr>
      <vt:lpstr>Stavba!Objednatel</vt:lpstr>
      <vt:lpstr>Stavba!Objekt</vt:lpstr>
      <vt:lpstr>'SO 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Manager/>
  <Company>RTS,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Markovi</dc:creator>
  <cp:keywords/>
  <dc:description/>
  <cp:lastModifiedBy>Monika Poslová, Silnice LK a.s.</cp:lastModifiedBy>
  <cp:revision/>
  <cp:lastPrinted>2026-08-30T21:09:06Z</cp:lastPrinted>
  <dcterms:created xsi:type="dcterms:W3CDTF">2009-04-08T07:15:50Z</dcterms:created>
  <dcterms:modified xsi:type="dcterms:W3CDTF">2026-08-31T09:44:48Z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