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:\My Drive\Spoločné podnikanie\PROJEKTY 2026\26_007 - Marianum - úprava verejného priestoru cintorín Prievoz\_Podklady OUT\26_07_07_Marianum - VV a rozpočet\"/>
    </mc:Choice>
  </mc:AlternateContent>
  <xr:revisionPtr revIDLastSave="0" documentId="13_ncr:1_{D49D617A-75F7-4B5C-A86E-8CA74954F0D3}" xr6:coauthVersionLast="47" xr6:coauthVersionMax="47" xr10:uidLastSave="{00000000-0000-0000-0000-000000000000}"/>
  <bookViews>
    <workbookView xWindow="2250" yWindow="2250" windowWidth="28800" windowHeight="15345" xr2:uid="{00000000-000D-0000-FFFF-FFFF00000000}"/>
  </bookViews>
  <sheets>
    <sheet name="SO 01" sheetId="51" r:id="rId1"/>
  </sheets>
  <definedNames>
    <definedName name="_xlnm._FilterDatabase" localSheetId="0" hidden="1">'SO 01'!$C$16:$J$189</definedName>
    <definedName name="_xlnm.Print_Area" localSheetId="0">'SO 01'!$C$4:$J$207</definedName>
    <definedName name="_xlnm.Print_Titles" localSheetId="0">'SO 01'!$16:$16</definedName>
  </definedNames>
  <calcPr calcId="181029"/>
</workbook>
</file>

<file path=xl/calcChain.xml><?xml version="1.0" encoding="utf-8"?>
<calcChain xmlns="http://schemas.openxmlformats.org/spreadsheetml/2006/main">
  <c r="J189" i="51" l="1"/>
  <c r="J184" i="51"/>
  <c r="J116" i="51"/>
  <c r="J111" i="51"/>
  <c r="J90" i="51"/>
  <c r="J85" i="51"/>
  <c r="J19" i="51"/>
  <c r="J153" i="51"/>
  <c r="H152" i="51"/>
  <c r="H88" i="51"/>
  <c r="H149" i="51" l="1"/>
  <c r="J149" i="51" s="1"/>
  <c r="H89" i="51"/>
  <c r="H86" i="51" s="1"/>
  <c r="J86" i="51" s="1"/>
  <c r="H73" i="51"/>
  <c r="H70" i="51" s="1"/>
  <c r="J70" i="51" s="1"/>
  <c r="H205" i="51"/>
  <c r="J205" i="51" s="1"/>
  <c r="H188" i="51"/>
  <c r="J185" i="51"/>
  <c r="H157" i="51"/>
  <c r="H154" i="51" s="1"/>
  <c r="H182" i="51" s="1"/>
  <c r="J148" i="51"/>
  <c r="H147" i="51"/>
  <c r="H144" i="51" s="1"/>
  <c r="J144" i="51" s="1"/>
  <c r="H130" i="51"/>
  <c r="H127" i="51" s="1"/>
  <c r="J127" i="51" s="1"/>
  <c r="J121" i="51"/>
  <c r="J122" i="51"/>
  <c r="H120" i="51"/>
  <c r="J117" i="51" s="1"/>
  <c r="J110" i="51"/>
  <c r="H69" i="51"/>
  <c r="J84" i="51"/>
  <c r="J79" i="51"/>
  <c r="H44" i="51"/>
  <c r="F44" i="51"/>
  <c r="H74" i="51" l="1"/>
  <c r="J74" i="51" s="1"/>
  <c r="J154" i="51"/>
  <c r="H169" i="51"/>
  <c r="H45" i="51"/>
  <c r="H42" i="51" s="1"/>
  <c r="H180" i="51" s="1"/>
  <c r="H109" i="51"/>
  <c r="H103" i="51" s="1"/>
  <c r="H125" i="51"/>
  <c r="H101" i="51"/>
  <c r="H138" i="51"/>
  <c r="H142" i="51"/>
  <c r="H114" i="51"/>
  <c r="J42" i="51" l="1"/>
  <c r="H167" i="51"/>
  <c r="H40" i="51"/>
  <c r="F40" i="51"/>
  <c r="H37" i="51"/>
  <c r="H29" i="51"/>
  <c r="H49" i="51"/>
  <c r="H46" i="51" l="1"/>
  <c r="H115" i="51"/>
  <c r="H112" i="51" s="1"/>
  <c r="J112" i="51" s="1"/>
  <c r="H53" i="51" l="1"/>
  <c r="J46" i="51"/>
  <c r="H94" i="51"/>
  <c r="H91" i="51" s="1"/>
  <c r="J91" i="51" s="1"/>
  <c r="H98" i="51"/>
  <c r="H95" i="51" s="1"/>
  <c r="J95" i="51" s="1"/>
  <c r="J103" i="51"/>
  <c r="H126" i="51"/>
  <c r="H123" i="51" s="1"/>
  <c r="J123" i="51" s="1"/>
  <c r="H31" i="51"/>
  <c r="H163" i="51" s="1"/>
  <c r="H23" i="51"/>
  <c r="H20" i="51" s="1"/>
  <c r="J20" i="51" s="1"/>
  <c r="C20" i="51"/>
  <c r="H176" i="51" l="1"/>
  <c r="J31" i="51"/>
  <c r="H54" i="51"/>
  <c r="H30" i="51"/>
  <c r="H24" i="51" s="1"/>
  <c r="H161" i="51" s="1"/>
  <c r="C24" i="51"/>
  <c r="C31" i="51" l="1"/>
  <c r="H50" i="51"/>
  <c r="H174" i="51"/>
  <c r="J24" i="51"/>
  <c r="C38" i="51" l="1"/>
  <c r="C42" i="51"/>
  <c r="C46" i="51"/>
  <c r="H63" i="51"/>
  <c r="J63" i="51" s="1"/>
  <c r="J50" i="51"/>
  <c r="H61" i="51"/>
  <c r="H62" i="51" s="1"/>
  <c r="H57" i="51"/>
  <c r="H58" i="51" s="1"/>
  <c r="C50" i="51" l="1"/>
  <c r="H59" i="51"/>
  <c r="J59" i="51" s="1"/>
  <c r="H83" i="51"/>
  <c r="H80" i="51" s="1"/>
  <c r="J80" i="51" s="1"/>
  <c r="H55" i="51"/>
  <c r="J55" i="51" s="1"/>
  <c r="H78" i="51"/>
  <c r="H75" i="51" s="1"/>
  <c r="J75" i="51" s="1"/>
  <c r="C55" i="51" l="1"/>
  <c r="C59" i="51" l="1"/>
  <c r="C63" i="51"/>
  <c r="H143" i="51"/>
  <c r="H140" i="51" s="1"/>
  <c r="J140" i="51" s="1"/>
  <c r="H202" i="51"/>
  <c r="J202" i="51" s="1"/>
  <c r="H199" i="51"/>
  <c r="J199" i="51" s="1"/>
  <c r="H196" i="51"/>
  <c r="J196" i="51" s="1"/>
  <c r="H193" i="51"/>
  <c r="J193" i="51" s="1"/>
  <c r="H190" i="51"/>
  <c r="J190" i="51" s="1"/>
  <c r="C70" i="51" l="1"/>
  <c r="C74" i="51"/>
  <c r="C75" i="51" s="1"/>
  <c r="C79" i="51" l="1"/>
  <c r="H134" i="51"/>
  <c r="H41" i="51"/>
  <c r="H38" i="51" s="1"/>
  <c r="C80" i="51" l="1"/>
  <c r="C84" i="51"/>
  <c r="C86" i="51"/>
  <c r="H165" i="51"/>
  <c r="H170" i="51" s="1"/>
  <c r="H178" i="51"/>
  <c r="H183" i="51" s="1"/>
  <c r="H131" i="51"/>
  <c r="J135" i="51"/>
  <c r="J38" i="51"/>
  <c r="C91" i="51" l="1"/>
  <c r="C95" i="51" s="1"/>
  <c r="C99" i="51" s="1"/>
  <c r="J131" i="51"/>
  <c r="C103" i="51" l="1"/>
  <c r="H139" i="51"/>
  <c r="H102" i="51"/>
  <c r="H99" i="51" s="1"/>
  <c r="J99" i="51" s="1"/>
  <c r="C110" i="51" l="1"/>
  <c r="H136" i="51"/>
  <c r="J136" i="51" s="1"/>
  <c r="C112" i="51" l="1"/>
  <c r="H171" i="51"/>
  <c r="J171" i="51" s="1"/>
  <c r="H158" i="51"/>
  <c r="J158" i="51" l="1"/>
  <c r="C117" i="51"/>
  <c r="J18" i="51" l="1"/>
  <c r="J17" i="51" s="1"/>
  <c r="C121" i="51"/>
  <c r="C122" i="51" l="1"/>
  <c r="C123" i="51" l="1"/>
  <c r="C127" i="51" l="1"/>
  <c r="C131" i="51" l="1"/>
  <c r="C135" i="51" l="1"/>
  <c r="C136" i="51" l="1"/>
  <c r="C140" i="51" l="1"/>
  <c r="C144" i="51" l="1"/>
  <c r="C148" i="51" l="1"/>
  <c r="C149" i="51" l="1"/>
  <c r="C153" i="51" s="1"/>
  <c r="C154" i="51" s="1"/>
  <c r="C158" i="51"/>
  <c r="C171" i="51" s="1"/>
  <c r="C185" i="51" l="1"/>
  <c r="C190" i="51" s="1"/>
  <c r="C193" i="51" l="1"/>
  <c r="C196" i="51" l="1"/>
  <c r="C199" i="51" l="1"/>
  <c r="C202" i="51" s="1"/>
  <c r="C205" i="51" l="1"/>
</calcChain>
</file>

<file path=xl/sharedStrings.xml><?xml version="1.0" encoding="utf-8"?>
<sst xmlns="http://schemas.openxmlformats.org/spreadsheetml/2006/main" count="500" uniqueCount="188">
  <si>
    <t/>
  </si>
  <si>
    <t>Stavba:</t>
  </si>
  <si>
    <t>Miesto:</t>
  </si>
  <si>
    <t>Dátum:</t>
  </si>
  <si>
    <t>Objednávateľ:</t>
  </si>
  <si>
    <t>Zhotoviteľ:</t>
  </si>
  <si>
    <t>Projektant:</t>
  </si>
  <si>
    <t>Spracovateľ:</t>
  </si>
  <si>
    <t>Kód</t>
  </si>
  <si>
    <t>Popis</t>
  </si>
  <si>
    <t>Typ</t>
  </si>
  <si>
    <t>D</t>
  </si>
  <si>
    <t>1</t>
  </si>
  <si>
    <t>Objekt:</t>
  </si>
  <si>
    <t>Cena celkom [EUR]</t>
  </si>
  <si>
    <t>Náklady z rozpočtu</t>
  </si>
  <si>
    <t>PČ</t>
  </si>
  <si>
    <t>MJ</t>
  </si>
  <si>
    <t>Množstvo</t>
  </si>
  <si>
    <t>J.cena [EUR]</t>
  </si>
  <si>
    <t>HSV</t>
  </si>
  <si>
    <t>Zemné práce</t>
  </si>
  <si>
    <t>K</t>
  </si>
  <si>
    <t>m2</t>
  </si>
  <si>
    <t>Súčet</t>
  </si>
  <si>
    <t>m</t>
  </si>
  <si>
    <t>5</t>
  </si>
  <si>
    <t>9</t>
  </si>
  <si>
    <t>M</t>
  </si>
  <si>
    <t>t</t>
  </si>
  <si>
    <t>Komunikácie</t>
  </si>
  <si>
    <t>Ostatné konštrukcie a práce-búranie</t>
  </si>
  <si>
    <t>Odvoz sutiny a vybúraných hmôt na skládku do 1 km</t>
  </si>
  <si>
    <t>Odvoz vybúraných hmôt na skládku, vrátane poplatku za uskladnenie</t>
  </si>
  <si>
    <t>Odvoz sutiny a vybúraných hmôt na skládku za každý ďalší 1 km</t>
  </si>
  <si>
    <t>VRN</t>
  </si>
  <si>
    <t>Vedľajšie rozpočtové náklady</t>
  </si>
  <si>
    <t>kpl</t>
  </si>
  <si>
    <t>000600011.S</t>
  </si>
  <si>
    <t>000600024.S</t>
  </si>
  <si>
    <t>Dočasné dopravné značenie</t>
  </si>
  <si>
    <t xml:space="preserve">Práce a dodávky HSV   </t>
  </si>
  <si>
    <t xml:space="preserve">Zariadenie staveniska </t>
  </si>
  <si>
    <t>Náklady na zriadenie, prevádzku, údržbu a odstránenie ZS</t>
  </si>
  <si>
    <t>Ing. Matúš Slivka</t>
  </si>
  <si>
    <t>ks</t>
  </si>
  <si>
    <t>VÝKAZ VÝMER</t>
  </si>
  <si>
    <t>000300013.S</t>
  </si>
  <si>
    <t>Geodetické práce - vykonávané pred výstavbou určenie priebehu nadzemného alebo podzemného existujúceho aj plánovaného vedenia</t>
  </si>
  <si>
    <t>Obrubník cestný, lxšxv 1000x150x260 mm</t>
  </si>
  <si>
    <t>592170001000</t>
  </si>
  <si>
    <t>979081111</t>
  </si>
  <si>
    <t>979081121</t>
  </si>
  <si>
    <t>z položky 113154140</t>
  </si>
  <si>
    <t>000000000.S</t>
  </si>
  <si>
    <t>Ochrana existujúcich inžinierskych sietí</t>
  </si>
  <si>
    <t>Odstránenie existujúcich cestných obrubníkov</t>
  </si>
  <si>
    <t>Osadenie cestného obrubníka, vrátane podkl. betónu</t>
  </si>
  <si>
    <t>577134271</t>
  </si>
  <si>
    <t>Asfaltový betón vrstva obrusná AC 11 O v pruhu š. do 3 m z modifik. asfaltu tr. II, po zhutnení hr. 40 mm</t>
  </si>
  <si>
    <t>000300021.S</t>
  </si>
  <si>
    <t>Geodetické práce - vykonávané v priebehu výstavby výškové merania</t>
  </si>
  <si>
    <t>Ochrana existujúceho verejného vodovodu pred poškodením</t>
  </si>
  <si>
    <t>Výškové vytýčenie pri realizácií</t>
  </si>
  <si>
    <t>Osadenie, prenájom, údržba a odstránenie DDZ, vybavenie všetkých dokladov (vrátane prípadného prepracovania projektu) potrebných na zriadenie čiastočnej/úplnej uzávierky ciest, zvláštneho užívania cesty</t>
  </si>
  <si>
    <t>Zameranie existujúcich IS pred realizáciou</t>
  </si>
  <si>
    <t>m3</t>
  </si>
  <si>
    <t>06.05.2026</t>
  </si>
  <si>
    <t>SO 01 Úprava verejného priestoru</t>
  </si>
  <si>
    <t>Úprava verejného priestoru - cintorín Prievoz</t>
  </si>
  <si>
    <t>Odstránenie existujúcej prídlažby pri obrubníkoch</t>
  </si>
  <si>
    <t>113152230</t>
  </si>
  <si>
    <t>Frézovanie asf. podkladu alebo krytu bez prek., plochy do 500 m2, pruh š. cez 0,5 m do 1 m, hr. 50 mm  -0,1250 t</t>
  </si>
  <si>
    <t>113154140</t>
  </si>
  <si>
    <t>Frézovanie bet. podkladu alebo krytu bez prek., plochy do 500 m2, pruh š. do 0,5 m, hr. 90 mm  -0,2286 t</t>
  </si>
  <si>
    <t>V okolí obrubníkov</t>
  </si>
  <si>
    <t>Spevnená plocha</t>
  </si>
  <si>
    <t>Odvoz výkopového materiálu</t>
  </si>
  <si>
    <t>596911143</t>
  </si>
  <si>
    <t>Kladenie betónovej zámkovej dlažby komunikácií pre peších hr. 60 mm pre peších nad 100 do 300 m2 so zriadením lôžka z kameniva hr. 40 mm</t>
  </si>
  <si>
    <t>567123114</t>
  </si>
  <si>
    <t>Úpravy povrchov, podlahy, osadenie</t>
  </si>
  <si>
    <t>Sanácia betónovej konštrukcie opravnou (reprofilačnou) maltou na betón a murivo hr. 20 mm</t>
  </si>
  <si>
    <t>z položky 113152230</t>
  </si>
  <si>
    <t>Odstránenie krytu plochy verejného priestoru - AC 11 O, vrátanie naloženia</t>
  </si>
  <si>
    <t>Odstránenie krytu plochy verejného priestoru - AC 22 L, vrátanie naloženia</t>
  </si>
  <si>
    <t>Lokálna reprofilácia poškodených častí odhalených múrikov</t>
  </si>
  <si>
    <t>26.6+(2*1.5)</t>
  </si>
  <si>
    <t>Rezanie asfaltového krytu v okolí obrubníkov a na chodníkoch</t>
  </si>
  <si>
    <t>Trvalo pružná zálievka na styku vozovkových vrstiev a na chodníkoch</t>
  </si>
  <si>
    <t>Konštrukcia vozovky v okolí obrubníkov</t>
  </si>
  <si>
    <t>Konštrukcia verejného priestoru, tech. špecifikácia a rozsah v zmysle PD</t>
  </si>
  <si>
    <t xml:space="preserve">Výkop na úroveň novej zemnej pláne, vrátane naloženia   </t>
  </si>
  <si>
    <t>177.29*0.125 'Prepočítané koeficientom množstva</t>
  </si>
  <si>
    <t>177.29*0.2286 'Prepočítané koeficientom množstva</t>
  </si>
  <si>
    <t>Rozoberanie zámkovej dlažby všetkých druhov v ploche do 20 m2,  -0,2600 t</t>
  </si>
  <si>
    <t>113106611</t>
  </si>
  <si>
    <t>Vybúranie lôžka obrúb, obrubníkov a žľabov, hr. do 100mm, šírky nad 300 do 500mm z betónu prostého,  -0,1150t</t>
  </si>
  <si>
    <t>Vytrhanie obrúb betónových, cestných ležatých,  -0,08500t</t>
  </si>
  <si>
    <t>Odstránenie lôžka existujúcich cestných obrubníkov</t>
  </si>
  <si>
    <t>113205121</t>
  </si>
  <si>
    <t>113209026</t>
  </si>
  <si>
    <t>Vodorovné premiestnenie výkopku po spevnenej ceste z horniny tr.1-4, do 100 m3 na vzdialenosť do 3000 m</t>
  </si>
  <si>
    <t>Vodorovné premiestnenie výkopku po spevnenej ceste z horniny tr.1-4, do 100 m3, príplatok k cene za každých ďalšich a začatých 1000 m</t>
  </si>
  <si>
    <t>162501102</t>
  </si>
  <si>
    <t>162501105</t>
  </si>
  <si>
    <t>Uloženie sypaniny na skládky do 100 m3</t>
  </si>
  <si>
    <t>171201201</t>
  </si>
  <si>
    <t>z položky 131211101</t>
  </si>
  <si>
    <t>Podklad zo štrkodrviny s rozprestretím a zhutnením, po zhutnení hr. 150 mm</t>
  </si>
  <si>
    <t>564851111</t>
  </si>
  <si>
    <t>Podklad z kameniva stmeleného cementom s rozprestretím a zhutnením, CBGM C 5/6, po zhutnení hr. 100 mm</t>
  </si>
  <si>
    <t>Úprava pláne v násypoch v hornine 1-4 so zhutnením</t>
  </si>
  <si>
    <t>Výsadba kvetín do pripravovanej pôdy so zaliatím s jednoduchými koreňami trvaliek</t>
  </si>
  <si>
    <t>Výsadba dreviny s balom v rovine alebo na svahu do 1:5, priemer balu nad 300 do 400 mm</t>
  </si>
  <si>
    <t>Výsadba nového stromu</t>
  </si>
  <si>
    <t>Výsadba trvaliek do vyvýšeného trvalkového záhonu</t>
  </si>
  <si>
    <t>Zhutnenie odkrytej zemnej pláne na požadovanú úroveň</t>
  </si>
  <si>
    <t>Pod trvalkovým záhonom</t>
  </si>
  <si>
    <t>Pod zámkovou dlažbou</t>
  </si>
  <si>
    <t>Sadenica trvaliek do exteriéru</t>
  </si>
  <si>
    <t>181201102</t>
  </si>
  <si>
    <t>183204112</t>
  </si>
  <si>
    <t>005740000300</t>
  </si>
  <si>
    <t>184102113</t>
  </si>
  <si>
    <t>026530002700</t>
  </si>
  <si>
    <t>Dlažba betónová škárová, rozmer 200x165x60 mm, prírodná</t>
  </si>
  <si>
    <t>592460007700</t>
  </si>
  <si>
    <t>632451624</t>
  </si>
  <si>
    <t>Osadenie a montáž cestnej zvislej dopravnej značky na stĺpik, stĺp, konzolu alebo objekt</t>
  </si>
  <si>
    <t>Regulačná informatívna značka, rozmer 420x420 mm, retroreflexia RA1, pozinkovaná</t>
  </si>
  <si>
    <t>Všeobecná dodatková tabuľa, rozmer 231x420 mm, retroreflexia RA1, pozinkovaná</t>
  </si>
  <si>
    <t>914001111</t>
  </si>
  <si>
    <t>404410114600</t>
  </si>
  <si>
    <t>404410178728</t>
  </si>
  <si>
    <t>Zhotovenie nového zvislého trvalého dopravného značenia</t>
  </si>
  <si>
    <t>Zhotovenie nového vodorovného trvalého dopravného značenia</t>
  </si>
  <si>
    <t>Vodorovné dopravné značenie striekané farbou čiar tenkých súvislých, farba biela základná šírky 120 mm</t>
  </si>
  <si>
    <t>915716112</t>
  </si>
  <si>
    <t>Osadenie cestného obrubníka betónového ležatého do lôžka z betónu prostého tr. C 16/20 s bočnou oporou</t>
  </si>
  <si>
    <t>916361112</t>
  </si>
  <si>
    <t>915721211.S</t>
  </si>
  <si>
    <t>Vodorovné dopravné značenie striekané farbou prechodov pre chodcov, šípky, symboly a pod., biela základná</t>
  </si>
  <si>
    <t>Zhotovenie symbolu ZŤP</t>
  </si>
  <si>
    <t>Tesnenie dilatačných škár zálievkou za studena pre komôrku bez tesniaceho profilu š. 10 mm hl. 25 mm</t>
  </si>
  <si>
    <t>919726543</t>
  </si>
  <si>
    <t>Rezanie existujúceho asfaltového krytu alebo podkladu hĺbky do 50 mm</t>
  </si>
  <si>
    <t>919735111</t>
  </si>
  <si>
    <t>Osadenie parkovej lavičky so zabetonováním nôh</t>
  </si>
  <si>
    <t>553560002400</t>
  </si>
  <si>
    <t>Osadenie lavičky okolo novovysadeného stromu</t>
  </si>
  <si>
    <t>Lavička parková s operadlom, liatinová konštrukcia, sedadlo a operadlo z drevených dosiek</t>
  </si>
  <si>
    <t>Odstránenie značky, pre staničenie a ohraničenie so stĺpikmi s bet. pätkami,  -0,08200t</t>
  </si>
  <si>
    <t>Presun hmôt HSV</t>
  </si>
  <si>
    <t>998223011.S</t>
  </si>
  <si>
    <t>Presun hmôt pre pozemné komunikácie s krytom dláždeným (822 2.3, 822 5.3) akejkoľvek dĺžky objektu</t>
  </si>
  <si>
    <t>001000034.S</t>
  </si>
  <si>
    <t>Inžinierska činnosť - ostatné skúšky</t>
  </si>
  <si>
    <t>Statická zaťažovacia skúška doskou na overenie zhutnenia</t>
  </si>
  <si>
    <t>V okolí obrubníkov - použitá dlažba z položky 113106611</t>
  </si>
  <si>
    <t>z položky 113205121</t>
  </si>
  <si>
    <t>37.6*0.085 'Prepočítané koeficientom množstva</t>
  </si>
  <si>
    <t>z položky 113209026</t>
  </si>
  <si>
    <t>37.6*0.115 'Prepočítané koeficientom množstva</t>
  </si>
  <si>
    <t>966006132</t>
  </si>
  <si>
    <t>936124121</t>
  </si>
  <si>
    <t>z položky 966006132</t>
  </si>
  <si>
    <t>1*0.082 'Prepočítané koeficientom množstva</t>
  </si>
  <si>
    <t>Strom listnatý Lipa veľkolistá - Tilia platyphyllos</t>
  </si>
  <si>
    <t>Zemina do vyvýšeného trvalkového záhonu</t>
  </si>
  <si>
    <t>Zemný výsadbový substrát *0.300</t>
  </si>
  <si>
    <t>Mreža k novému stromu</t>
  </si>
  <si>
    <t>131111101</t>
  </si>
  <si>
    <t>Hĺbenie jám v  horninách tr.1 a 2 súdržných - ručným náradím</t>
  </si>
  <si>
    <t>181301105</t>
  </si>
  <si>
    <t>Rozprestretie ornice v rovine, plocha do 500 m2, hr. do 300 mm</t>
  </si>
  <si>
    <t>103210000100</t>
  </si>
  <si>
    <t>2</t>
  </si>
  <si>
    <t>Zakladanie</t>
  </si>
  <si>
    <t>274313612</t>
  </si>
  <si>
    <t>Betón základových pásov, prostý tr. C 20/25</t>
  </si>
  <si>
    <t>Konštrukcia vyvýšeného trvalkového záhonu monolitického</t>
  </si>
  <si>
    <t>1.343*0.3</t>
  </si>
  <si>
    <t>553560010800</t>
  </si>
  <si>
    <t>Mreža ochranná ku stromom, kruhový pôdorys roštu, strana 1200 mm, oceľová mreža bez ochrany kmeňa stromu</t>
  </si>
  <si>
    <t>936942001</t>
  </si>
  <si>
    <t>Montáž ochrannej mreže ku stromom v komunikácií so zabetónovaním oceľového rámu</t>
  </si>
  <si>
    <t>MARIANUM - Pohrebníctvo mesta Bratislavy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</si>
</sst>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"/>
    <numFmt numFmtId="165" formatCode="#,##0.000"/>
    <numFmt numFmtId="166" formatCode="#,##0\ [$€-1];[Red]\-#,##0\ [$€-1]"/>
  </numFmts>
  <fonts count="18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3366FF"/>
      <name val="Arial CE"/>
    </font>
    <font>
      <b/>
      <sz val="14"/>
      <name val="Arial CE"/>
    </font>
    <font>
      <sz val="9"/>
      <name val="Arial CE"/>
    </font>
    <font>
      <b/>
      <sz val="12"/>
      <color rgb="FF960000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Arial CE"/>
    </font>
  </fonts>
  <fills count="3">
    <fill>
      <patternFill patternType="none"/>
    </fill>
    <fill>
      <patternFill patternType="gray125"/>
    </fill>
    <fill>
      <patternFill patternType="solid">
        <fgColor rgb="FFD2D2D2"/>
      </patternFill>
    </fill>
  </fills>
  <borders count="14">
    <border>
      <left/>
      <right/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8" xfId="0" applyBorder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4" fontId="13" fillId="0" borderId="0" xfId="0" applyNumberFormat="1" applyFont="1"/>
    <xf numFmtId="0" fontId="6" fillId="0" borderId="7" xfId="0" applyFont="1" applyBorder="1"/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4" fontId="4" fillId="0" borderId="0" xfId="0" applyNumberFormat="1" applyFont="1"/>
    <xf numFmtId="0" fontId="6" fillId="0" borderId="8" xfId="0" applyFont="1" applyBorder="1"/>
    <xf numFmtId="0" fontId="5" fillId="0" borderId="0" xfId="0" applyFont="1" applyAlignment="1">
      <alignment horizontal="left"/>
    </xf>
    <xf numFmtId="4" fontId="5" fillId="0" borderId="0" xfId="0" applyNumberFormat="1" applyFont="1"/>
    <xf numFmtId="0" fontId="0" fillId="0" borderId="7" xfId="0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7" fillId="0" borderId="7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 applyProtection="1">
      <alignment vertical="center"/>
      <protection locked="0"/>
    </xf>
    <xf numFmtId="0" fontId="7" fillId="0" borderId="12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16" fillId="0" borderId="13" xfId="0" applyFont="1" applyBorder="1" applyAlignment="1">
      <alignment vertical="center"/>
    </xf>
    <xf numFmtId="0" fontId="12" fillId="0" borderId="3" xfId="0" applyFont="1" applyBorder="1" applyAlignment="1" applyProtection="1">
      <alignment horizontal="center" vertical="center"/>
      <protection locked="0"/>
    </xf>
    <xf numFmtId="49" fontId="12" fillId="0" borderId="3" xfId="0" applyNumberFormat="1" applyFont="1" applyBorder="1" applyAlignment="1" applyProtection="1">
      <alignment horizontal="left" vertical="center" wrapText="1"/>
      <protection locked="0"/>
    </xf>
    <xf numFmtId="0" fontId="12" fillId="0" borderId="3" xfId="0" applyFont="1" applyBorder="1" applyAlignment="1" applyProtection="1">
      <alignment horizontal="left" vertical="center" wrapText="1"/>
      <protection locked="0"/>
    </xf>
    <xf numFmtId="0" fontId="12" fillId="0" borderId="3" xfId="0" applyFont="1" applyBorder="1" applyAlignment="1" applyProtection="1">
      <alignment horizontal="center" vertical="center" wrapText="1"/>
      <protection locked="0"/>
    </xf>
    <xf numFmtId="165" fontId="12" fillId="0" borderId="3" xfId="0" applyNumberFormat="1" applyFont="1" applyBorder="1" applyAlignment="1">
      <alignment vertical="center"/>
    </xf>
    <xf numFmtId="4" fontId="12" fillId="0" borderId="3" xfId="0" applyNumberFormat="1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165" fontId="8" fillId="0" borderId="0" xfId="0" applyNumberFormat="1" applyFont="1" applyAlignment="1">
      <alignment vertical="center"/>
    </xf>
    <xf numFmtId="0" fontId="9" fillId="0" borderId="0" xfId="0" applyFont="1" applyAlignment="1">
      <alignment horizontal="left" vertical="center"/>
    </xf>
    <xf numFmtId="165" fontId="9" fillId="0" borderId="0" xfId="0" applyNumberFormat="1" applyFont="1" applyAlignment="1">
      <alignment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2" fillId="0" borderId="0" xfId="0" applyFont="1" applyAlignment="1" applyProtection="1">
      <alignment horizontal="center" vertical="center"/>
      <protection locked="0"/>
    </xf>
    <xf numFmtId="49" fontId="12" fillId="0" borderId="0" xfId="0" applyNumberFormat="1" applyFont="1" applyAlignment="1" applyProtection="1">
      <alignment horizontal="left" vertic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165" fontId="12" fillId="0" borderId="0" xfId="0" applyNumberFormat="1" applyFont="1" applyAlignment="1">
      <alignment vertical="center"/>
    </xf>
    <xf numFmtId="4" fontId="12" fillId="0" borderId="0" xfId="0" applyNumberFormat="1" applyFont="1" applyAlignment="1">
      <alignment vertical="center"/>
    </xf>
    <xf numFmtId="4" fontId="12" fillId="0" borderId="1" xfId="0" applyNumberFormat="1" applyFont="1" applyBorder="1" applyAlignment="1">
      <alignment vertical="center"/>
    </xf>
    <xf numFmtId="0" fontId="15" fillId="0" borderId="3" xfId="0" applyFont="1" applyBorder="1" applyAlignment="1" applyProtection="1">
      <alignment horizontal="center" vertical="center"/>
      <protection locked="0"/>
    </xf>
    <xf numFmtId="49" fontId="15" fillId="0" borderId="3" xfId="0" applyNumberFormat="1" applyFont="1" applyBorder="1" applyAlignment="1" applyProtection="1">
      <alignment horizontal="left" vertical="center" wrapText="1"/>
      <protection locked="0"/>
    </xf>
    <xf numFmtId="0" fontId="15" fillId="0" borderId="3" xfId="0" applyFont="1" applyBorder="1" applyAlignment="1" applyProtection="1">
      <alignment horizontal="left" vertical="center" wrapText="1"/>
      <protection locked="0"/>
    </xf>
    <xf numFmtId="0" fontId="15" fillId="0" borderId="3" xfId="0" applyFont="1" applyBorder="1" applyAlignment="1" applyProtection="1">
      <alignment horizontal="center" vertical="center" wrapText="1"/>
      <protection locked="0"/>
    </xf>
    <xf numFmtId="4" fontId="15" fillId="0" borderId="3" xfId="0" applyNumberFormat="1" applyFont="1" applyBorder="1" applyAlignment="1">
      <alignment vertical="center"/>
    </xf>
    <xf numFmtId="165" fontId="12" fillId="0" borderId="3" xfId="0" applyNumberFormat="1" applyFont="1" applyBorder="1" applyAlignment="1" applyProtection="1">
      <alignment vertical="center"/>
      <protection locked="0"/>
    </xf>
    <xf numFmtId="4" fontId="12" fillId="0" borderId="3" xfId="0" applyNumberFormat="1" applyFont="1" applyBorder="1" applyAlignment="1" applyProtection="1">
      <alignment vertical="center"/>
      <protection locked="0"/>
    </xf>
    <xf numFmtId="0" fontId="17" fillId="0" borderId="0" xfId="0" applyFont="1" applyAlignment="1">
      <alignment vertical="center"/>
    </xf>
    <xf numFmtId="2" fontId="8" fillId="0" borderId="0" xfId="0" applyNumberFormat="1" applyFont="1" applyAlignment="1">
      <alignment horizontal="left" vertical="center" wrapText="1"/>
    </xf>
    <xf numFmtId="165" fontId="15" fillId="0" borderId="3" xfId="0" applyNumberFormat="1" applyFont="1" applyBorder="1" applyAlignment="1">
      <alignment vertical="center"/>
    </xf>
    <xf numFmtId="49" fontId="12" fillId="0" borderId="3" xfId="0" applyNumberFormat="1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4" fontId="12" fillId="0" borderId="8" xfId="0" applyNumberFormat="1" applyFont="1" applyBorder="1" applyAlignment="1" applyProtection="1">
      <alignment vertical="center"/>
      <protection locked="0"/>
    </xf>
    <xf numFmtId="49" fontId="15" fillId="0" borderId="3" xfId="0" applyNumberFormat="1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166" fontId="0" fillId="0" borderId="0" xfId="0" applyNumberFormat="1" applyAlignment="1">
      <alignment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Normal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1CA30-8FF7-4DCD-B44D-067C43B7FD75}">
  <sheetPr>
    <pageSetUpPr fitToPage="1"/>
  </sheetPr>
  <dimension ref="B2:N208"/>
  <sheetViews>
    <sheetView showGridLines="0" tabSelected="1" zoomScaleNormal="100" workbookViewId="0">
      <selection activeCell="N18" sqref="N18"/>
    </sheetView>
  </sheetViews>
  <sheetFormatPr defaultRowHeight="11.25" x14ac:dyDescent="0.2"/>
  <cols>
    <col min="1" max="1" width="8.83203125" customWidth="1"/>
    <col min="2" max="2" width="1.1640625" customWidth="1"/>
    <col min="3" max="4" width="4.5" customWidth="1"/>
    <col min="5" max="5" width="18.33203125" customWidth="1"/>
    <col min="6" max="6" width="54.5" customWidth="1"/>
    <col min="7" max="7" width="8" customWidth="1"/>
    <col min="8" max="8" width="15" customWidth="1"/>
    <col min="9" max="9" width="16.83203125" customWidth="1"/>
    <col min="10" max="10" width="23.83203125" customWidth="1"/>
    <col min="11" max="11" width="1.1640625" customWidth="1"/>
    <col min="12" max="12" width="10" customWidth="1"/>
  </cols>
  <sheetData>
    <row r="2" spans="2:12" ht="36.950000000000003" customHeight="1" x14ac:dyDescent="0.2">
      <c r="L2" s="9"/>
    </row>
    <row r="3" spans="2:12" s="1" customFormat="1" ht="6.95" customHeight="1" x14ac:dyDescent="0.2">
      <c r="B3" s="10"/>
      <c r="C3" s="11"/>
      <c r="D3" s="11"/>
      <c r="E3" s="11"/>
      <c r="F3" s="11"/>
      <c r="G3" s="11"/>
      <c r="H3" s="11"/>
      <c r="I3" s="11"/>
      <c r="J3" s="11"/>
      <c r="K3" s="12"/>
    </row>
    <row r="4" spans="2:12" s="1" customFormat="1" ht="24.95" customHeight="1" x14ac:dyDescent="0.2">
      <c r="B4" s="13"/>
      <c r="C4" s="14" t="s">
        <v>46</v>
      </c>
      <c r="K4" s="15"/>
    </row>
    <row r="5" spans="2:12" s="1" customFormat="1" ht="6.95" customHeight="1" x14ac:dyDescent="0.2">
      <c r="B5" s="13"/>
      <c r="K5" s="15"/>
    </row>
    <row r="6" spans="2:12" s="1" customFormat="1" ht="12" customHeight="1" x14ac:dyDescent="0.2">
      <c r="B6" s="13"/>
      <c r="C6" s="16" t="s">
        <v>1</v>
      </c>
      <c r="K6" s="15"/>
    </row>
    <row r="7" spans="2:12" s="1" customFormat="1" ht="27" customHeight="1" x14ac:dyDescent="0.2">
      <c r="B7" s="13"/>
      <c r="E7" s="84" t="s">
        <v>69</v>
      </c>
      <c r="F7" s="84"/>
      <c r="G7" s="84"/>
      <c r="H7" s="84"/>
      <c r="K7" s="15"/>
    </row>
    <row r="8" spans="2:12" s="1" customFormat="1" ht="12" customHeight="1" x14ac:dyDescent="0.2">
      <c r="B8" s="13"/>
      <c r="C8" s="16" t="s">
        <v>13</v>
      </c>
      <c r="K8" s="15"/>
    </row>
    <row r="9" spans="2:12" s="1" customFormat="1" ht="15.6" customHeight="1" x14ac:dyDescent="0.2">
      <c r="B9" s="13"/>
      <c r="E9" s="85" t="s">
        <v>68</v>
      </c>
      <c r="F9" s="85"/>
      <c r="G9" s="85"/>
      <c r="H9" s="85"/>
      <c r="K9" s="15"/>
    </row>
    <row r="10" spans="2:12" s="1" customFormat="1" ht="6.95" customHeight="1" x14ac:dyDescent="0.2">
      <c r="B10" s="13"/>
      <c r="K10" s="15"/>
    </row>
    <row r="11" spans="2:12" s="1" customFormat="1" ht="12" customHeight="1" x14ac:dyDescent="0.2">
      <c r="B11" s="13"/>
      <c r="C11" s="16" t="s">
        <v>2</v>
      </c>
      <c r="F11" s="17"/>
      <c r="I11" s="16" t="s">
        <v>3</v>
      </c>
      <c r="J11" s="18" t="s">
        <v>67</v>
      </c>
      <c r="K11" s="15"/>
    </row>
    <row r="12" spans="2:12" s="1" customFormat="1" ht="6.95" customHeight="1" x14ac:dyDescent="0.2">
      <c r="B12" s="13"/>
      <c r="K12" s="15"/>
    </row>
    <row r="13" spans="2:12" s="1" customFormat="1" ht="26.45" customHeight="1" x14ac:dyDescent="0.2">
      <c r="B13" s="13"/>
      <c r="C13" s="16" t="s">
        <v>4</v>
      </c>
      <c r="F13" s="17" t="s">
        <v>187</v>
      </c>
      <c r="I13" s="16" t="s">
        <v>6</v>
      </c>
      <c r="J13" s="17" t="s">
        <v>44</v>
      </c>
      <c r="K13" s="15"/>
    </row>
    <row r="14" spans="2:12" s="1" customFormat="1" ht="26.45" customHeight="1" x14ac:dyDescent="0.2">
      <c r="B14" s="13"/>
      <c r="C14" s="16" t="s">
        <v>5</v>
      </c>
      <c r="F14" s="17"/>
      <c r="I14" s="16" t="s">
        <v>7</v>
      </c>
      <c r="J14" s="17" t="s">
        <v>44</v>
      </c>
      <c r="K14" s="15"/>
    </row>
    <row r="15" spans="2:12" s="1" customFormat="1" ht="10.35" customHeight="1" x14ac:dyDescent="0.2">
      <c r="B15" s="13"/>
      <c r="K15" s="15"/>
    </row>
    <row r="16" spans="2:12" s="2" customFormat="1" ht="29.25" customHeight="1" x14ac:dyDescent="0.2">
      <c r="B16" s="19"/>
      <c r="C16" s="7" t="s">
        <v>16</v>
      </c>
      <c r="D16" s="8" t="s">
        <v>10</v>
      </c>
      <c r="E16" s="8" t="s">
        <v>8</v>
      </c>
      <c r="F16" s="8" t="s">
        <v>9</v>
      </c>
      <c r="G16" s="8" t="s">
        <v>17</v>
      </c>
      <c r="H16" s="8" t="s">
        <v>18</v>
      </c>
      <c r="I16" s="8" t="s">
        <v>19</v>
      </c>
      <c r="J16" s="8" t="s">
        <v>14</v>
      </c>
      <c r="K16" s="20"/>
    </row>
    <row r="17" spans="2:11" s="1" customFormat="1" ht="22.9" customHeight="1" x14ac:dyDescent="0.25">
      <c r="B17" s="13"/>
      <c r="C17" s="21" t="s">
        <v>15</v>
      </c>
      <c r="J17" s="22">
        <f>J18+J189</f>
        <v>0</v>
      </c>
      <c r="K17" s="15"/>
    </row>
    <row r="18" spans="2:11" s="3" customFormat="1" ht="25.9" customHeight="1" x14ac:dyDescent="0.2">
      <c r="B18" s="23"/>
      <c r="D18" s="24" t="s">
        <v>11</v>
      </c>
      <c r="E18" s="25" t="s">
        <v>20</v>
      </c>
      <c r="F18" s="25" t="s">
        <v>41</v>
      </c>
      <c r="J18" s="26">
        <f>J19+J90+J111+J116</f>
        <v>0</v>
      </c>
      <c r="K18" s="27"/>
    </row>
    <row r="19" spans="2:11" s="3" customFormat="1" ht="22.9" customHeight="1" x14ac:dyDescent="0.2">
      <c r="B19" s="23"/>
      <c r="D19" s="24" t="s">
        <v>11</v>
      </c>
      <c r="E19" s="28" t="s">
        <v>12</v>
      </c>
      <c r="F19" s="28" t="s">
        <v>21</v>
      </c>
      <c r="J19" s="29">
        <f>SUM(J20:J84)</f>
        <v>0</v>
      </c>
      <c r="K19" s="27"/>
    </row>
    <row r="20" spans="2:11" s="1" customFormat="1" ht="24" x14ac:dyDescent="0.2">
      <c r="B20" s="30"/>
      <c r="C20" s="47">
        <f>MAX(C16:C19)+1</f>
        <v>1</v>
      </c>
      <c r="D20" s="47" t="s">
        <v>22</v>
      </c>
      <c r="E20" s="78" t="s">
        <v>96</v>
      </c>
      <c r="F20" s="79" t="s">
        <v>95</v>
      </c>
      <c r="G20" s="50" t="s">
        <v>23</v>
      </c>
      <c r="H20" s="51">
        <f>H23</f>
        <v>5.65</v>
      </c>
      <c r="I20" s="52">
        <v>0</v>
      </c>
      <c r="J20" s="52">
        <f>ROUND(I20*H20,2)</f>
        <v>0</v>
      </c>
      <c r="K20" s="31"/>
    </row>
    <row r="21" spans="2:11" s="4" customFormat="1" x14ac:dyDescent="0.2">
      <c r="B21" s="32"/>
      <c r="D21" s="53"/>
      <c r="E21" s="54" t="s">
        <v>0</v>
      </c>
      <c r="F21" s="55" t="s">
        <v>70</v>
      </c>
      <c r="H21" s="54" t="s">
        <v>0</v>
      </c>
      <c r="K21" s="33"/>
    </row>
    <row r="22" spans="2:11" s="5" customFormat="1" x14ac:dyDescent="0.2">
      <c r="B22" s="34"/>
      <c r="D22" s="53"/>
      <c r="E22" s="56" t="s">
        <v>0</v>
      </c>
      <c r="F22" s="76">
        <v>5.65</v>
      </c>
      <c r="H22" s="57">
        <v>5.65</v>
      </c>
      <c r="K22" s="35"/>
    </row>
    <row r="23" spans="2:11" s="6" customFormat="1" x14ac:dyDescent="0.2">
      <c r="B23" s="36"/>
      <c r="D23" s="53"/>
      <c r="E23" s="58" t="s">
        <v>0</v>
      </c>
      <c r="F23" s="61" t="s">
        <v>24</v>
      </c>
      <c r="H23" s="59">
        <f>SUM(H21:H22)</f>
        <v>5.65</v>
      </c>
      <c r="K23" s="37"/>
    </row>
    <row r="24" spans="2:11" s="1" customFormat="1" ht="24" x14ac:dyDescent="0.2">
      <c r="B24" s="30"/>
      <c r="C24" s="47">
        <f>MAX(C17:C23)+1</f>
        <v>2</v>
      </c>
      <c r="D24" s="47" t="s">
        <v>22</v>
      </c>
      <c r="E24" s="48" t="s">
        <v>71</v>
      </c>
      <c r="F24" s="49" t="s">
        <v>72</v>
      </c>
      <c r="G24" s="50" t="s">
        <v>23</v>
      </c>
      <c r="H24" s="51">
        <f>H30</f>
        <v>177.29</v>
      </c>
      <c r="I24" s="52">
        <v>0</v>
      </c>
      <c r="J24" s="52">
        <f>ROUND(I24*H24,2)</f>
        <v>0</v>
      </c>
      <c r="K24" s="31"/>
    </row>
    <row r="25" spans="2:11" s="4" customFormat="1" ht="22.5" x14ac:dyDescent="0.2">
      <c r="B25" s="32"/>
      <c r="D25" s="53"/>
      <c r="E25" s="54" t="s">
        <v>0</v>
      </c>
      <c r="F25" s="55" t="s">
        <v>84</v>
      </c>
      <c r="H25" s="54" t="s">
        <v>0</v>
      </c>
      <c r="K25" s="33"/>
    </row>
    <row r="26" spans="2:11" s="4" customFormat="1" x14ac:dyDescent="0.2">
      <c r="B26" s="32"/>
      <c r="D26" s="53"/>
      <c r="E26" s="54"/>
      <c r="F26" s="55" t="s">
        <v>75</v>
      </c>
      <c r="H26" s="54"/>
      <c r="K26" s="33"/>
    </row>
    <row r="27" spans="2:11" s="5" customFormat="1" x14ac:dyDescent="0.2">
      <c r="B27" s="34"/>
      <c r="D27" s="53"/>
      <c r="E27" s="56" t="s">
        <v>0</v>
      </c>
      <c r="F27" s="60">
        <v>7.98</v>
      </c>
      <c r="H27" s="57">
        <v>7.98</v>
      </c>
      <c r="K27" s="35"/>
    </row>
    <row r="28" spans="2:11" s="4" customFormat="1" x14ac:dyDescent="0.2">
      <c r="B28" s="32"/>
      <c r="D28" s="53"/>
      <c r="E28" s="54"/>
      <c r="F28" s="55" t="s">
        <v>76</v>
      </c>
      <c r="H28" s="54"/>
      <c r="K28" s="33"/>
    </row>
    <row r="29" spans="2:11" s="5" customFormat="1" x14ac:dyDescent="0.2">
      <c r="B29" s="34"/>
      <c r="D29" s="53"/>
      <c r="E29" s="56" t="s">
        <v>0</v>
      </c>
      <c r="F29" s="60">
        <v>169.31</v>
      </c>
      <c r="H29" s="57">
        <f>169.31</f>
        <v>169.31</v>
      </c>
      <c r="K29" s="35"/>
    </row>
    <row r="30" spans="2:11" s="6" customFormat="1" x14ac:dyDescent="0.2">
      <c r="B30" s="36"/>
      <c r="D30" s="53"/>
      <c r="E30" s="58" t="s">
        <v>0</v>
      </c>
      <c r="F30" s="61" t="s">
        <v>24</v>
      </c>
      <c r="H30" s="59">
        <f>SUM(H25:H29)</f>
        <v>177.29</v>
      </c>
      <c r="K30" s="37"/>
    </row>
    <row r="31" spans="2:11" s="1" customFormat="1" ht="24" x14ac:dyDescent="0.2">
      <c r="B31" s="30"/>
      <c r="C31" s="47">
        <f>MAX(C24:C30)+1</f>
        <v>3</v>
      </c>
      <c r="D31" s="47" t="s">
        <v>22</v>
      </c>
      <c r="E31" s="48" t="s">
        <v>73</v>
      </c>
      <c r="F31" s="49" t="s">
        <v>74</v>
      </c>
      <c r="G31" s="50" t="s">
        <v>23</v>
      </c>
      <c r="H31" s="51">
        <f>H37</f>
        <v>177.29</v>
      </c>
      <c r="I31" s="52">
        <v>0</v>
      </c>
      <c r="J31" s="52">
        <f>ROUND(I31*H31,2)</f>
        <v>0</v>
      </c>
      <c r="K31" s="31"/>
    </row>
    <row r="32" spans="2:11" s="4" customFormat="1" ht="22.5" x14ac:dyDescent="0.2">
      <c r="B32" s="32"/>
      <c r="D32" s="53"/>
      <c r="E32" s="54" t="s">
        <v>0</v>
      </c>
      <c r="F32" s="55" t="s">
        <v>85</v>
      </c>
      <c r="H32" s="54" t="s">
        <v>0</v>
      </c>
      <c r="K32" s="33"/>
    </row>
    <row r="33" spans="2:13" s="4" customFormat="1" x14ac:dyDescent="0.2">
      <c r="B33" s="32"/>
      <c r="D33" s="53"/>
      <c r="E33" s="54"/>
      <c r="F33" s="55" t="s">
        <v>75</v>
      </c>
      <c r="H33" s="54"/>
      <c r="K33" s="33"/>
    </row>
    <row r="34" spans="2:13" s="5" customFormat="1" x14ac:dyDescent="0.2">
      <c r="B34" s="34"/>
      <c r="D34" s="53"/>
      <c r="E34" s="56" t="s">
        <v>0</v>
      </c>
      <c r="F34" s="60">
        <v>7.98</v>
      </c>
      <c r="H34" s="57">
        <v>7.98</v>
      </c>
      <c r="K34" s="35"/>
    </row>
    <row r="35" spans="2:13" s="4" customFormat="1" x14ac:dyDescent="0.2">
      <c r="B35" s="32"/>
      <c r="D35" s="53"/>
      <c r="E35" s="54"/>
      <c r="F35" s="55" t="s">
        <v>76</v>
      </c>
      <c r="H35" s="54"/>
      <c r="K35" s="33"/>
    </row>
    <row r="36" spans="2:13" s="5" customFormat="1" x14ac:dyDescent="0.2">
      <c r="B36" s="34"/>
      <c r="D36" s="53"/>
      <c r="E36" s="56" t="s">
        <v>0</v>
      </c>
      <c r="F36" s="60">
        <v>169.31</v>
      </c>
      <c r="H36" s="57">
        <v>169.31</v>
      </c>
      <c r="K36" s="35"/>
    </row>
    <row r="37" spans="2:13" s="6" customFormat="1" x14ac:dyDescent="0.2">
      <c r="B37" s="36"/>
      <c r="D37" s="53"/>
      <c r="E37" s="58" t="s">
        <v>0</v>
      </c>
      <c r="F37" s="61" t="s">
        <v>24</v>
      </c>
      <c r="H37" s="59">
        <f>SUM(H32:H36)</f>
        <v>177.29</v>
      </c>
      <c r="K37" s="37"/>
    </row>
    <row r="38" spans="2:13" s="1" customFormat="1" ht="12" x14ac:dyDescent="0.2">
      <c r="B38" s="30"/>
      <c r="C38" s="47">
        <f>MAX(C31:C37)+1</f>
        <v>4</v>
      </c>
      <c r="D38" s="47" t="s">
        <v>22</v>
      </c>
      <c r="E38" s="78" t="s">
        <v>100</v>
      </c>
      <c r="F38" s="79" t="s">
        <v>98</v>
      </c>
      <c r="G38" s="50" t="s">
        <v>25</v>
      </c>
      <c r="H38" s="51">
        <f>H41</f>
        <v>37.6</v>
      </c>
      <c r="I38" s="52">
        <v>0</v>
      </c>
      <c r="J38" s="52">
        <f>ROUND(I38*H38,2)</f>
        <v>0</v>
      </c>
      <c r="K38" s="31"/>
    </row>
    <row r="39" spans="2:13" s="4" customFormat="1" x14ac:dyDescent="0.2">
      <c r="B39" s="32"/>
      <c r="D39" s="53"/>
      <c r="E39" s="54" t="s">
        <v>0</v>
      </c>
      <c r="F39" s="55" t="s">
        <v>56</v>
      </c>
      <c r="H39" s="54" t="s">
        <v>0</v>
      </c>
      <c r="K39" s="33"/>
    </row>
    <row r="40" spans="2:13" s="5" customFormat="1" x14ac:dyDescent="0.2">
      <c r="B40" s="34"/>
      <c r="D40" s="53"/>
      <c r="E40" s="56" t="s">
        <v>0</v>
      </c>
      <c r="F40" s="60">
        <f>1+1+8.7+7.9+5.4+8.2+4.4+1</f>
        <v>37.6</v>
      </c>
      <c r="H40" s="57">
        <f>1+1+8.7+7.9+5.4+8.2+4.4+1</f>
        <v>37.6</v>
      </c>
      <c r="K40" s="35"/>
    </row>
    <row r="41" spans="2:13" s="6" customFormat="1" x14ac:dyDescent="0.2">
      <c r="B41" s="36"/>
      <c r="D41" s="53"/>
      <c r="E41" s="58" t="s">
        <v>0</v>
      </c>
      <c r="F41" s="61" t="s">
        <v>24</v>
      </c>
      <c r="H41" s="59">
        <f>SUM(H39:H40)</f>
        <v>37.6</v>
      </c>
      <c r="K41" s="37"/>
    </row>
    <row r="42" spans="2:13" s="1" customFormat="1" ht="36" x14ac:dyDescent="0.2">
      <c r="B42" s="30"/>
      <c r="C42" s="47">
        <f>MAX(C35:C41)+1</f>
        <v>5</v>
      </c>
      <c r="D42" s="47" t="s">
        <v>22</v>
      </c>
      <c r="E42" s="78" t="s">
        <v>101</v>
      </c>
      <c r="F42" s="79" t="s">
        <v>97</v>
      </c>
      <c r="G42" s="50" t="s">
        <v>25</v>
      </c>
      <c r="H42" s="51">
        <f>H45</f>
        <v>37.6</v>
      </c>
      <c r="I42" s="52">
        <v>0</v>
      </c>
      <c r="J42" s="52">
        <f>ROUND(I42*H42,2)</f>
        <v>0</v>
      </c>
      <c r="K42" s="31"/>
    </row>
    <row r="43" spans="2:13" s="4" customFormat="1" x14ac:dyDescent="0.2">
      <c r="B43" s="32"/>
      <c r="D43" s="53"/>
      <c r="E43" s="54" t="s">
        <v>0</v>
      </c>
      <c r="F43" s="55" t="s">
        <v>99</v>
      </c>
      <c r="H43" s="54" t="s">
        <v>0</v>
      </c>
      <c r="K43" s="33"/>
    </row>
    <row r="44" spans="2:13" s="5" customFormat="1" x14ac:dyDescent="0.2">
      <c r="B44" s="34"/>
      <c r="D44" s="53"/>
      <c r="E44" s="56" t="s">
        <v>0</v>
      </c>
      <c r="F44" s="60">
        <f>1+1+8.7+7.9+5.4+8.2+4.4+1</f>
        <v>37.6</v>
      </c>
      <c r="H44" s="57">
        <f>1+1+8.7+7.9+5.4+8.2+4.4+1</f>
        <v>37.6</v>
      </c>
      <c r="K44" s="35"/>
    </row>
    <row r="45" spans="2:13" s="6" customFormat="1" x14ac:dyDescent="0.2">
      <c r="B45" s="36"/>
      <c r="D45" s="53"/>
      <c r="E45" s="58" t="s">
        <v>0</v>
      </c>
      <c r="F45" s="61" t="s">
        <v>24</v>
      </c>
      <c r="H45" s="59">
        <f>SUM(H43:H44)</f>
        <v>37.6</v>
      </c>
      <c r="K45" s="37"/>
    </row>
    <row r="46" spans="2:13" s="1" customFormat="1" ht="30" customHeight="1" x14ac:dyDescent="0.2">
      <c r="B46" s="30"/>
      <c r="C46" s="47">
        <f>MAX(C39:C45)+1</f>
        <v>6</v>
      </c>
      <c r="D46" s="47" t="s">
        <v>22</v>
      </c>
      <c r="E46" s="78" t="s">
        <v>172</v>
      </c>
      <c r="F46" s="79" t="s">
        <v>173</v>
      </c>
      <c r="G46" s="50" t="s">
        <v>66</v>
      </c>
      <c r="H46" s="73">
        <f>H49</f>
        <v>89.2</v>
      </c>
      <c r="I46" s="74">
        <v>0</v>
      </c>
      <c r="J46" s="74">
        <f>ROUND(I46*H46,2)</f>
        <v>0</v>
      </c>
      <c r="K46" s="80"/>
    </row>
    <row r="47" spans="2:13" s="4" customFormat="1" x14ac:dyDescent="0.2">
      <c r="B47" s="32"/>
      <c r="D47" s="53"/>
      <c r="E47" s="54" t="s">
        <v>0</v>
      </c>
      <c r="F47" s="55" t="s">
        <v>92</v>
      </c>
      <c r="H47" s="54" t="s">
        <v>0</v>
      </c>
      <c r="K47" s="33"/>
      <c r="M47" s="75"/>
    </row>
    <row r="48" spans="2:13" s="5" customFormat="1" x14ac:dyDescent="0.2">
      <c r="B48" s="34"/>
      <c r="D48" s="53"/>
      <c r="E48" s="56" t="s">
        <v>0</v>
      </c>
      <c r="F48" s="60">
        <v>89.2</v>
      </c>
      <c r="H48" s="57">
        <v>89.2</v>
      </c>
      <c r="K48" s="35"/>
    </row>
    <row r="49" spans="2:11" s="6" customFormat="1" x14ac:dyDescent="0.2">
      <c r="B49" s="36"/>
      <c r="D49" s="53"/>
      <c r="E49" s="58" t="s">
        <v>0</v>
      </c>
      <c r="F49" s="61" t="s">
        <v>24</v>
      </c>
      <c r="H49" s="59">
        <f>SUM(H47:H48)</f>
        <v>89.2</v>
      </c>
      <c r="K49" s="37"/>
    </row>
    <row r="50" spans="2:11" s="1" customFormat="1" ht="24" x14ac:dyDescent="0.2">
      <c r="B50" s="30"/>
      <c r="C50" s="47">
        <f>MAX(C46:C49)+1</f>
        <v>7</v>
      </c>
      <c r="D50" s="47" t="s">
        <v>22</v>
      </c>
      <c r="E50" s="78" t="s">
        <v>104</v>
      </c>
      <c r="F50" s="79" t="s">
        <v>102</v>
      </c>
      <c r="G50" s="50" t="s">
        <v>66</v>
      </c>
      <c r="H50" s="51">
        <f>H54</f>
        <v>89.2</v>
      </c>
      <c r="I50" s="52">
        <v>0</v>
      </c>
      <c r="J50" s="52">
        <f>ROUND(I50*H50,2)</f>
        <v>0</v>
      </c>
      <c r="K50" s="31"/>
    </row>
    <row r="51" spans="2:11" s="1" customFormat="1" ht="12" x14ac:dyDescent="0.2">
      <c r="B51" s="30"/>
      <c r="C51" s="62"/>
      <c r="D51" s="62"/>
      <c r="E51" s="63"/>
      <c r="F51" s="55" t="s">
        <v>77</v>
      </c>
      <c r="G51" s="64"/>
      <c r="H51" s="65"/>
      <c r="I51" s="66"/>
      <c r="J51" s="66"/>
      <c r="K51" s="31"/>
    </row>
    <row r="52" spans="2:11" s="4" customFormat="1" x14ac:dyDescent="0.2">
      <c r="B52" s="32"/>
      <c r="D52" s="53"/>
      <c r="E52" s="54" t="s">
        <v>0</v>
      </c>
      <c r="F52" s="55" t="s">
        <v>108</v>
      </c>
      <c r="H52" s="54" t="s">
        <v>0</v>
      </c>
      <c r="K52" s="33"/>
    </row>
    <row r="53" spans="2:11" s="5" customFormat="1" x14ac:dyDescent="0.2">
      <c r="B53" s="34"/>
      <c r="D53" s="53"/>
      <c r="E53" s="56" t="s">
        <v>0</v>
      </c>
      <c r="F53" s="60">
        <v>89.2</v>
      </c>
      <c r="H53" s="57">
        <f>H46</f>
        <v>89.2</v>
      </c>
      <c r="K53" s="35"/>
    </row>
    <row r="54" spans="2:11" s="6" customFormat="1" x14ac:dyDescent="0.2">
      <c r="B54" s="36"/>
      <c r="D54" s="53"/>
      <c r="E54" s="58" t="s">
        <v>0</v>
      </c>
      <c r="F54" s="61" t="s">
        <v>24</v>
      </c>
      <c r="H54" s="59">
        <f>H53</f>
        <v>89.2</v>
      </c>
      <c r="K54" s="37"/>
    </row>
    <row r="55" spans="2:11" s="1" customFormat="1" ht="36" x14ac:dyDescent="0.2">
      <c r="B55" s="30"/>
      <c r="C55" s="47">
        <f>MAX(C46:C54)+1</f>
        <v>8</v>
      </c>
      <c r="D55" s="47" t="s">
        <v>22</v>
      </c>
      <c r="E55" s="78" t="s">
        <v>105</v>
      </c>
      <c r="F55" s="79" t="s">
        <v>103</v>
      </c>
      <c r="G55" s="50" t="s">
        <v>66</v>
      </c>
      <c r="H55" s="51">
        <f>H58</f>
        <v>89.2</v>
      </c>
      <c r="I55" s="52">
        <v>0</v>
      </c>
      <c r="J55" s="52">
        <f>ROUND(I55*H55,2)</f>
        <v>0</v>
      </c>
      <c r="K55" s="31"/>
    </row>
    <row r="56" spans="2:11" s="4" customFormat="1" x14ac:dyDescent="0.2">
      <c r="B56" s="32"/>
      <c r="D56" s="53"/>
      <c r="E56" s="54" t="s">
        <v>0</v>
      </c>
      <c r="F56" s="55" t="s">
        <v>108</v>
      </c>
      <c r="H56" s="54" t="s">
        <v>0</v>
      </c>
      <c r="K56" s="33"/>
    </row>
    <row r="57" spans="2:11" s="5" customFormat="1" x14ac:dyDescent="0.2">
      <c r="B57" s="34"/>
      <c r="D57" s="53"/>
      <c r="E57" s="56" t="s">
        <v>0</v>
      </c>
      <c r="F57" s="60">
        <v>89.2</v>
      </c>
      <c r="H57" s="57">
        <f>H50</f>
        <v>89.2</v>
      </c>
      <c r="K57" s="35"/>
    </row>
    <row r="58" spans="2:11" s="6" customFormat="1" x14ac:dyDescent="0.2">
      <c r="B58" s="36"/>
      <c r="D58" s="53"/>
      <c r="E58" s="58" t="s">
        <v>0</v>
      </c>
      <c r="F58" s="61" t="s">
        <v>24</v>
      </c>
      <c r="H58" s="59">
        <f>H57</f>
        <v>89.2</v>
      </c>
      <c r="K58" s="37"/>
    </row>
    <row r="59" spans="2:11" s="1" customFormat="1" ht="12" x14ac:dyDescent="0.2">
      <c r="B59" s="30"/>
      <c r="C59" s="47">
        <f>MAX(C52:C58)+1</f>
        <v>9</v>
      </c>
      <c r="D59" s="47" t="s">
        <v>22</v>
      </c>
      <c r="E59" s="78" t="s">
        <v>107</v>
      </c>
      <c r="F59" s="79" t="s">
        <v>106</v>
      </c>
      <c r="G59" s="50" t="s">
        <v>66</v>
      </c>
      <c r="H59" s="51">
        <f>H62</f>
        <v>89.2</v>
      </c>
      <c r="I59" s="52">
        <v>0</v>
      </c>
      <c r="J59" s="52">
        <f>ROUND(I59*H59,2)</f>
        <v>0</v>
      </c>
      <c r="K59" s="31"/>
    </row>
    <row r="60" spans="2:11" s="4" customFormat="1" x14ac:dyDescent="0.2">
      <c r="B60" s="32"/>
      <c r="D60" s="53"/>
      <c r="E60" s="54" t="s">
        <v>0</v>
      </c>
      <c r="F60" s="55" t="s">
        <v>108</v>
      </c>
      <c r="H60" s="54" t="s">
        <v>0</v>
      </c>
      <c r="K60" s="33"/>
    </row>
    <row r="61" spans="2:11" s="5" customFormat="1" x14ac:dyDescent="0.2">
      <c r="B61" s="34"/>
      <c r="D61" s="53"/>
      <c r="E61" s="56" t="s">
        <v>0</v>
      </c>
      <c r="F61" s="60">
        <v>89.2</v>
      </c>
      <c r="H61" s="57">
        <f>H50</f>
        <v>89.2</v>
      </c>
      <c r="K61" s="35"/>
    </row>
    <row r="62" spans="2:11" s="6" customFormat="1" x14ac:dyDescent="0.2">
      <c r="B62" s="36"/>
      <c r="D62" s="53"/>
      <c r="E62" s="58" t="s">
        <v>0</v>
      </c>
      <c r="F62" s="61" t="s">
        <v>24</v>
      </c>
      <c r="H62" s="59">
        <f>H61</f>
        <v>89.2</v>
      </c>
      <c r="K62" s="37"/>
    </row>
    <row r="63" spans="2:11" s="1" customFormat="1" ht="12" x14ac:dyDescent="0.2">
      <c r="B63" s="30"/>
      <c r="C63" s="47">
        <f>MAX(C56:C62)+1</f>
        <v>10</v>
      </c>
      <c r="D63" s="47" t="s">
        <v>22</v>
      </c>
      <c r="E63" s="78" t="s">
        <v>121</v>
      </c>
      <c r="F63" s="79" t="s">
        <v>112</v>
      </c>
      <c r="G63" s="50" t="s">
        <v>66</v>
      </c>
      <c r="H63" s="51">
        <f>H69</f>
        <v>201.17</v>
      </c>
      <c r="I63" s="52">
        <v>0</v>
      </c>
      <c r="J63" s="52">
        <f>ROUND(I63*H63,2)</f>
        <v>0</v>
      </c>
      <c r="K63" s="31"/>
    </row>
    <row r="64" spans="2:11" s="4" customFormat="1" x14ac:dyDescent="0.2">
      <c r="B64" s="32"/>
      <c r="D64" s="53"/>
      <c r="E64" s="54" t="s">
        <v>0</v>
      </c>
      <c r="F64" s="55" t="s">
        <v>117</v>
      </c>
      <c r="H64" s="54" t="s">
        <v>0</v>
      </c>
      <c r="K64" s="33"/>
    </row>
    <row r="65" spans="2:11" s="4" customFormat="1" x14ac:dyDescent="0.2">
      <c r="B65" s="32"/>
      <c r="D65" s="53"/>
      <c r="E65" s="54"/>
      <c r="F65" s="55" t="s">
        <v>118</v>
      </c>
      <c r="H65" s="54"/>
      <c r="K65" s="33"/>
    </row>
    <row r="66" spans="2:11" s="5" customFormat="1" x14ac:dyDescent="0.2">
      <c r="B66" s="34"/>
      <c r="D66" s="53"/>
      <c r="E66" s="56" t="s">
        <v>0</v>
      </c>
      <c r="F66" s="60">
        <v>7.07</v>
      </c>
      <c r="H66" s="57">
        <v>7.07</v>
      </c>
      <c r="K66" s="35"/>
    </row>
    <row r="67" spans="2:11" s="4" customFormat="1" x14ac:dyDescent="0.2">
      <c r="B67" s="32"/>
      <c r="D67" s="53"/>
      <c r="E67" s="54"/>
      <c r="F67" s="55" t="s">
        <v>119</v>
      </c>
      <c r="H67" s="54"/>
      <c r="K67" s="33"/>
    </row>
    <row r="68" spans="2:11" s="5" customFormat="1" x14ac:dyDescent="0.2">
      <c r="B68" s="34"/>
      <c r="D68" s="53"/>
      <c r="E68" s="56" t="s">
        <v>0</v>
      </c>
      <c r="F68" s="60">
        <v>194.1</v>
      </c>
      <c r="H68" s="57">
        <v>194.1</v>
      </c>
      <c r="K68" s="35"/>
    </row>
    <row r="69" spans="2:11" s="6" customFormat="1" x14ac:dyDescent="0.2">
      <c r="B69" s="36"/>
      <c r="D69" s="53"/>
      <c r="E69" s="58" t="s">
        <v>0</v>
      </c>
      <c r="F69" s="61" t="s">
        <v>24</v>
      </c>
      <c r="H69" s="59">
        <f>SUM(H64:H68)</f>
        <v>201.17</v>
      </c>
      <c r="K69" s="37"/>
    </row>
    <row r="70" spans="2:11" s="1" customFormat="1" ht="24" x14ac:dyDescent="0.2">
      <c r="B70" s="30"/>
      <c r="C70" s="47">
        <f>MAX(C55:C64)+1</f>
        <v>11</v>
      </c>
      <c r="D70" s="47" t="s">
        <v>22</v>
      </c>
      <c r="E70" s="78" t="s">
        <v>174</v>
      </c>
      <c r="F70" s="49" t="s">
        <v>175</v>
      </c>
      <c r="G70" s="50" t="s">
        <v>23</v>
      </c>
      <c r="H70" s="51">
        <f>H73</f>
        <v>5.72</v>
      </c>
      <c r="I70" s="52">
        <v>0</v>
      </c>
      <c r="J70" s="52">
        <f>ROUND(I70*H70,2)</f>
        <v>0</v>
      </c>
      <c r="K70" s="31"/>
    </row>
    <row r="71" spans="2:11" s="4" customFormat="1" x14ac:dyDescent="0.2">
      <c r="B71" s="32"/>
      <c r="D71" s="53"/>
      <c r="E71" s="54" t="s">
        <v>0</v>
      </c>
      <c r="F71" s="55" t="s">
        <v>169</v>
      </c>
      <c r="H71" s="54" t="s">
        <v>0</v>
      </c>
      <c r="K71" s="33"/>
    </row>
    <row r="72" spans="2:11" s="5" customFormat="1" x14ac:dyDescent="0.2">
      <c r="B72" s="34"/>
      <c r="D72" s="53"/>
      <c r="E72" s="56" t="s">
        <v>0</v>
      </c>
      <c r="F72" s="60">
        <v>5.72</v>
      </c>
      <c r="H72" s="57">
        <v>5.72</v>
      </c>
      <c r="K72" s="35"/>
    </row>
    <row r="73" spans="2:11" s="6" customFormat="1" x14ac:dyDescent="0.2">
      <c r="B73" s="36"/>
      <c r="D73" s="53"/>
      <c r="E73" s="58" t="s">
        <v>0</v>
      </c>
      <c r="F73" s="61" t="s">
        <v>24</v>
      </c>
      <c r="H73" s="59">
        <f>H72</f>
        <v>5.72</v>
      </c>
      <c r="K73" s="37"/>
    </row>
    <row r="74" spans="2:11" s="1" customFormat="1" ht="14.45" customHeight="1" x14ac:dyDescent="0.2">
      <c r="B74" s="41"/>
      <c r="C74" s="47">
        <f>MAX(C57:C73)+1</f>
        <v>12</v>
      </c>
      <c r="D74" s="68" t="s">
        <v>28</v>
      </c>
      <c r="E74" s="69" t="s">
        <v>176</v>
      </c>
      <c r="F74" s="70" t="s">
        <v>170</v>
      </c>
      <c r="G74" s="71" t="s">
        <v>66</v>
      </c>
      <c r="H74" s="77">
        <f>H70*0.3</f>
        <v>1.716</v>
      </c>
      <c r="I74" s="72">
        <v>0</v>
      </c>
      <c r="J74" s="67">
        <f>ROUND(I74*H74,2)</f>
        <v>0</v>
      </c>
      <c r="K74" s="46"/>
    </row>
    <row r="75" spans="2:11" s="1" customFormat="1" ht="24" x14ac:dyDescent="0.2">
      <c r="B75" s="30"/>
      <c r="C75" s="47">
        <f>MAX(C60:C74)+1</f>
        <v>13</v>
      </c>
      <c r="D75" s="47" t="s">
        <v>22</v>
      </c>
      <c r="E75" s="78" t="s">
        <v>122</v>
      </c>
      <c r="F75" s="79" t="s">
        <v>113</v>
      </c>
      <c r="G75" s="50" t="s">
        <v>45</v>
      </c>
      <c r="H75" s="51">
        <f>H78</f>
        <v>30</v>
      </c>
      <c r="I75" s="52">
        <v>0</v>
      </c>
      <c r="J75" s="52">
        <f>ROUND(I75*H75,2)</f>
        <v>0</v>
      </c>
      <c r="K75" s="31"/>
    </row>
    <row r="76" spans="2:11" s="4" customFormat="1" x14ac:dyDescent="0.2">
      <c r="B76" s="32"/>
      <c r="D76" s="53"/>
      <c r="E76" s="54" t="s">
        <v>0</v>
      </c>
      <c r="F76" s="55" t="s">
        <v>116</v>
      </c>
      <c r="H76" s="54" t="s">
        <v>0</v>
      </c>
      <c r="K76" s="33"/>
    </row>
    <row r="77" spans="2:11" s="5" customFormat="1" x14ac:dyDescent="0.2">
      <c r="B77" s="34"/>
      <c r="D77" s="53"/>
      <c r="E77" s="56" t="s">
        <v>0</v>
      </c>
      <c r="F77" s="60">
        <v>30</v>
      </c>
      <c r="H77" s="57">
        <v>30</v>
      </c>
      <c r="K77" s="35"/>
    </row>
    <row r="78" spans="2:11" s="6" customFormat="1" x14ac:dyDescent="0.2">
      <c r="B78" s="36"/>
      <c r="D78" s="53"/>
      <c r="E78" s="58" t="s">
        <v>0</v>
      </c>
      <c r="F78" s="61" t="s">
        <v>24</v>
      </c>
      <c r="H78" s="59">
        <f>H77</f>
        <v>30</v>
      </c>
      <c r="K78" s="37"/>
    </row>
    <row r="79" spans="2:11" s="1" customFormat="1" ht="14.45" customHeight="1" x14ac:dyDescent="0.2">
      <c r="B79" s="41"/>
      <c r="C79" s="47">
        <f>MAX(C62:C78)+1</f>
        <v>14</v>
      </c>
      <c r="D79" s="68" t="s">
        <v>28</v>
      </c>
      <c r="E79" s="81" t="s">
        <v>123</v>
      </c>
      <c r="F79" s="82" t="s">
        <v>120</v>
      </c>
      <c r="G79" s="71" t="s">
        <v>45</v>
      </c>
      <c r="H79" s="77">
        <v>30</v>
      </c>
      <c r="I79" s="72">
        <v>0</v>
      </c>
      <c r="J79" s="67">
        <f>ROUND(I79*H79,2)</f>
        <v>0</v>
      </c>
      <c r="K79" s="46"/>
    </row>
    <row r="80" spans="2:11" s="1" customFormat="1" ht="24" x14ac:dyDescent="0.2">
      <c r="B80" s="30"/>
      <c r="C80" s="47">
        <f>MAX(C69:C79)+1</f>
        <v>15</v>
      </c>
      <c r="D80" s="47" t="s">
        <v>22</v>
      </c>
      <c r="E80" s="78" t="s">
        <v>124</v>
      </c>
      <c r="F80" s="79" t="s">
        <v>114</v>
      </c>
      <c r="G80" s="50" t="s">
        <v>45</v>
      </c>
      <c r="H80" s="51">
        <f>H83</f>
        <v>1</v>
      </c>
      <c r="I80" s="52">
        <v>0</v>
      </c>
      <c r="J80" s="52">
        <f>ROUND(I80*H80,2)</f>
        <v>0</v>
      </c>
      <c r="K80" s="31"/>
    </row>
    <row r="81" spans="2:11" s="4" customFormat="1" x14ac:dyDescent="0.2">
      <c r="B81" s="32"/>
      <c r="D81" s="53"/>
      <c r="E81" s="54" t="s">
        <v>0</v>
      </c>
      <c r="F81" s="55" t="s">
        <v>115</v>
      </c>
      <c r="H81" s="54" t="s">
        <v>0</v>
      </c>
      <c r="K81" s="33"/>
    </row>
    <row r="82" spans="2:11" s="5" customFormat="1" x14ac:dyDescent="0.2">
      <c r="B82" s="34"/>
      <c r="D82" s="53"/>
      <c r="E82" s="56" t="s">
        <v>0</v>
      </c>
      <c r="F82" s="60">
        <v>1</v>
      </c>
      <c r="H82" s="57">
        <v>1</v>
      </c>
      <c r="K82" s="35"/>
    </row>
    <row r="83" spans="2:11" s="6" customFormat="1" x14ac:dyDescent="0.2">
      <c r="B83" s="36"/>
      <c r="D83" s="53"/>
      <c r="E83" s="58" t="s">
        <v>0</v>
      </c>
      <c r="F83" s="61" t="s">
        <v>24</v>
      </c>
      <c r="H83" s="59">
        <f>H82</f>
        <v>1</v>
      </c>
      <c r="K83" s="37"/>
    </row>
    <row r="84" spans="2:11" s="1" customFormat="1" ht="12" x14ac:dyDescent="0.2">
      <c r="B84" s="41"/>
      <c r="C84" s="47">
        <f>MAX(C75:C83)+1</f>
        <v>16</v>
      </c>
      <c r="D84" s="68" t="s">
        <v>28</v>
      </c>
      <c r="E84" s="81" t="s">
        <v>125</v>
      </c>
      <c r="F84" s="82" t="s">
        <v>168</v>
      </c>
      <c r="G84" s="71" t="s">
        <v>45</v>
      </c>
      <c r="H84" s="77">
        <v>1</v>
      </c>
      <c r="I84" s="72">
        <v>0</v>
      </c>
      <c r="J84" s="67">
        <f>ROUND(I84*H84,2)</f>
        <v>0</v>
      </c>
      <c r="K84" s="46"/>
    </row>
    <row r="85" spans="2:11" s="3" customFormat="1" ht="22.9" customHeight="1" x14ac:dyDescent="0.2">
      <c r="B85" s="23"/>
      <c r="D85" s="24" t="s">
        <v>11</v>
      </c>
      <c r="E85" s="28" t="s">
        <v>177</v>
      </c>
      <c r="F85" s="28" t="s">
        <v>178</v>
      </c>
      <c r="J85" s="29">
        <f>SUM(J86:J89)</f>
        <v>0</v>
      </c>
      <c r="K85" s="27"/>
    </row>
    <row r="86" spans="2:11" s="1" customFormat="1" ht="12" x14ac:dyDescent="0.2">
      <c r="B86" s="30"/>
      <c r="C86" s="47">
        <f>MAX(C53:C85)+1</f>
        <v>17</v>
      </c>
      <c r="D86" s="47" t="s">
        <v>22</v>
      </c>
      <c r="E86" s="78" t="s">
        <v>179</v>
      </c>
      <c r="F86" s="79" t="s">
        <v>180</v>
      </c>
      <c r="G86" s="50" t="s">
        <v>66</v>
      </c>
      <c r="H86" s="51">
        <f>H89</f>
        <v>0.40289999999999998</v>
      </c>
      <c r="I86" s="52">
        <v>0</v>
      </c>
      <c r="J86" s="52">
        <f>ROUND(I86*H86,2)</f>
        <v>0</v>
      </c>
      <c r="K86" s="31"/>
    </row>
    <row r="87" spans="2:11" s="4" customFormat="1" x14ac:dyDescent="0.2">
      <c r="B87" s="32"/>
      <c r="D87" s="53"/>
      <c r="E87" s="54" t="s">
        <v>0</v>
      </c>
      <c r="F87" s="55" t="s">
        <v>181</v>
      </c>
      <c r="H87" s="54" t="s">
        <v>0</v>
      </c>
      <c r="K87" s="33"/>
    </row>
    <row r="88" spans="2:11" s="5" customFormat="1" x14ac:dyDescent="0.2">
      <c r="B88" s="34"/>
      <c r="D88" s="53"/>
      <c r="E88" s="56" t="s">
        <v>0</v>
      </c>
      <c r="F88" s="60" t="s">
        <v>182</v>
      </c>
      <c r="H88" s="57">
        <f>1.343*0.3</f>
        <v>0.40289999999999998</v>
      </c>
      <c r="K88" s="35"/>
    </row>
    <row r="89" spans="2:11" s="6" customFormat="1" x14ac:dyDescent="0.2">
      <c r="B89" s="36"/>
      <c r="D89" s="53"/>
      <c r="E89" s="58" t="s">
        <v>0</v>
      </c>
      <c r="F89" s="61" t="s">
        <v>24</v>
      </c>
      <c r="H89" s="59">
        <f>H88</f>
        <v>0.40289999999999998</v>
      </c>
      <c r="K89" s="37"/>
    </row>
    <row r="90" spans="2:11" s="3" customFormat="1" ht="22.9" customHeight="1" x14ac:dyDescent="0.2">
      <c r="B90" s="23"/>
      <c r="D90" s="24" t="s">
        <v>11</v>
      </c>
      <c r="E90" s="28" t="s">
        <v>26</v>
      </c>
      <c r="F90" s="28" t="s">
        <v>30</v>
      </c>
      <c r="J90" s="29">
        <f>SUM(J91:J110)</f>
        <v>0</v>
      </c>
      <c r="K90" s="27"/>
    </row>
    <row r="91" spans="2:11" s="1" customFormat="1" ht="24" x14ac:dyDescent="0.2">
      <c r="B91" s="30"/>
      <c r="C91" s="47">
        <f>MAX(C58:C90)+1</f>
        <v>18</v>
      </c>
      <c r="D91" s="47" t="s">
        <v>22</v>
      </c>
      <c r="E91" s="78" t="s">
        <v>110</v>
      </c>
      <c r="F91" s="79" t="s">
        <v>109</v>
      </c>
      <c r="G91" s="50" t="s">
        <v>23</v>
      </c>
      <c r="H91" s="51">
        <f>H94</f>
        <v>194.1</v>
      </c>
      <c r="I91" s="52">
        <v>0</v>
      </c>
      <c r="J91" s="52">
        <f>ROUND(I91*H91,2)</f>
        <v>0</v>
      </c>
      <c r="K91" s="31"/>
    </row>
    <row r="92" spans="2:11" s="4" customFormat="1" ht="22.5" x14ac:dyDescent="0.2">
      <c r="B92" s="32"/>
      <c r="D92" s="53"/>
      <c r="E92" s="54" t="s">
        <v>0</v>
      </c>
      <c r="F92" s="55" t="s">
        <v>91</v>
      </c>
      <c r="H92" s="54" t="s">
        <v>0</v>
      </c>
      <c r="K92" s="33"/>
    </row>
    <row r="93" spans="2:11" s="5" customFormat="1" x14ac:dyDescent="0.2">
      <c r="B93" s="34"/>
      <c r="D93" s="53"/>
      <c r="E93" s="56" t="s">
        <v>0</v>
      </c>
      <c r="F93" s="60">
        <v>194.1</v>
      </c>
      <c r="H93" s="57">
        <v>194.1</v>
      </c>
      <c r="K93" s="35"/>
    </row>
    <row r="94" spans="2:11" s="6" customFormat="1" x14ac:dyDescent="0.2">
      <c r="B94" s="36"/>
      <c r="D94" s="53"/>
      <c r="E94" s="58" t="s">
        <v>0</v>
      </c>
      <c r="F94" s="61" t="s">
        <v>24</v>
      </c>
      <c r="H94" s="59">
        <f>H93</f>
        <v>194.1</v>
      </c>
      <c r="K94" s="37"/>
    </row>
    <row r="95" spans="2:11" s="1" customFormat="1" ht="36" x14ac:dyDescent="0.2">
      <c r="B95" s="30"/>
      <c r="C95" s="47">
        <f>MAX(C56:C94)+1</f>
        <v>19</v>
      </c>
      <c r="D95" s="47" t="s">
        <v>22</v>
      </c>
      <c r="E95" s="78" t="s">
        <v>80</v>
      </c>
      <c r="F95" s="79" t="s">
        <v>111</v>
      </c>
      <c r="G95" s="50" t="s">
        <v>23</v>
      </c>
      <c r="H95" s="51">
        <f>H98</f>
        <v>194.1</v>
      </c>
      <c r="I95" s="52">
        <v>0</v>
      </c>
      <c r="J95" s="52">
        <f>ROUND(I95*H95,2)</f>
        <v>0</v>
      </c>
      <c r="K95" s="31"/>
    </row>
    <row r="96" spans="2:11" s="4" customFormat="1" ht="22.5" x14ac:dyDescent="0.2">
      <c r="B96" s="32"/>
      <c r="D96" s="53"/>
      <c r="E96" s="54" t="s">
        <v>0</v>
      </c>
      <c r="F96" s="55" t="s">
        <v>91</v>
      </c>
      <c r="H96" s="54" t="s">
        <v>0</v>
      </c>
      <c r="K96" s="33"/>
    </row>
    <row r="97" spans="2:14" s="5" customFormat="1" x14ac:dyDescent="0.2">
      <c r="B97" s="34"/>
      <c r="D97" s="53"/>
      <c r="E97" s="56" t="s">
        <v>0</v>
      </c>
      <c r="F97" s="60">
        <v>194.1</v>
      </c>
      <c r="H97" s="57">
        <v>194.1</v>
      </c>
      <c r="K97" s="35"/>
    </row>
    <row r="98" spans="2:14" s="6" customFormat="1" x14ac:dyDescent="0.2">
      <c r="B98" s="36"/>
      <c r="D98" s="53"/>
      <c r="E98" s="58" t="s">
        <v>0</v>
      </c>
      <c r="F98" s="61" t="s">
        <v>24</v>
      </c>
      <c r="H98" s="59">
        <f>H97</f>
        <v>194.1</v>
      </c>
      <c r="K98" s="37"/>
    </row>
    <row r="99" spans="2:14" s="1" customFormat="1" ht="30" customHeight="1" x14ac:dyDescent="0.2">
      <c r="B99" s="30"/>
      <c r="C99" s="47">
        <f>MAX(C94:C98)+1</f>
        <v>20</v>
      </c>
      <c r="D99" s="47" t="s">
        <v>22</v>
      </c>
      <c r="E99" s="48" t="s">
        <v>58</v>
      </c>
      <c r="F99" s="49" t="s">
        <v>59</v>
      </c>
      <c r="G99" s="50" t="s">
        <v>23</v>
      </c>
      <c r="H99" s="51">
        <f>H102</f>
        <v>7.98</v>
      </c>
      <c r="I99" s="52">
        <v>0</v>
      </c>
      <c r="J99" s="52">
        <f>ROUND(I99*H99,2)</f>
        <v>0</v>
      </c>
      <c r="K99" s="31"/>
    </row>
    <row r="100" spans="2:14" s="4" customFormat="1" x14ac:dyDescent="0.2">
      <c r="B100" s="32"/>
      <c r="D100" s="53"/>
      <c r="E100" s="54" t="s">
        <v>0</v>
      </c>
      <c r="F100" s="55" t="s">
        <v>90</v>
      </c>
      <c r="H100" s="54" t="s">
        <v>0</v>
      </c>
      <c r="K100" s="33"/>
    </row>
    <row r="101" spans="2:14" s="5" customFormat="1" x14ac:dyDescent="0.2">
      <c r="B101" s="34"/>
      <c r="D101" s="53"/>
      <c r="E101" s="56"/>
      <c r="F101" s="60">
        <v>7.98</v>
      </c>
      <c r="H101" s="57">
        <f>7.98</f>
        <v>7.98</v>
      </c>
      <c r="K101" s="35"/>
    </row>
    <row r="102" spans="2:14" s="6" customFormat="1" x14ac:dyDescent="0.2">
      <c r="B102" s="36"/>
      <c r="D102" s="53"/>
      <c r="E102" s="58" t="s">
        <v>0</v>
      </c>
      <c r="F102" s="61" t="s">
        <v>24</v>
      </c>
      <c r="H102" s="59">
        <f>H101</f>
        <v>7.98</v>
      </c>
      <c r="K102" s="37"/>
    </row>
    <row r="103" spans="2:14" s="1" customFormat="1" ht="36" x14ac:dyDescent="0.2">
      <c r="B103" s="30"/>
      <c r="C103" s="47">
        <f>MAX(C99:C102)+1</f>
        <v>21</v>
      </c>
      <c r="D103" s="47" t="s">
        <v>22</v>
      </c>
      <c r="E103" s="48" t="s">
        <v>78</v>
      </c>
      <c r="F103" s="49" t="s">
        <v>79</v>
      </c>
      <c r="G103" s="50" t="s">
        <v>23</v>
      </c>
      <c r="H103" s="51">
        <f>H109</f>
        <v>199.75</v>
      </c>
      <c r="I103" s="52">
        <v>0</v>
      </c>
      <c r="J103" s="52">
        <f>ROUND(I103*H103,2)</f>
        <v>0</v>
      </c>
      <c r="K103" s="31"/>
    </row>
    <row r="104" spans="2:14" s="4" customFormat="1" ht="22.5" x14ac:dyDescent="0.2">
      <c r="B104" s="32"/>
      <c r="D104" s="53"/>
      <c r="E104" s="54" t="s">
        <v>0</v>
      </c>
      <c r="F104" s="55" t="s">
        <v>91</v>
      </c>
      <c r="H104" s="54" t="s">
        <v>0</v>
      </c>
      <c r="K104" s="33"/>
    </row>
    <row r="105" spans="2:14" s="4" customFormat="1" x14ac:dyDescent="0.2">
      <c r="B105" s="32"/>
      <c r="D105" s="53"/>
      <c r="E105" s="54" t="s">
        <v>0</v>
      </c>
      <c r="F105" s="55" t="s">
        <v>76</v>
      </c>
      <c r="H105" s="54" t="s">
        <v>0</v>
      </c>
      <c r="K105" s="33"/>
    </row>
    <row r="106" spans="2:14" s="5" customFormat="1" x14ac:dyDescent="0.2">
      <c r="B106" s="34"/>
      <c r="D106" s="53"/>
      <c r="E106" s="56" t="s">
        <v>0</v>
      </c>
      <c r="F106" s="60">
        <v>194.1</v>
      </c>
      <c r="H106" s="57">
        <v>194.1</v>
      </c>
      <c r="K106" s="35"/>
    </row>
    <row r="107" spans="2:14" s="4" customFormat="1" x14ac:dyDescent="0.2">
      <c r="B107" s="32"/>
      <c r="D107" s="53"/>
      <c r="E107" s="54" t="s">
        <v>0</v>
      </c>
      <c r="F107" s="55" t="s">
        <v>159</v>
      </c>
      <c r="H107" s="54" t="s">
        <v>0</v>
      </c>
      <c r="K107" s="33"/>
    </row>
    <row r="108" spans="2:14" s="5" customFormat="1" x14ac:dyDescent="0.2">
      <c r="B108" s="34"/>
      <c r="D108" s="53"/>
      <c r="E108" s="56" t="s">
        <v>0</v>
      </c>
      <c r="F108" s="60">
        <v>5.65</v>
      </c>
      <c r="H108" s="57">
        <v>5.65</v>
      </c>
      <c r="K108" s="35"/>
    </row>
    <row r="109" spans="2:14" s="6" customFormat="1" x14ac:dyDescent="0.2">
      <c r="B109" s="36"/>
      <c r="D109" s="53"/>
      <c r="E109" s="58" t="s">
        <v>0</v>
      </c>
      <c r="F109" s="61" t="s">
        <v>24</v>
      </c>
      <c r="H109" s="59">
        <f>SUM(H104:H108)</f>
        <v>199.75</v>
      </c>
      <c r="K109" s="37"/>
      <c r="L109" s="5"/>
      <c r="M109" s="75"/>
      <c r="N109" s="4"/>
    </row>
    <row r="110" spans="2:14" s="1" customFormat="1" ht="24" x14ac:dyDescent="0.2">
      <c r="B110" s="41"/>
      <c r="C110" s="47">
        <f>MAX(C101:C109)+1</f>
        <v>22</v>
      </c>
      <c r="D110" s="68" t="s">
        <v>28</v>
      </c>
      <c r="E110" s="81" t="s">
        <v>127</v>
      </c>
      <c r="F110" s="82" t="s">
        <v>126</v>
      </c>
      <c r="G110" s="71" t="s">
        <v>23</v>
      </c>
      <c r="H110" s="77">
        <v>194.1</v>
      </c>
      <c r="I110" s="72">
        <v>0</v>
      </c>
      <c r="J110" s="67">
        <f>ROUND(I110*H110,2)</f>
        <v>0</v>
      </c>
      <c r="K110" s="46"/>
      <c r="L110" s="75"/>
      <c r="M110" s="75"/>
    </row>
    <row r="111" spans="2:14" s="3" customFormat="1" ht="22.9" customHeight="1" x14ac:dyDescent="0.2">
      <c r="B111" s="23"/>
      <c r="D111" s="24" t="s">
        <v>11</v>
      </c>
      <c r="E111" s="28">
        <v>6</v>
      </c>
      <c r="F111" s="28" t="s">
        <v>81</v>
      </c>
      <c r="J111" s="29">
        <f>SUM(J112:J115)</f>
        <v>0</v>
      </c>
      <c r="K111" s="27"/>
    </row>
    <row r="112" spans="2:14" s="1" customFormat="1" ht="30" customHeight="1" x14ac:dyDescent="0.2">
      <c r="B112" s="30"/>
      <c r="C112" s="47">
        <f>MAX(C102:C111)+1</f>
        <v>23</v>
      </c>
      <c r="D112" s="47" t="s">
        <v>22</v>
      </c>
      <c r="E112" s="48" t="s">
        <v>128</v>
      </c>
      <c r="F112" s="79" t="s">
        <v>82</v>
      </c>
      <c r="G112" s="50" t="s">
        <v>23</v>
      </c>
      <c r="H112" s="73">
        <f>H115</f>
        <v>4</v>
      </c>
      <c r="I112" s="74">
        <v>0</v>
      </c>
      <c r="J112" s="74">
        <f>ROUND(I112*H112,2)</f>
        <v>0</v>
      </c>
      <c r="K112" s="31"/>
    </row>
    <row r="113" spans="2:11" s="4" customFormat="1" x14ac:dyDescent="0.2">
      <c r="B113" s="32"/>
      <c r="D113" s="53"/>
      <c r="E113" s="54" t="s">
        <v>0</v>
      </c>
      <c r="F113" s="55" t="s">
        <v>86</v>
      </c>
      <c r="H113" s="54" t="s">
        <v>0</v>
      </c>
      <c r="K113" s="33"/>
    </row>
    <row r="114" spans="2:11" s="5" customFormat="1" x14ac:dyDescent="0.2">
      <c r="B114" s="34"/>
      <c r="D114" s="53"/>
      <c r="E114" s="56" t="s">
        <v>0</v>
      </c>
      <c r="F114" s="60">
        <v>4</v>
      </c>
      <c r="H114" s="57">
        <f>4</f>
        <v>4</v>
      </c>
      <c r="K114" s="35"/>
    </row>
    <row r="115" spans="2:11" s="6" customFormat="1" x14ac:dyDescent="0.2">
      <c r="B115" s="36"/>
      <c r="D115" s="53"/>
      <c r="E115" s="58" t="s">
        <v>0</v>
      </c>
      <c r="F115" s="61" t="s">
        <v>24</v>
      </c>
      <c r="H115" s="59">
        <f>H114</f>
        <v>4</v>
      </c>
      <c r="K115" s="37"/>
    </row>
    <row r="116" spans="2:11" s="3" customFormat="1" ht="22.9" customHeight="1" x14ac:dyDescent="0.2">
      <c r="B116" s="23"/>
      <c r="D116" s="24" t="s">
        <v>11</v>
      </c>
      <c r="E116" s="28" t="s">
        <v>27</v>
      </c>
      <c r="F116" s="28" t="s">
        <v>31</v>
      </c>
      <c r="J116" s="29">
        <f>SUM(J117:J183)</f>
        <v>0</v>
      </c>
      <c r="K116" s="27"/>
    </row>
    <row r="117" spans="2:11" s="1" customFormat="1" ht="30" customHeight="1" x14ac:dyDescent="0.2">
      <c r="B117" s="30"/>
      <c r="C117" s="47">
        <f>MAX(C42:C112)+1</f>
        <v>24</v>
      </c>
      <c r="D117" s="47" t="s">
        <v>22</v>
      </c>
      <c r="E117" s="78" t="s">
        <v>132</v>
      </c>
      <c r="F117" s="79" t="s">
        <v>129</v>
      </c>
      <c r="G117" s="50" t="s">
        <v>45</v>
      </c>
      <c r="H117" s="51">
        <v>2</v>
      </c>
      <c r="I117" s="52">
        <v>0</v>
      </c>
      <c r="J117" s="52">
        <f>ROUND(I117*H117,2)</f>
        <v>0</v>
      </c>
      <c r="K117" s="31"/>
    </row>
    <row r="118" spans="2:11" s="4" customFormat="1" x14ac:dyDescent="0.2">
      <c r="B118" s="32"/>
      <c r="D118" s="53"/>
      <c r="E118" s="54" t="s">
        <v>0</v>
      </c>
      <c r="F118" s="55" t="s">
        <v>135</v>
      </c>
      <c r="H118" s="54" t="s">
        <v>0</v>
      </c>
      <c r="K118" s="33"/>
    </row>
    <row r="119" spans="2:11" s="5" customFormat="1" x14ac:dyDescent="0.2">
      <c r="B119" s="34"/>
      <c r="D119" s="53"/>
      <c r="E119" s="56" t="s">
        <v>0</v>
      </c>
      <c r="F119" s="60">
        <v>2</v>
      </c>
      <c r="H119" s="57">
        <v>2</v>
      </c>
      <c r="K119" s="35"/>
    </row>
    <row r="120" spans="2:11" s="6" customFormat="1" x14ac:dyDescent="0.2">
      <c r="B120" s="36"/>
      <c r="D120" s="53"/>
      <c r="E120" s="58" t="s">
        <v>0</v>
      </c>
      <c r="F120" s="61" t="s">
        <v>24</v>
      </c>
      <c r="H120" s="59">
        <f>SUM(H118:H119)</f>
        <v>2</v>
      </c>
      <c r="K120" s="37"/>
    </row>
    <row r="121" spans="2:11" s="1" customFormat="1" ht="24" x14ac:dyDescent="0.2">
      <c r="B121" s="41"/>
      <c r="C121" s="47">
        <f>MAX(C106:C120)+1</f>
        <v>25</v>
      </c>
      <c r="D121" s="68" t="s">
        <v>28</v>
      </c>
      <c r="E121" s="81" t="s">
        <v>133</v>
      </c>
      <c r="F121" s="82" t="s">
        <v>130</v>
      </c>
      <c r="G121" s="71" t="s">
        <v>45</v>
      </c>
      <c r="H121" s="77">
        <v>2</v>
      </c>
      <c r="I121" s="72">
        <v>0</v>
      </c>
      <c r="J121" s="67">
        <f>ROUND(I121*H121,2)</f>
        <v>0</v>
      </c>
      <c r="K121" s="46"/>
    </row>
    <row r="122" spans="2:11" s="1" customFormat="1" ht="24" x14ac:dyDescent="0.2">
      <c r="B122" s="41"/>
      <c r="C122" s="47">
        <f>MAX(C107:C121)+1</f>
        <v>26</v>
      </c>
      <c r="D122" s="68" t="s">
        <v>28</v>
      </c>
      <c r="E122" s="81" t="s">
        <v>134</v>
      </c>
      <c r="F122" s="82" t="s">
        <v>131</v>
      </c>
      <c r="G122" s="71" t="s">
        <v>45</v>
      </c>
      <c r="H122" s="77">
        <v>2</v>
      </c>
      <c r="I122" s="72">
        <v>0</v>
      </c>
      <c r="J122" s="67">
        <f>ROUND(I122*H122,2)</f>
        <v>0</v>
      </c>
      <c r="K122" s="46"/>
    </row>
    <row r="123" spans="2:11" s="1" customFormat="1" ht="30" customHeight="1" x14ac:dyDescent="0.2">
      <c r="B123" s="30"/>
      <c r="C123" s="47">
        <f>MAX(C46:C122)+1</f>
        <v>27</v>
      </c>
      <c r="D123" s="47" t="s">
        <v>22</v>
      </c>
      <c r="E123" s="78" t="s">
        <v>138</v>
      </c>
      <c r="F123" s="79" t="s">
        <v>137</v>
      </c>
      <c r="G123" s="50" t="s">
        <v>25</v>
      </c>
      <c r="H123" s="51">
        <f>H126</f>
        <v>42</v>
      </c>
      <c r="I123" s="52">
        <v>0</v>
      </c>
      <c r="J123" s="52">
        <f>ROUND(I123*H123,2)</f>
        <v>0</v>
      </c>
      <c r="K123" s="31"/>
    </row>
    <row r="124" spans="2:11" s="4" customFormat="1" x14ac:dyDescent="0.2">
      <c r="B124" s="32"/>
      <c r="D124" s="53"/>
      <c r="E124" s="54" t="s">
        <v>0</v>
      </c>
      <c r="F124" s="55" t="s">
        <v>136</v>
      </c>
      <c r="H124" s="54" t="s">
        <v>0</v>
      </c>
      <c r="K124" s="33"/>
    </row>
    <row r="125" spans="2:11" s="5" customFormat="1" x14ac:dyDescent="0.2">
      <c r="B125" s="34"/>
      <c r="D125" s="53"/>
      <c r="E125" s="56" t="s">
        <v>0</v>
      </c>
      <c r="F125" s="60">
        <v>42</v>
      </c>
      <c r="H125" s="57">
        <f>42</f>
        <v>42</v>
      </c>
      <c r="K125" s="35"/>
    </row>
    <row r="126" spans="2:11" s="6" customFormat="1" x14ac:dyDescent="0.2">
      <c r="B126" s="36"/>
      <c r="D126" s="53"/>
      <c r="E126" s="58" t="s">
        <v>0</v>
      </c>
      <c r="F126" s="61" t="s">
        <v>24</v>
      </c>
      <c r="H126" s="59">
        <f>SUM(H124:H125)</f>
        <v>42</v>
      </c>
      <c r="K126" s="37"/>
    </row>
    <row r="127" spans="2:11" s="1" customFormat="1" ht="30" customHeight="1" x14ac:dyDescent="0.2">
      <c r="B127" s="30"/>
      <c r="C127" s="47">
        <f>MAX(C50:C126)+1</f>
        <v>28</v>
      </c>
      <c r="D127" s="47" t="s">
        <v>22</v>
      </c>
      <c r="E127" s="78" t="s">
        <v>141</v>
      </c>
      <c r="F127" s="79" t="s">
        <v>142</v>
      </c>
      <c r="G127" s="50" t="s">
        <v>23</v>
      </c>
      <c r="H127" s="51">
        <f>H130</f>
        <v>0.3</v>
      </c>
      <c r="I127" s="52">
        <v>0</v>
      </c>
      <c r="J127" s="52">
        <f>ROUND(I127*H127,2)</f>
        <v>0</v>
      </c>
      <c r="K127" s="31"/>
    </row>
    <row r="128" spans="2:11" s="4" customFormat="1" x14ac:dyDescent="0.2">
      <c r="B128" s="32"/>
      <c r="D128" s="53"/>
      <c r="E128" s="54" t="s">
        <v>0</v>
      </c>
      <c r="F128" s="55" t="s">
        <v>143</v>
      </c>
      <c r="H128" s="54" t="s">
        <v>0</v>
      </c>
      <c r="K128" s="33"/>
    </row>
    <row r="129" spans="2:11" s="5" customFormat="1" x14ac:dyDescent="0.2">
      <c r="B129" s="34"/>
      <c r="D129" s="53"/>
      <c r="E129" s="56" t="s">
        <v>0</v>
      </c>
      <c r="F129" s="60">
        <v>0.3</v>
      </c>
      <c r="H129" s="57">
        <v>0.3</v>
      </c>
      <c r="K129" s="35"/>
    </row>
    <row r="130" spans="2:11" s="6" customFormat="1" x14ac:dyDescent="0.2">
      <c r="B130" s="36"/>
      <c r="D130" s="53"/>
      <c r="E130" s="58" t="s">
        <v>0</v>
      </c>
      <c r="F130" s="61" t="s">
        <v>24</v>
      </c>
      <c r="H130" s="59">
        <f>SUM(H128:H129)</f>
        <v>0.3</v>
      </c>
      <c r="K130" s="37"/>
    </row>
    <row r="131" spans="2:11" s="1" customFormat="1" ht="30" customHeight="1" x14ac:dyDescent="0.2">
      <c r="B131" s="41"/>
      <c r="C131" s="47">
        <f>MAX(C99:C130)+1</f>
        <v>29</v>
      </c>
      <c r="D131" s="47" t="s">
        <v>22</v>
      </c>
      <c r="E131" s="78" t="s">
        <v>140</v>
      </c>
      <c r="F131" s="79" t="s">
        <v>139</v>
      </c>
      <c r="G131" s="50" t="s">
        <v>25</v>
      </c>
      <c r="H131" s="51">
        <f>H134</f>
        <v>37.6</v>
      </c>
      <c r="I131" s="52">
        <v>0</v>
      </c>
      <c r="J131" s="67">
        <f>ROUND(I131*H131,2)</f>
        <v>0</v>
      </c>
      <c r="K131" s="45"/>
    </row>
    <row r="132" spans="2:11" s="4" customFormat="1" x14ac:dyDescent="0.2">
      <c r="B132" s="42"/>
      <c r="D132" s="53"/>
      <c r="E132" s="54" t="s">
        <v>0</v>
      </c>
      <c r="F132" s="55" t="s">
        <v>57</v>
      </c>
      <c r="H132" s="54" t="s">
        <v>0</v>
      </c>
      <c r="K132" s="33"/>
    </row>
    <row r="133" spans="2:11" s="5" customFormat="1" x14ac:dyDescent="0.2">
      <c r="B133" s="43"/>
      <c r="D133" s="53"/>
      <c r="E133" s="56" t="s">
        <v>0</v>
      </c>
      <c r="F133" s="60">
        <v>37.6</v>
      </c>
      <c r="H133" s="57">
        <v>37.6</v>
      </c>
      <c r="K133" s="35"/>
    </row>
    <row r="134" spans="2:11" s="6" customFormat="1" x14ac:dyDescent="0.2">
      <c r="B134" s="44"/>
      <c r="D134" s="53"/>
      <c r="E134" s="58" t="s">
        <v>0</v>
      </c>
      <c r="F134" s="61" t="s">
        <v>24</v>
      </c>
      <c r="H134" s="59">
        <f>H133</f>
        <v>37.6</v>
      </c>
      <c r="K134" s="37"/>
    </row>
    <row r="135" spans="2:11" s="1" customFormat="1" ht="14.45" customHeight="1" x14ac:dyDescent="0.2">
      <c r="B135" s="41"/>
      <c r="C135" s="47">
        <f>MAX(C116:C134)+1</f>
        <v>30</v>
      </c>
      <c r="D135" s="68" t="s">
        <v>28</v>
      </c>
      <c r="E135" s="69" t="s">
        <v>50</v>
      </c>
      <c r="F135" s="70" t="s">
        <v>49</v>
      </c>
      <c r="G135" s="71" t="s">
        <v>45</v>
      </c>
      <c r="H135" s="77">
        <v>38</v>
      </c>
      <c r="I135" s="72">
        <v>0</v>
      </c>
      <c r="J135" s="67">
        <f>ROUND(I135*H135,2)</f>
        <v>0</v>
      </c>
      <c r="K135" s="46"/>
    </row>
    <row r="136" spans="2:11" s="1" customFormat="1" ht="30" customHeight="1" x14ac:dyDescent="0.2">
      <c r="B136" s="30"/>
      <c r="C136" s="47">
        <f>MAX(C99:C135)+1</f>
        <v>31</v>
      </c>
      <c r="D136" s="47" t="s">
        <v>22</v>
      </c>
      <c r="E136" s="78" t="s">
        <v>145</v>
      </c>
      <c r="F136" s="79" t="s">
        <v>144</v>
      </c>
      <c r="G136" s="50" t="s">
        <v>25</v>
      </c>
      <c r="H136" s="51">
        <f>H139</f>
        <v>29.6</v>
      </c>
      <c r="I136" s="52">
        <v>0</v>
      </c>
      <c r="J136" s="52">
        <f>ROUND(I136*H136,2)</f>
        <v>0</v>
      </c>
      <c r="K136" s="31"/>
    </row>
    <row r="137" spans="2:11" s="5" customFormat="1" ht="22.5" x14ac:dyDescent="0.2">
      <c r="B137" s="34"/>
      <c r="D137" s="53"/>
      <c r="E137" s="56"/>
      <c r="F137" s="55" t="s">
        <v>89</v>
      </c>
      <c r="G137" s="4"/>
      <c r="H137" s="54" t="s">
        <v>0</v>
      </c>
      <c r="K137" s="35"/>
    </row>
    <row r="138" spans="2:11" s="5" customFormat="1" x14ac:dyDescent="0.2">
      <c r="B138" s="34"/>
      <c r="D138" s="53"/>
      <c r="E138" s="56"/>
      <c r="F138" s="60" t="s">
        <v>87</v>
      </c>
      <c r="H138" s="57">
        <f>26.6+(2*1.5)</f>
        <v>29.6</v>
      </c>
      <c r="K138" s="35"/>
    </row>
    <row r="139" spans="2:11" s="6" customFormat="1" x14ac:dyDescent="0.2">
      <c r="B139" s="36"/>
      <c r="D139" s="53"/>
      <c r="E139" s="58" t="s">
        <v>0</v>
      </c>
      <c r="F139" s="61" t="s">
        <v>24</v>
      </c>
      <c r="H139" s="59">
        <f>H138</f>
        <v>29.6</v>
      </c>
      <c r="K139" s="37"/>
    </row>
    <row r="140" spans="2:11" s="1" customFormat="1" ht="24" x14ac:dyDescent="0.2">
      <c r="B140" s="30"/>
      <c r="C140" s="47">
        <f>MAX(C11:C139)+1</f>
        <v>32</v>
      </c>
      <c r="D140" s="47" t="s">
        <v>22</v>
      </c>
      <c r="E140" s="78" t="s">
        <v>147</v>
      </c>
      <c r="F140" s="79" t="s">
        <v>146</v>
      </c>
      <c r="G140" s="50" t="s">
        <v>25</v>
      </c>
      <c r="H140" s="51">
        <f>H143</f>
        <v>29.6</v>
      </c>
      <c r="I140" s="52">
        <v>0</v>
      </c>
      <c r="J140" s="52">
        <f>ROUND(I140*H140,2)</f>
        <v>0</v>
      </c>
      <c r="K140" s="31"/>
    </row>
    <row r="141" spans="2:11" s="4" customFormat="1" ht="11.25" customHeight="1" x14ac:dyDescent="0.2">
      <c r="B141" s="32"/>
      <c r="D141" s="53"/>
      <c r="E141" s="54" t="s">
        <v>0</v>
      </c>
      <c r="F141" s="55" t="s">
        <v>88</v>
      </c>
      <c r="H141" s="54" t="s">
        <v>0</v>
      </c>
      <c r="K141" s="33"/>
    </row>
    <row r="142" spans="2:11" s="5" customFormat="1" x14ac:dyDescent="0.2">
      <c r="B142" s="34"/>
      <c r="D142" s="53"/>
      <c r="E142" s="56" t="s">
        <v>0</v>
      </c>
      <c r="F142" s="60" t="s">
        <v>87</v>
      </c>
      <c r="H142" s="57">
        <f>26.6+(2*1.5)</f>
        <v>29.6</v>
      </c>
      <c r="K142" s="35"/>
    </row>
    <row r="143" spans="2:11" s="6" customFormat="1" x14ac:dyDescent="0.2">
      <c r="B143" s="36"/>
      <c r="D143" s="53"/>
      <c r="E143" s="58" t="s">
        <v>0</v>
      </c>
      <c r="F143" s="61" t="s">
        <v>24</v>
      </c>
      <c r="H143" s="59">
        <f>SUM(H141:H142)</f>
        <v>29.6</v>
      </c>
      <c r="K143" s="37"/>
    </row>
    <row r="144" spans="2:11" s="1" customFormat="1" ht="12" x14ac:dyDescent="0.2">
      <c r="B144" s="30"/>
      <c r="C144" s="47">
        <f>MAX(C15:C143)+1</f>
        <v>33</v>
      </c>
      <c r="D144" s="47" t="s">
        <v>22</v>
      </c>
      <c r="E144" s="78" t="s">
        <v>165</v>
      </c>
      <c r="F144" s="79" t="s">
        <v>148</v>
      </c>
      <c r="G144" s="50" t="s">
        <v>25</v>
      </c>
      <c r="H144" s="51">
        <f>H147</f>
        <v>1</v>
      </c>
      <c r="I144" s="52">
        <v>0</v>
      </c>
      <c r="J144" s="52">
        <f>ROUND(I144*H144,2)</f>
        <v>0</v>
      </c>
      <c r="K144" s="31"/>
    </row>
    <row r="145" spans="2:11" s="4" customFormat="1" ht="11.25" customHeight="1" x14ac:dyDescent="0.2">
      <c r="B145" s="32"/>
      <c r="D145" s="53"/>
      <c r="E145" s="54" t="s">
        <v>0</v>
      </c>
      <c r="F145" s="55" t="s">
        <v>150</v>
      </c>
      <c r="H145" s="54" t="s">
        <v>0</v>
      </c>
      <c r="K145" s="33"/>
    </row>
    <row r="146" spans="2:11" s="5" customFormat="1" x14ac:dyDescent="0.2">
      <c r="B146" s="34"/>
      <c r="D146" s="53"/>
      <c r="E146" s="56" t="s">
        <v>0</v>
      </c>
      <c r="F146" s="60">
        <v>1</v>
      </c>
      <c r="H146" s="57">
        <v>1</v>
      </c>
      <c r="K146" s="35"/>
    </row>
    <row r="147" spans="2:11" s="6" customFormat="1" x14ac:dyDescent="0.2">
      <c r="B147" s="36"/>
      <c r="D147" s="53"/>
      <c r="E147" s="58" t="s">
        <v>0</v>
      </c>
      <c r="F147" s="61" t="s">
        <v>24</v>
      </c>
      <c r="H147" s="59">
        <f>SUM(H145:H146)</f>
        <v>1</v>
      </c>
      <c r="K147" s="37"/>
    </row>
    <row r="148" spans="2:11" s="1" customFormat="1" ht="24" x14ac:dyDescent="0.2">
      <c r="B148" s="41"/>
      <c r="C148" s="47">
        <f>MAX(C129:C147)+1</f>
        <v>34</v>
      </c>
      <c r="D148" s="68" t="s">
        <v>28</v>
      </c>
      <c r="E148" s="81" t="s">
        <v>149</v>
      </c>
      <c r="F148" s="82" t="s">
        <v>151</v>
      </c>
      <c r="G148" s="71" t="s">
        <v>45</v>
      </c>
      <c r="H148" s="77">
        <v>1</v>
      </c>
      <c r="I148" s="72">
        <v>0</v>
      </c>
      <c r="J148" s="67">
        <f>ROUND(I148*H148,2)</f>
        <v>0</v>
      </c>
      <c r="K148" s="46"/>
    </row>
    <row r="149" spans="2:11" s="1" customFormat="1" ht="24" x14ac:dyDescent="0.2">
      <c r="B149" s="30"/>
      <c r="C149" s="47">
        <f>MAX(C20:C148)+1</f>
        <v>35</v>
      </c>
      <c r="D149" s="47" t="s">
        <v>22</v>
      </c>
      <c r="E149" s="78" t="s">
        <v>185</v>
      </c>
      <c r="F149" s="79" t="s">
        <v>186</v>
      </c>
      <c r="G149" s="50" t="s">
        <v>25</v>
      </c>
      <c r="H149" s="51">
        <f>H152</f>
        <v>1</v>
      </c>
      <c r="I149" s="52">
        <v>0</v>
      </c>
      <c r="J149" s="52">
        <f>ROUND(I149*H149,2)</f>
        <v>0</v>
      </c>
      <c r="K149" s="31"/>
    </row>
    <row r="150" spans="2:11" s="4" customFormat="1" ht="11.25" customHeight="1" x14ac:dyDescent="0.2">
      <c r="B150" s="32"/>
      <c r="D150" s="53"/>
      <c r="E150" s="54" t="s">
        <v>0</v>
      </c>
      <c r="F150" s="55" t="s">
        <v>171</v>
      </c>
      <c r="H150" s="54" t="s">
        <v>0</v>
      </c>
      <c r="K150" s="33"/>
    </row>
    <row r="151" spans="2:11" s="5" customFormat="1" x14ac:dyDescent="0.2">
      <c r="B151" s="34"/>
      <c r="D151" s="53"/>
      <c r="E151" s="56" t="s">
        <v>0</v>
      </c>
      <c r="F151" s="60">
        <v>1</v>
      </c>
      <c r="H151" s="57">
        <v>1</v>
      </c>
      <c r="K151" s="35"/>
    </row>
    <row r="152" spans="2:11" s="6" customFormat="1" x14ac:dyDescent="0.2">
      <c r="B152" s="36"/>
      <c r="D152" s="53"/>
      <c r="E152" s="58" t="s">
        <v>0</v>
      </c>
      <c r="F152" s="61" t="s">
        <v>24</v>
      </c>
      <c r="H152" s="59">
        <f>SUM(H150:H151)</f>
        <v>1</v>
      </c>
      <c r="K152" s="37"/>
    </row>
    <row r="153" spans="2:11" s="1" customFormat="1" ht="36" x14ac:dyDescent="0.2">
      <c r="B153" s="41"/>
      <c r="C153" s="47">
        <f>MAX(C134:C152)+1</f>
        <v>36</v>
      </c>
      <c r="D153" s="68" t="s">
        <v>28</v>
      </c>
      <c r="E153" s="81" t="s">
        <v>183</v>
      </c>
      <c r="F153" s="82" t="s">
        <v>184</v>
      </c>
      <c r="G153" s="71" t="s">
        <v>45</v>
      </c>
      <c r="H153" s="77">
        <v>1</v>
      </c>
      <c r="I153" s="72">
        <v>0</v>
      </c>
      <c r="J153" s="67">
        <f>ROUND(I153*H153,2)</f>
        <v>0</v>
      </c>
      <c r="K153" s="46"/>
    </row>
    <row r="154" spans="2:11" s="1" customFormat="1" ht="24" x14ac:dyDescent="0.2">
      <c r="B154" s="30"/>
      <c r="C154" s="47">
        <f>MAX(C20:C153)+1</f>
        <v>37</v>
      </c>
      <c r="D154" s="47" t="s">
        <v>22</v>
      </c>
      <c r="E154" s="78" t="s">
        <v>164</v>
      </c>
      <c r="F154" s="79" t="s">
        <v>152</v>
      </c>
      <c r="G154" s="50" t="s">
        <v>45</v>
      </c>
      <c r="H154" s="51">
        <f>H157</f>
        <v>1</v>
      </c>
      <c r="I154" s="52">
        <v>0</v>
      </c>
      <c r="J154" s="52">
        <f>ROUND(I154*H154,2)</f>
        <v>0</v>
      </c>
      <c r="K154" s="31"/>
    </row>
    <row r="155" spans="2:11" s="4" customFormat="1" ht="11.25" customHeight="1" x14ac:dyDescent="0.2">
      <c r="B155" s="32"/>
      <c r="D155" s="53"/>
      <c r="E155" s="54" t="s">
        <v>0</v>
      </c>
      <c r="F155" s="55" t="s">
        <v>150</v>
      </c>
      <c r="H155" s="54" t="s">
        <v>0</v>
      </c>
      <c r="K155" s="33"/>
    </row>
    <row r="156" spans="2:11" s="5" customFormat="1" x14ac:dyDescent="0.2">
      <c r="B156" s="34"/>
      <c r="D156" s="53"/>
      <c r="E156" s="56" t="s">
        <v>0</v>
      </c>
      <c r="F156" s="60">
        <v>1</v>
      </c>
      <c r="H156" s="57">
        <v>1</v>
      </c>
      <c r="K156" s="35"/>
    </row>
    <row r="157" spans="2:11" s="6" customFormat="1" x14ac:dyDescent="0.2">
      <c r="B157" s="36"/>
      <c r="D157" s="53"/>
      <c r="E157" s="58" t="s">
        <v>0</v>
      </c>
      <c r="F157" s="61" t="s">
        <v>24</v>
      </c>
      <c r="H157" s="59">
        <f>SUM(H155:H156)</f>
        <v>1</v>
      </c>
      <c r="K157" s="37"/>
    </row>
    <row r="158" spans="2:11" s="1" customFormat="1" ht="19.899999999999999" customHeight="1" x14ac:dyDescent="0.2">
      <c r="B158" s="30"/>
      <c r="C158" s="47">
        <f>MAX(C99:C157)+1</f>
        <v>38</v>
      </c>
      <c r="D158" s="47" t="s">
        <v>22</v>
      </c>
      <c r="E158" s="48" t="s">
        <v>51</v>
      </c>
      <c r="F158" s="49" t="s">
        <v>32</v>
      </c>
      <c r="G158" s="50" t="s">
        <v>29</v>
      </c>
      <c r="H158" s="73">
        <f>H170</f>
        <v>70.29174399999998</v>
      </c>
      <c r="I158" s="74">
        <v>0</v>
      </c>
      <c r="J158" s="74">
        <f>ROUND(I158*H158,2)</f>
        <v>0</v>
      </c>
      <c r="K158" s="31"/>
    </row>
    <row r="159" spans="2:11" s="4" customFormat="1" ht="22.5" x14ac:dyDescent="0.2">
      <c r="B159" s="32"/>
      <c r="D159" s="53"/>
      <c r="E159" s="54" t="s">
        <v>0</v>
      </c>
      <c r="F159" s="55" t="s">
        <v>33</v>
      </c>
      <c r="H159" s="54" t="s">
        <v>0</v>
      </c>
      <c r="K159" s="33"/>
    </row>
    <row r="160" spans="2:11" s="5" customFormat="1" x14ac:dyDescent="0.2">
      <c r="B160" s="34"/>
      <c r="D160" s="53"/>
      <c r="E160" s="56" t="s">
        <v>0</v>
      </c>
      <c r="F160" s="55" t="s">
        <v>83</v>
      </c>
      <c r="H160" s="57"/>
      <c r="K160" s="35"/>
    </row>
    <row r="161" spans="2:13" s="5" customFormat="1" ht="12" x14ac:dyDescent="0.2">
      <c r="B161" s="34"/>
      <c r="D161" s="53"/>
      <c r="E161" s="56" t="s">
        <v>0</v>
      </c>
      <c r="F161" s="60" t="s">
        <v>93</v>
      </c>
      <c r="H161" s="57">
        <f>H24*0.125</f>
        <v>22.161249999999999</v>
      </c>
      <c r="K161" s="35"/>
      <c r="M161" s="63"/>
    </row>
    <row r="162" spans="2:13" s="5" customFormat="1" ht="12" x14ac:dyDescent="0.2">
      <c r="B162" s="34"/>
      <c r="D162" s="53"/>
      <c r="E162" s="56" t="s">
        <v>0</v>
      </c>
      <c r="F162" s="55" t="s">
        <v>53</v>
      </c>
      <c r="H162" s="57"/>
      <c r="K162" s="35"/>
      <c r="M162" s="63"/>
    </row>
    <row r="163" spans="2:13" s="5" customFormat="1" ht="12" x14ac:dyDescent="0.2">
      <c r="B163" s="34"/>
      <c r="D163" s="53"/>
      <c r="E163" s="56" t="s">
        <v>0</v>
      </c>
      <c r="F163" s="60" t="s">
        <v>94</v>
      </c>
      <c r="H163" s="57">
        <f>H31*0.2286</f>
        <v>40.528493999999995</v>
      </c>
      <c r="K163" s="35"/>
      <c r="M163" s="63"/>
    </row>
    <row r="164" spans="2:13" s="5" customFormat="1" x14ac:dyDescent="0.2">
      <c r="B164" s="34"/>
      <c r="D164" s="53"/>
      <c r="E164" s="56" t="s">
        <v>0</v>
      </c>
      <c r="F164" s="55" t="s">
        <v>160</v>
      </c>
      <c r="H164" s="57"/>
      <c r="K164" s="35"/>
    </row>
    <row r="165" spans="2:13" s="5" customFormat="1" x14ac:dyDescent="0.2">
      <c r="B165" s="34"/>
      <c r="D165" s="53"/>
      <c r="E165" s="56" t="s">
        <v>0</v>
      </c>
      <c r="F165" s="60" t="s">
        <v>161</v>
      </c>
      <c r="H165" s="57">
        <f>H38*0.085</f>
        <v>3.1960000000000002</v>
      </c>
      <c r="K165" s="35"/>
    </row>
    <row r="166" spans="2:13" s="5" customFormat="1" x14ac:dyDescent="0.2">
      <c r="B166" s="34"/>
      <c r="D166" s="53"/>
      <c r="E166" s="56" t="s">
        <v>0</v>
      </c>
      <c r="F166" s="55" t="s">
        <v>162</v>
      </c>
      <c r="H166" s="57"/>
      <c r="K166" s="35"/>
    </row>
    <row r="167" spans="2:13" s="5" customFormat="1" x14ac:dyDescent="0.2">
      <c r="B167" s="34"/>
      <c r="D167" s="53"/>
      <c r="E167" s="56" t="s">
        <v>0</v>
      </c>
      <c r="F167" s="60" t="s">
        <v>163</v>
      </c>
      <c r="H167" s="57">
        <f>H42*0.115</f>
        <v>4.3240000000000007</v>
      </c>
      <c r="K167" s="35"/>
    </row>
    <row r="168" spans="2:13" s="5" customFormat="1" x14ac:dyDescent="0.2">
      <c r="B168" s="34"/>
      <c r="D168" s="53"/>
      <c r="E168" s="56" t="s">
        <v>0</v>
      </c>
      <c r="F168" s="55" t="s">
        <v>166</v>
      </c>
      <c r="H168" s="57"/>
      <c r="K168" s="35"/>
    </row>
    <row r="169" spans="2:13" s="5" customFormat="1" x14ac:dyDescent="0.2">
      <c r="B169" s="34"/>
      <c r="D169" s="53"/>
      <c r="E169" s="56" t="s">
        <v>0</v>
      </c>
      <c r="F169" s="60" t="s">
        <v>167</v>
      </c>
      <c r="H169" s="57">
        <f>H154*0.082</f>
        <v>8.2000000000000003E-2</v>
      </c>
      <c r="K169" s="35"/>
    </row>
    <row r="170" spans="2:13" s="6" customFormat="1" x14ac:dyDescent="0.2">
      <c r="B170" s="36"/>
      <c r="D170" s="53"/>
      <c r="E170" s="58" t="s">
        <v>0</v>
      </c>
      <c r="F170" s="61" t="s">
        <v>24</v>
      </c>
      <c r="H170" s="59">
        <f>SUM(H159:H169)</f>
        <v>70.29174399999998</v>
      </c>
      <c r="K170" s="37"/>
    </row>
    <row r="171" spans="2:13" s="1" customFormat="1" ht="24" x14ac:dyDescent="0.2">
      <c r="B171" s="30"/>
      <c r="C171" s="47">
        <f>MAX(C158:C170)+1</f>
        <v>39</v>
      </c>
      <c r="D171" s="47" t="s">
        <v>22</v>
      </c>
      <c r="E171" s="48" t="s">
        <v>52</v>
      </c>
      <c r="F171" s="49" t="s">
        <v>34</v>
      </c>
      <c r="G171" s="50" t="s">
        <v>29</v>
      </c>
      <c r="H171" s="73">
        <f>H183</f>
        <v>70.29174399999998</v>
      </c>
      <c r="I171" s="74">
        <v>0</v>
      </c>
      <c r="J171" s="74">
        <f>ROUND(I171*H171,2)</f>
        <v>0</v>
      </c>
      <c r="K171" s="31"/>
    </row>
    <row r="172" spans="2:13" s="4" customFormat="1" ht="22.5" x14ac:dyDescent="0.2">
      <c r="B172" s="32"/>
      <c r="D172" s="53"/>
      <c r="E172" s="54" t="s">
        <v>0</v>
      </c>
      <c r="F172" s="55" t="s">
        <v>33</v>
      </c>
      <c r="H172" s="54" t="s">
        <v>0</v>
      </c>
      <c r="K172" s="33"/>
    </row>
    <row r="173" spans="2:13" s="5" customFormat="1" x14ac:dyDescent="0.2">
      <c r="B173" s="34"/>
      <c r="D173" s="53"/>
      <c r="E173" s="56" t="s">
        <v>0</v>
      </c>
      <c r="F173" s="55" t="s">
        <v>83</v>
      </c>
      <c r="H173" s="57"/>
      <c r="K173" s="35"/>
      <c r="M173" s="75"/>
    </row>
    <row r="174" spans="2:13" s="5" customFormat="1" x14ac:dyDescent="0.2">
      <c r="B174" s="34"/>
      <c r="D174" s="53"/>
      <c r="E174" s="56" t="s">
        <v>0</v>
      </c>
      <c r="F174" s="60" t="s">
        <v>93</v>
      </c>
      <c r="H174" s="57">
        <f>H24*0.125</f>
        <v>22.161249999999999</v>
      </c>
      <c r="K174" s="35"/>
      <c r="M174" s="75"/>
    </row>
    <row r="175" spans="2:13" s="5" customFormat="1" x14ac:dyDescent="0.2">
      <c r="B175" s="34"/>
      <c r="D175" s="53"/>
      <c r="E175" s="56" t="s">
        <v>0</v>
      </c>
      <c r="F175" s="55" t="s">
        <v>53</v>
      </c>
      <c r="H175" s="57"/>
      <c r="K175" s="35"/>
      <c r="M175" s="75"/>
    </row>
    <row r="176" spans="2:13" s="5" customFormat="1" x14ac:dyDescent="0.2">
      <c r="B176" s="34"/>
      <c r="D176" s="53"/>
      <c r="E176" s="56" t="s">
        <v>0</v>
      </c>
      <c r="F176" s="60" t="s">
        <v>94</v>
      </c>
      <c r="H176" s="57">
        <f>H31*0.2286</f>
        <v>40.528493999999995</v>
      </c>
      <c r="K176" s="35"/>
      <c r="M176" s="75"/>
    </row>
    <row r="177" spans="2:13" s="5" customFormat="1" x14ac:dyDescent="0.2">
      <c r="B177" s="34"/>
      <c r="D177" s="53"/>
      <c r="E177" s="56" t="s">
        <v>0</v>
      </c>
      <c r="F177" s="55" t="s">
        <v>160</v>
      </c>
      <c r="H177" s="57"/>
      <c r="K177" s="35"/>
      <c r="M177" s="1"/>
    </row>
    <row r="178" spans="2:13" s="5" customFormat="1" x14ac:dyDescent="0.2">
      <c r="B178" s="34"/>
      <c r="D178" s="53"/>
      <c r="E178" s="56" t="s">
        <v>0</v>
      </c>
      <c r="F178" s="60" t="s">
        <v>161</v>
      </c>
      <c r="H178" s="57">
        <f>H38*0.085</f>
        <v>3.1960000000000002</v>
      </c>
      <c r="K178" s="35"/>
      <c r="M178" s="1"/>
    </row>
    <row r="179" spans="2:13" s="5" customFormat="1" x14ac:dyDescent="0.2">
      <c r="B179" s="34"/>
      <c r="D179" s="53"/>
      <c r="E179" s="56" t="s">
        <v>0</v>
      </c>
      <c r="F179" s="55" t="s">
        <v>162</v>
      </c>
      <c r="H179" s="57"/>
      <c r="K179" s="35"/>
    </row>
    <row r="180" spans="2:13" s="5" customFormat="1" x14ac:dyDescent="0.2">
      <c r="B180" s="34"/>
      <c r="D180" s="53"/>
      <c r="E180" s="56" t="s">
        <v>0</v>
      </c>
      <c r="F180" s="60" t="s">
        <v>163</v>
      </c>
      <c r="H180" s="57">
        <f>H42*0.115</f>
        <v>4.3240000000000007</v>
      </c>
      <c r="K180" s="35"/>
    </row>
    <row r="181" spans="2:13" s="5" customFormat="1" x14ac:dyDescent="0.2">
      <c r="B181" s="34"/>
      <c r="D181" s="53"/>
      <c r="E181" s="56" t="s">
        <v>0</v>
      </c>
      <c r="F181" s="55" t="s">
        <v>166</v>
      </c>
      <c r="H181" s="57"/>
      <c r="K181" s="35"/>
    </row>
    <row r="182" spans="2:13" s="5" customFormat="1" x14ac:dyDescent="0.2">
      <c r="B182" s="34"/>
      <c r="D182" s="53"/>
      <c r="E182" s="56" t="s">
        <v>0</v>
      </c>
      <c r="F182" s="60" t="s">
        <v>167</v>
      </c>
      <c r="H182" s="57">
        <f>H154*0.082</f>
        <v>8.2000000000000003E-2</v>
      </c>
      <c r="K182" s="35"/>
    </row>
    <row r="183" spans="2:13" s="6" customFormat="1" x14ac:dyDescent="0.2">
      <c r="B183" s="36"/>
      <c r="D183" s="53"/>
      <c r="E183" s="58" t="s">
        <v>0</v>
      </c>
      <c r="F183" s="61" t="s">
        <v>24</v>
      </c>
      <c r="H183" s="59">
        <f>SUM(H172:H182)</f>
        <v>70.29174399999998</v>
      </c>
      <c r="K183" s="37"/>
    </row>
    <row r="184" spans="2:13" s="3" customFormat="1" ht="22.9" customHeight="1" x14ac:dyDescent="0.2">
      <c r="B184" s="23"/>
      <c r="D184" s="24" t="s">
        <v>11</v>
      </c>
      <c r="E184" s="28">
        <v>99</v>
      </c>
      <c r="F184" s="28" t="s">
        <v>153</v>
      </c>
      <c r="J184" s="29">
        <f>SUM(J185)</f>
        <v>0</v>
      </c>
      <c r="K184" s="27"/>
      <c r="L184" s="5"/>
      <c r="M184" s="75"/>
    </row>
    <row r="185" spans="2:13" s="1" customFormat="1" ht="30" customHeight="1" x14ac:dyDescent="0.2">
      <c r="B185" s="30"/>
      <c r="C185" s="47">
        <f>MAX(C103:C176)+1</f>
        <v>40</v>
      </c>
      <c r="D185" s="47" t="s">
        <v>22</v>
      </c>
      <c r="E185" s="78" t="s">
        <v>154</v>
      </c>
      <c r="F185" s="79" t="s">
        <v>155</v>
      </c>
      <c r="G185" s="50" t="s">
        <v>29</v>
      </c>
      <c r="H185" s="51">
        <v>191.64</v>
      </c>
      <c r="I185" s="52">
        <v>0</v>
      </c>
      <c r="J185" s="52">
        <f>ROUND(I185*H185,2)</f>
        <v>0</v>
      </c>
      <c r="K185" s="31"/>
    </row>
    <row r="186" spans="2:13" s="4" customFormat="1" x14ac:dyDescent="0.2">
      <c r="B186" s="32"/>
      <c r="D186" s="53"/>
      <c r="E186" s="54" t="s">
        <v>0</v>
      </c>
      <c r="F186" s="55" t="s">
        <v>135</v>
      </c>
      <c r="H186" s="54" t="s">
        <v>0</v>
      </c>
      <c r="K186" s="33"/>
    </row>
    <row r="187" spans="2:13" s="5" customFormat="1" x14ac:dyDescent="0.2">
      <c r="B187" s="34"/>
      <c r="D187" s="53"/>
      <c r="E187" s="56" t="s">
        <v>0</v>
      </c>
      <c r="F187" s="60">
        <v>191.64</v>
      </c>
      <c r="H187" s="57">
        <v>194.64</v>
      </c>
      <c r="K187" s="35"/>
    </row>
    <row r="188" spans="2:13" s="6" customFormat="1" x14ac:dyDescent="0.2">
      <c r="B188" s="36"/>
      <c r="D188" s="53"/>
      <c r="E188" s="58" t="s">
        <v>0</v>
      </c>
      <c r="F188" s="61" t="s">
        <v>24</v>
      </c>
      <c r="H188" s="59">
        <f>SUM(H186:H187)</f>
        <v>194.64</v>
      </c>
      <c r="K188" s="37"/>
    </row>
    <row r="189" spans="2:13" s="3" customFormat="1" ht="25.9" customHeight="1" x14ac:dyDescent="0.2">
      <c r="B189" s="23"/>
      <c r="D189" s="24" t="s">
        <v>11</v>
      </c>
      <c r="E189" s="25" t="s">
        <v>35</v>
      </c>
      <c r="F189" s="25" t="s">
        <v>36</v>
      </c>
      <c r="J189" s="26">
        <f>SUM(J190:J205)</f>
        <v>0</v>
      </c>
      <c r="K189" s="27"/>
    </row>
    <row r="190" spans="2:13" s="1" customFormat="1" ht="12" x14ac:dyDescent="0.2">
      <c r="B190" s="30"/>
      <c r="C190" s="47">
        <f>MAX(C158:C189)+1</f>
        <v>41</v>
      </c>
      <c r="D190" s="47" t="s">
        <v>22</v>
      </c>
      <c r="E190" s="48" t="s">
        <v>54</v>
      </c>
      <c r="F190" s="49" t="s">
        <v>55</v>
      </c>
      <c r="G190" s="50" t="s">
        <v>37</v>
      </c>
      <c r="H190" s="51">
        <f>H192</f>
        <v>1</v>
      </c>
      <c r="I190" s="52">
        <v>0</v>
      </c>
      <c r="J190" s="52">
        <f>ROUND(I190*H190,2)</f>
        <v>0</v>
      </c>
      <c r="K190" s="31"/>
    </row>
    <row r="191" spans="2:13" s="4" customFormat="1" x14ac:dyDescent="0.2">
      <c r="B191" s="32"/>
      <c r="D191" s="53"/>
      <c r="E191" s="54" t="s">
        <v>0</v>
      </c>
      <c r="F191" s="55" t="s">
        <v>62</v>
      </c>
      <c r="H191" s="54" t="s">
        <v>0</v>
      </c>
      <c r="K191" s="33"/>
    </row>
    <row r="192" spans="2:13" s="5" customFormat="1" x14ac:dyDescent="0.2">
      <c r="B192" s="34"/>
      <c r="D192" s="53"/>
      <c r="E192" s="56" t="s">
        <v>0</v>
      </c>
      <c r="F192" s="60" t="s">
        <v>12</v>
      </c>
      <c r="H192" s="57">
        <v>1</v>
      </c>
      <c r="K192" s="35"/>
    </row>
    <row r="193" spans="2:12" s="1" customFormat="1" ht="36" x14ac:dyDescent="0.2">
      <c r="B193" s="30"/>
      <c r="C193" s="47">
        <f>MAX(C189:C192)+1</f>
        <v>42</v>
      </c>
      <c r="D193" s="47" t="s">
        <v>22</v>
      </c>
      <c r="E193" s="48" t="s">
        <v>47</v>
      </c>
      <c r="F193" s="49" t="s">
        <v>48</v>
      </c>
      <c r="G193" s="50" t="s">
        <v>37</v>
      </c>
      <c r="H193" s="51">
        <f>H195</f>
        <v>1</v>
      </c>
      <c r="I193" s="52">
        <v>0</v>
      </c>
      <c r="J193" s="52">
        <f>ROUND(I193*H193,2)</f>
        <v>0</v>
      </c>
      <c r="K193" s="31"/>
    </row>
    <row r="194" spans="2:12" s="4" customFormat="1" x14ac:dyDescent="0.2">
      <c r="B194" s="32"/>
      <c r="D194" s="53"/>
      <c r="E194" s="54" t="s">
        <v>0</v>
      </c>
      <c r="F194" s="55" t="s">
        <v>65</v>
      </c>
      <c r="H194" s="54" t="s">
        <v>0</v>
      </c>
      <c r="K194" s="33"/>
    </row>
    <row r="195" spans="2:12" s="5" customFormat="1" x14ac:dyDescent="0.2">
      <c r="B195" s="34"/>
      <c r="D195" s="53"/>
      <c r="E195" s="56" t="s">
        <v>0</v>
      </c>
      <c r="F195" s="60" t="s">
        <v>12</v>
      </c>
      <c r="H195" s="57">
        <v>1</v>
      </c>
      <c r="K195" s="35"/>
    </row>
    <row r="196" spans="2:12" s="1" customFormat="1" ht="24" x14ac:dyDescent="0.2">
      <c r="B196" s="30"/>
      <c r="C196" s="47">
        <f>MAX(C189:C195)+1</f>
        <v>43</v>
      </c>
      <c r="D196" s="47" t="s">
        <v>22</v>
      </c>
      <c r="E196" s="48" t="s">
        <v>60</v>
      </c>
      <c r="F196" s="49" t="s">
        <v>61</v>
      </c>
      <c r="G196" s="50" t="s">
        <v>37</v>
      </c>
      <c r="H196" s="51">
        <f>H198</f>
        <v>1</v>
      </c>
      <c r="I196" s="52">
        <v>0</v>
      </c>
      <c r="J196" s="52">
        <f>ROUND(I196*H196,2)</f>
        <v>0</v>
      </c>
      <c r="K196" s="31"/>
    </row>
    <row r="197" spans="2:12" s="4" customFormat="1" x14ac:dyDescent="0.2">
      <c r="B197" s="32"/>
      <c r="D197" s="53"/>
      <c r="E197" s="54" t="s">
        <v>0</v>
      </c>
      <c r="F197" s="55" t="s">
        <v>63</v>
      </c>
      <c r="H197" s="54" t="s">
        <v>0</v>
      </c>
      <c r="K197" s="33"/>
    </row>
    <row r="198" spans="2:12" s="5" customFormat="1" x14ac:dyDescent="0.2">
      <c r="B198" s="34"/>
      <c r="D198" s="53"/>
      <c r="E198" s="56" t="s">
        <v>0</v>
      </c>
      <c r="F198" s="60" t="s">
        <v>12</v>
      </c>
      <c r="H198" s="57">
        <v>1</v>
      </c>
      <c r="K198" s="35"/>
    </row>
    <row r="199" spans="2:12" s="1" customFormat="1" ht="14.25" customHeight="1" x14ac:dyDescent="0.2">
      <c r="B199" s="30"/>
      <c r="C199" s="47">
        <f>MAX(C189:C198)+1</f>
        <v>44</v>
      </c>
      <c r="D199" s="47" t="s">
        <v>22</v>
      </c>
      <c r="E199" s="48" t="s">
        <v>38</v>
      </c>
      <c r="F199" s="49" t="s">
        <v>42</v>
      </c>
      <c r="G199" s="50" t="s">
        <v>37</v>
      </c>
      <c r="H199" s="51">
        <f>H201</f>
        <v>1</v>
      </c>
      <c r="I199" s="52">
        <v>0</v>
      </c>
      <c r="J199" s="52">
        <f>ROUND(I199*H199,2)</f>
        <v>0</v>
      </c>
      <c r="K199" s="31"/>
    </row>
    <row r="200" spans="2:12" s="4" customFormat="1" x14ac:dyDescent="0.2">
      <c r="B200" s="32"/>
      <c r="D200" s="53"/>
      <c r="E200" s="54" t="s">
        <v>0</v>
      </c>
      <c r="F200" s="55" t="s">
        <v>43</v>
      </c>
      <c r="H200" s="54" t="s">
        <v>0</v>
      </c>
      <c r="K200" s="33"/>
    </row>
    <row r="201" spans="2:12" s="5" customFormat="1" x14ac:dyDescent="0.2">
      <c r="B201" s="34"/>
      <c r="D201" s="53"/>
      <c r="E201" s="56" t="s">
        <v>0</v>
      </c>
      <c r="F201" s="60">
        <v>1</v>
      </c>
      <c r="H201" s="57">
        <v>1</v>
      </c>
      <c r="K201" s="35"/>
    </row>
    <row r="202" spans="2:12" s="1" customFormat="1" ht="14.45" customHeight="1" x14ac:dyDescent="0.2">
      <c r="B202" s="30"/>
      <c r="C202" s="47">
        <f>MAX(C189:C201)+1</f>
        <v>45</v>
      </c>
      <c r="D202" s="47" t="s">
        <v>22</v>
      </c>
      <c r="E202" s="48" t="s">
        <v>39</v>
      </c>
      <c r="F202" s="49" t="s">
        <v>40</v>
      </c>
      <c r="G202" s="50" t="s">
        <v>37</v>
      </c>
      <c r="H202" s="51">
        <f>H204</f>
        <v>1</v>
      </c>
      <c r="I202" s="52">
        <v>0</v>
      </c>
      <c r="J202" s="52">
        <f>ROUND(I202*H202,2)</f>
        <v>0</v>
      </c>
      <c r="K202" s="31"/>
    </row>
    <row r="203" spans="2:12" s="4" customFormat="1" ht="45" x14ac:dyDescent="0.2">
      <c r="B203" s="32"/>
      <c r="D203" s="53"/>
      <c r="E203" s="54" t="s">
        <v>0</v>
      </c>
      <c r="F203" s="55" t="s">
        <v>64</v>
      </c>
      <c r="H203" s="54" t="s">
        <v>0</v>
      </c>
      <c r="K203" s="33"/>
    </row>
    <row r="204" spans="2:12" s="5" customFormat="1" x14ac:dyDescent="0.2">
      <c r="B204" s="34"/>
      <c r="D204" s="53"/>
      <c r="E204" s="56" t="s">
        <v>0</v>
      </c>
      <c r="F204" s="60" t="s">
        <v>12</v>
      </c>
      <c r="H204" s="57">
        <v>1</v>
      </c>
      <c r="K204" s="35"/>
    </row>
    <row r="205" spans="2:12" s="1" customFormat="1" ht="14.45" customHeight="1" x14ac:dyDescent="0.2">
      <c r="B205" s="30"/>
      <c r="C205" s="47">
        <f>MAX(C192:C204)+1</f>
        <v>46</v>
      </c>
      <c r="D205" s="47" t="s">
        <v>22</v>
      </c>
      <c r="E205" s="78" t="s">
        <v>156</v>
      </c>
      <c r="F205" s="79" t="s">
        <v>157</v>
      </c>
      <c r="G205" s="50" t="s">
        <v>37</v>
      </c>
      <c r="H205" s="51">
        <f>H207</f>
        <v>1</v>
      </c>
      <c r="I205" s="52">
        <v>0</v>
      </c>
      <c r="J205" s="52">
        <f>ROUND(I205*H205,2)</f>
        <v>0</v>
      </c>
      <c r="K205" s="31"/>
      <c r="L205" s="83"/>
    </row>
    <row r="206" spans="2:12" s="4" customFormat="1" x14ac:dyDescent="0.2">
      <c r="B206" s="32"/>
      <c r="D206" s="53"/>
      <c r="E206" s="54" t="s">
        <v>0</v>
      </c>
      <c r="F206" s="55" t="s">
        <v>158</v>
      </c>
      <c r="H206" s="54" t="s">
        <v>0</v>
      </c>
      <c r="K206" s="33"/>
    </row>
    <row r="207" spans="2:12" s="5" customFormat="1" x14ac:dyDescent="0.2">
      <c r="B207" s="34"/>
      <c r="D207" s="53"/>
      <c r="E207" s="56" t="s">
        <v>0</v>
      </c>
      <c r="F207" s="60" t="s">
        <v>12</v>
      </c>
      <c r="H207" s="57">
        <v>1</v>
      </c>
      <c r="K207" s="35"/>
    </row>
    <row r="208" spans="2:12" s="1" customFormat="1" ht="6.95" customHeight="1" x14ac:dyDescent="0.2">
      <c r="B208" s="38"/>
      <c r="C208" s="39"/>
      <c r="D208" s="39"/>
      <c r="E208" s="39"/>
      <c r="F208" s="39"/>
      <c r="G208" s="39"/>
      <c r="H208" s="39"/>
      <c r="I208" s="39"/>
      <c r="J208" s="39"/>
      <c r="K208" s="40"/>
    </row>
  </sheetData>
  <autoFilter ref="C16:J189" xr:uid="{00000000-0009-0000-0000-000031000000}"/>
  <mergeCells count="2">
    <mergeCell ref="E7:H7"/>
    <mergeCell ref="E9:H9"/>
  </mergeCells>
  <pageMargins left="0.39370078740157483" right="0.39370078740157483" top="0.39370078740157483" bottom="0.39370078740157483" header="0" footer="0"/>
  <pageSetup paperSize="9" scale="83" fitToHeight="100" orientation="portrait" r:id="rId1"/>
  <headerFooter>
    <oddFooter>&amp;CStrana &amp;P z &amp;N</oddFooter>
  </headerFooter>
  <ignoredErrors>
    <ignoredError sqref="J131:J135 H171 H159:J160 H164:J164 I161:J161 I165:J165 I170:J170 I39:K41 J38:K38 C189 C190:E203 C170:D171 C159:D161 C172:C174 H112:J112 F92:F94 F51 C111:D116 F111 F113:F116 F39:F40 F24:F37 F54 F58 C20:D20 H46:J46 F96:F101 C64:F69 F62:F63 F80:F83 F75:F78 F103:F106 C90:D109 C110 D123 C117:C123 C124:D127 C155:D157 C158 C183 C185 C205:F205 C206:E207 F108:F109 C164:D165 C177:C178 C24:D63 C70:D84 C128:E130 C131:D139 C149:D154" unlockedFormula="1"/>
    <ignoredError sqref="E19:E20 F139:J139 E177:E178 G158 E189:G189 G137:J137 G138 I138:J138 F192:F193 F195:F196 F198:F202 F204 E172:E174 E49:E50 E55 E59 E91 E95 E84 E79:E80 E110 E112 E117:E123 E136 E140 E183:G183 E63 D144:E148 E154 E24 E31 E42:E45 E38 G171:G172 F71:F73 E70 E74 C85:E85 D86:E86" numberStoredAsText="1"/>
    <ignoredError sqref="H189:I189 H172:J172 G99:H99 J171 G38:H39 I183:J183 G136:H136 G131:H131 H158 J158 J136 J99 G40 G100:J100 G101 I101:J101 F134:I134 G133 I133 G132:I132 E170:E171 E159:E161 I173:J174 E131:E135 G135 F102:J102 E92:E94 E90:F90 F41:G41 E47:E48 E56:E58 E51:E54 E60:E62 E75:E78 E81:E83 E96:E109 E111 E113:E116 E124:E126 E137:E139 D158:E158 C140:D140 C141:E143 C144:C148 F207 E164:E165 E32:E37 E39:E41 E25:E30 I177:J178 E71:E73 C86 E149:E153" numberStoredAsText="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SO 01</vt:lpstr>
      <vt:lpstr>'SO 01'!Print_Area</vt:lpstr>
      <vt:lpstr>'SO 01'!Print_Titles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Matúš Slivka</cp:lastModifiedBy>
  <cp:lastPrinted>2026-06-03T08:45:25Z</cp:lastPrinted>
  <dcterms:created xsi:type="dcterms:W3CDTF">2024-01-29T18:19:58Z</dcterms:created>
  <dcterms:modified xsi:type="dcterms:W3CDTF">2026-07-07T06:56:47Z</dcterms:modified>
</cp:coreProperties>
</file>