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55 Bezbarierové úpravy chodníka k toal. Ursulinska/"/>
    </mc:Choice>
  </mc:AlternateContent>
  <xr:revisionPtr revIDLastSave="9" documentId="8_{1AF41405-BDDC-4288-B060-8C768A63E7D7}" xr6:coauthVersionLast="47" xr6:coauthVersionMax="47" xr10:uidLastSave="{DF3E57D8-682C-435A-A2CA-E33B020E92EF}"/>
  <bookViews>
    <workbookView xWindow="-120" yWindow="-120" windowWidth="29040" windowHeight="15720" xr2:uid="{00000000-000D-0000-FFFF-FFFF00000000}"/>
  </bookViews>
  <sheets>
    <sheet name="Ponuka - bodový" sheetId="5" r:id="rId1"/>
    <sheet name="Rekapitulácia stavby" sheetId="1" r:id="rId2"/>
    <sheet name="SO01 - Prístupový chodník" sheetId="2" r:id="rId3"/>
    <sheet name="Osobné postavenie" sheetId="3" r:id="rId4"/>
    <sheet name="Koneční užívatelia výhod" sheetId="4" r:id="rId5"/>
  </sheets>
  <externalReferences>
    <externalReference r:id="rId6"/>
  </externalReferences>
  <definedNames>
    <definedName name="_xlnm._FilterDatabase" localSheetId="2" hidden="1">'SO01 - Prístupový chodník'!$C$126:$L$184</definedName>
    <definedName name="_xlnm.Print_Titles" localSheetId="1">'Rekapitulácia stavby'!$92:$92</definedName>
    <definedName name="_xlnm.Print_Titles" localSheetId="2">'SO01 - Prístupový chodník'!$126:$126</definedName>
    <definedName name="_xlnm.Print_Area" localSheetId="4">'Koneční užívatelia výhod'!$B$1:$B$28</definedName>
    <definedName name="_xlnm.Print_Area" localSheetId="3">'Osobné postavenie'!$B$1:$B$19</definedName>
    <definedName name="_xlnm.Print_Area" localSheetId="0">'Ponuka - bodový'!$B$2:$F$38</definedName>
    <definedName name="_xlnm.Print_Area" localSheetId="1">'Rekapitulácia stavby'!$D$4:$AO$76,'Rekapitulácia stavby'!$C$82:$AQ$96</definedName>
    <definedName name="_xlnm.Print_Area" localSheetId="2">'SO01 - Prístupový chodník'!$C$4:$K$76,'SO01 - Prístupový chodník'!$C$114:$K$184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5" l="1"/>
  <c r="F22" i="5"/>
  <c r="E21" i="5"/>
  <c r="F21" i="5"/>
  <c r="E20" i="5"/>
  <c r="F20" i="5"/>
  <c r="C32" i="5"/>
  <c r="F23" i="5"/>
  <c r="E23" i="5"/>
  <c r="F19" i="5"/>
  <c r="F16" i="5"/>
  <c r="E16" i="5"/>
  <c r="K39" i="2"/>
  <c r="K38" i="2"/>
  <c r="BA95" i="1" s="1"/>
  <c r="K37" i="2"/>
  <c r="AZ95" i="1" s="1"/>
  <c r="BI184" i="2"/>
  <c r="BH184" i="2"/>
  <c r="BG184" i="2"/>
  <c r="BE184" i="2"/>
  <c r="X184" i="2"/>
  <c r="V184" i="2"/>
  <c r="T184" i="2"/>
  <c r="P184" i="2"/>
  <c r="BI183" i="2"/>
  <c r="BH183" i="2"/>
  <c r="BG183" i="2"/>
  <c r="BE183" i="2"/>
  <c r="X183" i="2"/>
  <c r="V183" i="2"/>
  <c r="T183" i="2"/>
  <c r="P183" i="2"/>
  <c r="BI181" i="2"/>
  <c r="BH181" i="2"/>
  <c r="BG181" i="2"/>
  <c r="BE181" i="2"/>
  <c r="X181" i="2"/>
  <c r="X180" i="2" s="1"/>
  <c r="V181" i="2"/>
  <c r="V180" i="2" s="1"/>
  <c r="T181" i="2"/>
  <c r="T180" i="2"/>
  <c r="P181" i="2"/>
  <c r="BK181" i="2" s="1"/>
  <c r="BI179" i="2"/>
  <c r="BH179" i="2"/>
  <c r="BG179" i="2"/>
  <c r="BE179" i="2"/>
  <c r="X179" i="2"/>
  <c r="V179" i="2"/>
  <c r="T179" i="2"/>
  <c r="P179" i="2"/>
  <c r="BI178" i="2"/>
  <c r="BH178" i="2"/>
  <c r="BG178" i="2"/>
  <c r="BE178" i="2"/>
  <c r="X178" i="2"/>
  <c r="V178" i="2"/>
  <c r="T178" i="2"/>
  <c r="P178" i="2"/>
  <c r="BI177" i="2"/>
  <c r="BH177" i="2"/>
  <c r="BG177" i="2"/>
  <c r="BE177" i="2"/>
  <c r="X177" i="2"/>
  <c r="V177" i="2"/>
  <c r="T177" i="2"/>
  <c r="P177" i="2"/>
  <c r="BI176" i="2"/>
  <c r="BH176" i="2"/>
  <c r="BG176" i="2"/>
  <c r="BE176" i="2"/>
  <c r="X176" i="2"/>
  <c r="V176" i="2"/>
  <c r="T176" i="2"/>
  <c r="P176" i="2"/>
  <c r="BI175" i="2"/>
  <c r="BH175" i="2"/>
  <c r="BG175" i="2"/>
  <c r="BE175" i="2"/>
  <c r="X175" i="2"/>
  <c r="V175" i="2"/>
  <c r="T175" i="2"/>
  <c r="P175" i="2"/>
  <c r="BI174" i="2"/>
  <c r="BH174" i="2"/>
  <c r="BG174" i="2"/>
  <c r="BE174" i="2"/>
  <c r="X174" i="2"/>
  <c r="V174" i="2"/>
  <c r="T174" i="2"/>
  <c r="P174" i="2"/>
  <c r="BI172" i="2"/>
  <c r="BH172" i="2"/>
  <c r="BG172" i="2"/>
  <c r="BE172" i="2"/>
  <c r="X172" i="2"/>
  <c r="V172" i="2"/>
  <c r="T172" i="2"/>
  <c r="P172" i="2"/>
  <c r="BI171" i="2"/>
  <c r="BH171" i="2"/>
  <c r="BG171" i="2"/>
  <c r="BE171" i="2"/>
  <c r="X171" i="2"/>
  <c r="V171" i="2"/>
  <c r="T171" i="2"/>
  <c r="P171" i="2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BI166" i="2"/>
  <c r="BH166" i="2"/>
  <c r="BG166" i="2"/>
  <c r="BE166" i="2"/>
  <c r="X166" i="2"/>
  <c r="X165" i="2" s="1"/>
  <c r="V166" i="2"/>
  <c r="V165" i="2" s="1"/>
  <c r="T166" i="2"/>
  <c r="T165" i="2" s="1"/>
  <c r="P166" i="2"/>
  <c r="BI164" i="2"/>
  <c r="BH164" i="2"/>
  <c r="BG164" i="2"/>
  <c r="BE164" i="2"/>
  <c r="X164" i="2"/>
  <c r="V164" i="2"/>
  <c r="T164" i="2"/>
  <c r="P164" i="2"/>
  <c r="BK164" i="2" s="1"/>
  <c r="BI163" i="2"/>
  <c r="BH163" i="2"/>
  <c r="BG163" i="2"/>
  <c r="BE163" i="2"/>
  <c r="X163" i="2"/>
  <c r="V163" i="2"/>
  <c r="T163" i="2"/>
  <c r="P163" i="2"/>
  <c r="K163" i="2" s="1"/>
  <c r="BF163" i="2" s="1"/>
  <c r="BI162" i="2"/>
  <c r="BH162" i="2"/>
  <c r="BG162" i="2"/>
  <c r="BE162" i="2"/>
  <c r="X162" i="2"/>
  <c r="V162" i="2"/>
  <c r="T162" i="2"/>
  <c r="P162" i="2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BK159" i="2" s="1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K156" i="2" s="1"/>
  <c r="BF156" i="2" s="1"/>
  <c r="BI155" i="2"/>
  <c r="BH155" i="2"/>
  <c r="BG155" i="2"/>
  <c r="BE155" i="2"/>
  <c r="X155" i="2"/>
  <c r="V155" i="2"/>
  <c r="T155" i="2"/>
  <c r="P155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K152" i="2" s="1"/>
  <c r="BI151" i="2"/>
  <c r="BH151" i="2"/>
  <c r="BG151" i="2"/>
  <c r="BE151" i="2"/>
  <c r="X151" i="2"/>
  <c r="V151" i="2"/>
  <c r="T151" i="2"/>
  <c r="P151" i="2"/>
  <c r="BI149" i="2"/>
  <c r="BH149" i="2"/>
  <c r="BG149" i="2"/>
  <c r="BE149" i="2"/>
  <c r="X149" i="2"/>
  <c r="V149" i="2"/>
  <c r="T149" i="2"/>
  <c r="P149" i="2"/>
  <c r="BK149" i="2" s="1"/>
  <c r="BI148" i="2"/>
  <c r="BH148" i="2"/>
  <c r="BG148" i="2"/>
  <c r="BE148" i="2"/>
  <c r="X148" i="2"/>
  <c r="V148" i="2"/>
  <c r="T148" i="2"/>
  <c r="P148" i="2"/>
  <c r="BK148" i="2" s="1"/>
  <c r="BI147" i="2"/>
  <c r="BH147" i="2"/>
  <c r="BG147" i="2"/>
  <c r="BE147" i="2"/>
  <c r="X147" i="2"/>
  <c r="V147" i="2"/>
  <c r="T147" i="2"/>
  <c r="P147" i="2"/>
  <c r="BI146" i="2"/>
  <c r="BH146" i="2"/>
  <c r="BG146" i="2"/>
  <c r="BE146" i="2"/>
  <c r="X146" i="2"/>
  <c r="V146" i="2"/>
  <c r="T146" i="2"/>
  <c r="P146" i="2"/>
  <c r="BI145" i="2"/>
  <c r="BH145" i="2"/>
  <c r="BG145" i="2"/>
  <c r="BE145" i="2"/>
  <c r="X145" i="2"/>
  <c r="V145" i="2"/>
  <c r="T145" i="2"/>
  <c r="P145" i="2"/>
  <c r="BI144" i="2"/>
  <c r="BH144" i="2"/>
  <c r="BG144" i="2"/>
  <c r="BE144" i="2"/>
  <c r="X144" i="2"/>
  <c r="V144" i="2"/>
  <c r="T144" i="2"/>
  <c r="P144" i="2"/>
  <c r="BI143" i="2"/>
  <c r="BH143" i="2"/>
  <c r="BG143" i="2"/>
  <c r="BE143" i="2"/>
  <c r="X143" i="2"/>
  <c r="V143" i="2"/>
  <c r="T143" i="2"/>
  <c r="P143" i="2"/>
  <c r="BI142" i="2"/>
  <c r="BH142" i="2"/>
  <c r="BG142" i="2"/>
  <c r="BE142" i="2"/>
  <c r="X142" i="2"/>
  <c r="V142" i="2"/>
  <c r="T142" i="2"/>
  <c r="P142" i="2"/>
  <c r="K142" i="2" s="1"/>
  <c r="BI141" i="2"/>
  <c r="BH141" i="2"/>
  <c r="BG141" i="2"/>
  <c r="BE141" i="2"/>
  <c r="X141" i="2"/>
  <c r="V141" i="2"/>
  <c r="T141" i="2"/>
  <c r="P141" i="2"/>
  <c r="BI139" i="2"/>
  <c r="BH139" i="2"/>
  <c r="BG139" i="2"/>
  <c r="BE139" i="2"/>
  <c r="X139" i="2"/>
  <c r="V139" i="2"/>
  <c r="T139" i="2"/>
  <c r="P139" i="2"/>
  <c r="BI138" i="2"/>
  <c r="BH138" i="2"/>
  <c r="BG138" i="2"/>
  <c r="BE138" i="2"/>
  <c r="X138" i="2"/>
  <c r="V138" i="2"/>
  <c r="T138" i="2"/>
  <c r="P138" i="2"/>
  <c r="BI137" i="2"/>
  <c r="BH137" i="2"/>
  <c r="BG137" i="2"/>
  <c r="BE137" i="2"/>
  <c r="X137" i="2"/>
  <c r="V137" i="2"/>
  <c r="T137" i="2"/>
  <c r="P137" i="2"/>
  <c r="BI136" i="2"/>
  <c r="BH136" i="2"/>
  <c r="BG136" i="2"/>
  <c r="BE136" i="2"/>
  <c r="X136" i="2"/>
  <c r="V136" i="2"/>
  <c r="T136" i="2"/>
  <c r="P136" i="2"/>
  <c r="K136" i="2" s="1"/>
  <c r="BF136" i="2" s="1"/>
  <c r="BI134" i="2"/>
  <c r="BH134" i="2"/>
  <c r="BG134" i="2"/>
  <c r="BE134" i="2"/>
  <c r="X134" i="2"/>
  <c r="V134" i="2"/>
  <c r="T134" i="2"/>
  <c r="P134" i="2"/>
  <c r="BI133" i="2"/>
  <c r="BH133" i="2"/>
  <c r="BG133" i="2"/>
  <c r="BE133" i="2"/>
  <c r="X133" i="2"/>
  <c r="V133" i="2"/>
  <c r="T133" i="2"/>
  <c r="P133" i="2"/>
  <c r="BI132" i="2"/>
  <c r="BH132" i="2"/>
  <c r="BG132" i="2"/>
  <c r="BE132" i="2"/>
  <c r="X132" i="2"/>
  <c r="V132" i="2"/>
  <c r="T132" i="2"/>
  <c r="P132" i="2"/>
  <c r="BK132" i="2" s="1"/>
  <c r="BI131" i="2"/>
  <c r="BH131" i="2"/>
  <c r="BG131" i="2"/>
  <c r="BE131" i="2"/>
  <c r="X131" i="2"/>
  <c r="V131" i="2"/>
  <c r="T131" i="2"/>
  <c r="P131" i="2"/>
  <c r="BI130" i="2"/>
  <c r="BH130" i="2"/>
  <c r="BG130" i="2"/>
  <c r="BE130" i="2"/>
  <c r="X130" i="2"/>
  <c r="V130" i="2"/>
  <c r="T130" i="2"/>
  <c r="P130" i="2"/>
  <c r="F121" i="2"/>
  <c r="E119" i="2"/>
  <c r="F89" i="2"/>
  <c r="E87" i="2"/>
  <c r="J24" i="2"/>
  <c r="E24" i="2"/>
  <c r="J92" i="2"/>
  <c r="J23" i="2"/>
  <c r="J21" i="2"/>
  <c r="E21" i="2"/>
  <c r="J123" i="2" s="1"/>
  <c r="J20" i="2"/>
  <c r="J18" i="2"/>
  <c r="E18" i="2"/>
  <c r="F92" i="2" s="1"/>
  <c r="J17" i="2"/>
  <c r="J15" i="2"/>
  <c r="E15" i="2"/>
  <c r="F123" i="2"/>
  <c r="J14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Q184" i="2"/>
  <c r="Q183" i="2"/>
  <c r="Q181" i="2"/>
  <c r="Q179" i="2"/>
  <c r="Q178" i="2"/>
  <c r="Q176" i="2"/>
  <c r="Q174" i="2"/>
  <c r="Q172" i="2"/>
  <c r="Q171" i="2"/>
  <c r="R169" i="2"/>
  <c r="R159" i="2"/>
  <c r="R155" i="2"/>
  <c r="R153" i="2"/>
  <c r="R147" i="2"/>
  <c r="R143" i="2"/>
  <c r="Q175" i="2"/>
  <c r="R170" i="2"/>
  <c r="Q164" i="2"/>
  <c r="Q162" i="2"/>
  <c r="Q147" i="2"/>
  <c r="K184" i="2"/>
  <c r="R174" i="2"/>
  <c r="Q160" i="2"/>
  <c r="Q158" i="2"/>
  <c r="Q149" i="2"/>
  <c r="Q169" i="2"/>
  <c r="R162" i="2"/>
  <c r="R160" i="2"/>
  <c r="R157" i="2"/>
  <c r="R156" i="2"/>
  <c r="Q148" i="2"/>
  <c r="Q145" i="2"/>
  <c r="Q141" i="2"/>
  <c r="R132" i="2"/>
  <c r="R148" i="2"/>
  <c r="R142" i="2"/>
  <c r="R138" i="2"/>
  <c r="Q130" i="2"/>
  <c r="K138" i="2"/>
  <c r="R130" i="2"/>
  <c r="R145" i="2"/>
  <c r="R136" i="2"/>
  <c r="Q132" i="2"/>
  <c r="Q155" i="2"/>
  <c r="BK184" i="2"/>
  <c r="BK178" i="2"/>
  <c r="K161" i="2"/>
  <c r="BF161" i="2" s="1"/>
  <c r="BK154" i="2"/>
  <c r="K141" i="2"/>
  <c r="BF141" i="2" s="1"/>
  <c r="Q163" i="2"/>
  <c r="R151" i="2"/>
  <c r="K169" i="2"/>
  <c r="BF169" i="2"/>
  <c r="K139" i="2"/>
  <c r="BF139" i="2"/>
  <c r="BK134" i="2"/>
  <c r="BK177" i="2"/>
  <c r="K171" i="2"/>
  <c r="BF171" i="2"/>
  <c r="K166" i="2"/>
  <c r="BF166" i="2"/>
  <c r="K144" i="2"/>
  <c r="BF144" i="2" s="1"/>
  <c r="R184" i="2"/>
  <c r="R183" i="2"/>
  <c r="R181" i="2"/>
  <c r="R179" i="2"/>
  <c r="R178" i="2"/>
  <c r="Q177" i="2"/>
  <c r="R175" i="2"/>
  <c r="R172" i="2"/>
  <c r="Q170" i="2"/>
  <c r="R166" i="2"/>
  <c r="Q156" i="2"/>
  <c r="R154" i="2"/>
  <c r="Q152" i="2"/>
  <c r="Q144" i="2"/>
  <c r="R176" i="2"/>
  <c r="R171" i="2"/>
  <c r="R164" i="2"/>
  <c r="R163" i="2"/>
  <c r="Q157" i="2"/>
  <c r="R146" i="2"/>
  <c r="R177" i="2"/>
  <c r="R161" i="2"/>
  <c r="Q159" i="2"/>
  <c r="Q153" i="2"/>
  <c r="Q136" i="2"/>
  <c r="Q166" i="2"/>
  <c r="Q161" i="2"/>
  <c r="R158" i="2"/>
  <c r="Q151" i="2"/>
  <c r="Q146" i="2"/>
  <c r="Q142" i="2"/>
  <c r="Q138" i="2"/>
  <c r="R152" i="2"/>
  <c r="Q143" i="2"/>
  <c r="Q139" i="2"/>
  <c r="R131" i="2"/>
  <c r="Q133" i="2"/>
  <c r="R139" i="2"/>
  <c r="K132" i="2"/>
  <c r="R149" i="2"/>
  <c r="K143" i="2"/>
  <c r="BK179" i="2"/>
  <c r="BK162" i="2"/>
  <c r="BK155" i="2"/>
  <c r="BK147" i="2"/>
  <c r="K137" i="2"/>
  <c r="BF137" i="2" s="1"/>
  <c r="K130" i="2"/>
  <c r="BF130" i="2"/>
  <c r="K160" i="2"/>
  <c r="BF160" i="2" s="1"/>
  <c r="K146" i="2"/>
  <c r="BF146" i="2"/>
  <c r="BK174" i="2"/>
  <c r="BK131" i="2"/>
  <c r="BK176" i="2"/>
  <c r="K157" i="2"/>
  <c r="BF157" i="2"/>
  <c r="K153" i="2"/>
  <c r="BF153" i="2"/>
  <c r="BK146" i="2"/>
  <c r="R144" i="2"/>
  <c r="R133" i="2"/>
  <c r="R141" i="2"/>
  <c r="Q134" i="2"/>
  <c r="AU94" i="1"/>
  <c r="R137" i="2"/>
  <c r="Q137" i="2"/>
  <c r="R134" i="2"/>
  <c r="Q131" i="2"/>
  <c r="Q154" i="2"/>
  <c r="BK183" i="2"/>
  <c r="BK158" i="2"/>
  <c r="BK151" i="2"/>
  <c r="BK138" i="2"/>
  <c r="BK133" i="2"/>
  <c r="K175" i="2"/>
  <c r="BF175" i="2" s="1"/>
  <c r="K172" i="2"/>
  <c r="BF172" i="2"/>
  <c r="BK143" i="2"/>
  <c r="K170" i="2"/>
  <c r="BF170" i="2" s="1"/>
  <c r="K145" i="2"/>
  <c r="BF145" i="2"/>
  <c r="E19" i="5" l="1"/>
  <c r="BK142" i="2"/>
  <c r="T129" i="2"/>
  <c r="T128" i="2" s="1"/>
  <c r="Q129" i="2"/>
  <c r="V135" i="2"/>
  <c r="V140" i="2"/>
  <c r="X150" i="2"/>
  <c r="X168" i="2"/>
  <c r="V129" i="2"/>
  <c r="R129" i="2"/>
  <c r="X135" i="2"/>
  <c r="R135" i="2"/>
  <c r="J99" i="2" s="1"/>
  <c r="X140" i="2"/>
  <c r="X128" i="2" s="1"/>
  <c r="R140" i="2"/>
  <c r="J100" i="2"/>
  <c r="T150" i="2"/>
  <c r="R150" i="2"/>
  <c r="J101" i="2"/>
  <c r="T168" i="2"/>
  <c r="Q168" i="2"/>
  <c r="I104" i="2"/>
  <c r="Q173" i="2"/>
  <c r="I105" i="2" s="1"/>
  <c r="X129" i="2"/>
  <c r="T135" i="2"/>
  <c r="Q135" i="2"/>
  <c r="I99" i="2" s="1"/>
  <c r="T140" i="2"/>
  <c r="Q140" i="2"/>
  <c r="I100" i="2"/>
  <c r="V150" i="2"/>
  <c r="Q150" i="2"/>
  <c r="I101" i="2" s="1"/>
  <c r="V168" i="2"/>
  <c r="R168" i="2"/>
  <c r="T173" i="2"/>
  <c r="V173" i="2"/>
  <c r="X173" i="2"/>
  <c r="R173" i="2"/>
  <c r="J105" i="2"/>
  <c r="BK182" i="2"/>
  <c r="K182" i="2"/>
  <c r="K107" i="2" s="1"/>
  <c r="T182" i="2"/>
  <c r="V182" i="2"/>
  <c r="X182" i="2"/>
  <c r="Q182" i="2"/>
  <c r="I107" i="2"/>
  <c r="R182" i="2"/>
  <c r="J107" i="2" s="1"/>
  <c r="Q165" i="2"/>
  <c r="I102" i="2"/>
  <c r="R165" i="2"/>
  <c r="J102" i="2"/>
  <c r="Q180" i="2"/>
  <c r="I106" i="2"/>
  <c r="BK180" i="2"/>
  <c r="K180" i="2"/>
  <c r="K106" i="2"/>
  <c r="R180" i="2"/>
  <c r="J106" i="2" s="1"/>
  <c r="F91" i="2"/>
  <c r="E117" i="2"/>
  <c r="J124" i="2"/>
  <c r="BF132" i="2"/>
  <c r="BF138" i="2"/>
  <c r="BF142" i="2"/>
  <c r="J91" i="2"/>
  <c r="J121" i="2"/>
  <c r="F124" i="2"/>
  <c r="BF143" i="2"/>
  <c r="BF184" i="2"/>
  <c r="F37" i="2"/>
  <c r="BD95" i="1"/>
  <c r="BD94" i="1" s="1"/>
  <c r="AZ94" i="1" s="1"/>
  <c r="BK136" i="2"/>
  <c r="BK139" i="2"/>
  <c r="BK144" i="2"/>
  <c r="BK161" i="2"/>
  <c r="K131" i="2"/>
  <c r="BF131" i="2"/>
  <c r="K151" i="2"/>
  <c r="BF151" i="2"/>
  <c r="BK156" i="2"/>
  <c r="K162" i="2"/>
  <c r="BF162" i="2"/>
  <c r="K147" i="2"/>
  <c r="BF147" i="2" s="1"/>
  <c r="K154" i="2"/>
  <c r="BF154" i="2"/>
  <c r="BK163" i="2"/>
  <c r="BK171" i="2"/>
  <c r="BK175" i="2"/>
  <c r="BK173" i="2"/>
  <c r="K173" i="2"/>
  <c r="K105" i="2" s="1"/>
  <c r="K177" i="2"/>
  <c r="BF177" i="2" s="1"/>
  <c r="K181" i="2"/>
  <c r="BF181" i="2" s="1"/>
  <c r="F38" i="2"/>
  <c r="BE95" i="1" s="1"/>
  <c r="BE94" i="1" s="1"/>
  <c r="W32" i="1" s="1"/>
  <c r="K133" i="2"/>
  <c r="BF133" i="2" s="1"/>
  <c r="K134" i="2"/>
  <c r="BF134" i="2"/>
  <c r="BK137" i="2"/>
  <c r="BK141" i="2"/>
  <c r="BK145" i="2"/>
  <c r="BK130" i="2"/>
  <c r="BK129" i="2"/>
  <c r="K129" i="2"/>
  <c r="K98" i="2"/>
  <c r="K148" i="2"/>
  <c r="BF148" i="2"/>
  <c r="BK153" i="2"/>
  <c r="BK160" i="2"/>
  <c r="K164" i="2"/>
  <c r="BF164" i="2"/>
  <c r="K149" i="2"/>
  <c r="BF149" i="2"/>
  <c r="K155" i="2"/>
  <c r="BF155" i="2"/>
  <c r="K158" i="2"/>
  <c r="BF158" i="2"/>
  <c r="BK170" i="2"/>
  <c r="K174" i="2"/>
  <c r="BF174" i="2" s="1"/>
  <c r="K178" i="2"/>
  <c r="BF178" i="2"/>
  <c r="K179" i="2"/>
  <c r="BF179" i="2" s="1"/>
  <c r="F35" i="2"/>
  <c r="BB95" i="1" s="1"/>
  <c r="BB94" i="1" s="1"/>
  <c r="W29" i="1" s="1"/>
  <c r="F39" i="2"/>
  <c r="BF95" i="1" s="1"/>
  <c r="BF94" i="1" s="1"/>
  <c r="W33" i="1" s="1"/>
  <c r="K159" i="2"/>
  <c r="BF159" i="2" s="1"/>
  <c r="BK166" i="2"/>
  <c r="BK165" i="2"/>
  <c r="K165" i="2" s="1"/>
  <c r="K102" i="2" s="1"/>
  <c r="K152" i="2"/>
  <c r="BF152" i="2"/>
  <c r="BK157" i="2"/>
  <c r="BK169" i="2"/>
  <c r="BK172" i="2"/>
  <c r="K176" i="2"/>
  <c r="BF176" i="2"/>
  <c r="K183" i="2"/>
  <c r="BF183" i="2"/>
  <c r="K35" i="2"/>
  <c r="AX95" i="1" s="1"/>
  <c r="V167" i="2" l="1"/>
  <c r="T167" i="2"/>
  <c r="X167" i="2"/>
  <c r="X127" i="2"/>
  <c r="R167" i="2"/>
  <c r="J103" i="2"/>
  <c r="R128" i="2"/>
  <c r="R127" i="2"/>
  <c r="J96" i="2" s="1"/>
  <c r="K31" i="2" s="1"/>
  <c r="AT95" i="1" s="1"/>
  <c r="AT94" i="1" s="1"/>
  <c r="V128" i="2"/>
  <c r="V127" i="2"/>
  <c r="Q128" i="2"/>
  <c r="I97" i="2" s="1"/>
  <c r="T127" i="2"/>
  <c r="AW95" i="1"/>
  <c r="AW94" i="1" s="1"/>
  <c r="I98" i="2"/>
  <c r="J104" i="2"/>
  <c r="Q167" i="2"/>
  <c r="I103" i="2" s="1"/>
  <c r="J98" i="2"/>
  <c r="BK140" i="2"/>
  <c r="K140" i="2"/>
  <c r="K100" i="2"/>
  <c r="BK150" i="2"/>
  <c r="K150" i="2"/>
  <c r="K101" i="2"/>
  <c r="BK135" i="2"/>
  <c r="K135" i="2"/>
  <c r="K99" i="2"/>
  <c r="BK168" i="2"/>
  <c r="K168" i="2"/>
  <c r="K104" i="2"/>
  <c r="AX94" i="1"/>
  <c r="AK29" i="1" s="1"/>
  <c r="BA94" i="1"/>
  <c r="W31" i="1"/>
  <c r="K36" i="2"/>
  <c r="AY95" i="1" s="1"/>
  <c r="AV95" i="1" s="1"/>
  <c r="F36" i="2"/>
  <c r="BC95" i="1" s="1"/>
  <c r="BC94" i="1" s="1"/>
  <c r="W30" i="1" s="1"/>
  <c r="BK128" i="2" l="1"/>
  <c r="J97" i="2"/>
  <c r="Q127" i="2"/>
  <c r="I96" i="2"/>
  <c r="K30" i="2" s="1"/>
  <c r="AS95" i="1" s="1"/>
  <c r="AS94" i="1" s="1"/>
  <c r="BK167" i="2"/>
  <c r="K167" i="2" s="1"/>
  <c r="K103" i="2" s="1"/>
  <c r="AY94" i="1"/>
  <c r="AK30" i="1" s="1"/>
  <c r="BK127" i="2" l="1"/>
  <c r="K127" i="2" s="1"/>
  <c r="K96" i="2" s="1"/>
  <c r="K128" i="2"/>
  <c r="K97" i="2" s="1"/>
  <c r="AV94" i="1"/>
  <c r="K32" i="2" l="1"/>
  <c r="AG95" i="1" l="1"/>
  <c r="AG94" i="1" s="1"/>
  <c r="AK26" i="1" s="1"/>
  <c r="AK35" i="1" s="1"/>
  <c r="D18" i="5"/>
  <c r="E18" i="5" s="1"/>
  <c r="F18" i="5" s="1"/>
  <c r="K41" i="2"/>
  <c r="AN94" i="1" l="1"/>
  <c r="AN95" i="1"/>
  <c r="F24" i="5"/>
  <c r="C25" i="5" s="1"/>
  <c r="F35" i="5" s="1"/>
</calcChain>
</file>

<file path=xl/sharedStrings.xml><?xml version="1.0" encoding="utf-8"?>
<sst xmlns="http://schemas.openxmlformats.org/spreadsheetml/2006/main" count="1054" uniqueCount="405">
  <si>
    <t>Príloha č. 2 - Ponuka v zákazke 
„Výzva č. 14 - Bezbariérové úpravy chodníka k verejným toaletám na Uršulínskej ulici v Bratislave“</t>
  </si>
  <si>
    <t xml:space="preserve">Obchodné meno uchádzača: </t>
  </si>
  <si>
    <t>Platca/Neplatca DPH:</t>
  </si>
  <si>
    <t>Som platcom 23% DPH</t>
  </si>
  <si>
    <t>Čestné vyhlásenia podľa zákona o verejnom obstarávaní</t>
  </si>
  <si>
    <r>
      <rPr>
        <sz val="11"/>
        <rFont val="Calibri"/>
        <family val="2"/>
        <charset val="238"/>
        <scheme val="minor"/>
      </rP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</si>
  <si>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</si>
  <si>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</si>
  <si>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</si>
  <si>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</si>
  <si>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K1:</t>
  </si>
  <si>
    <t>Cena celkom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</si>
  <si>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</si>
  <si>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</si>
  <si>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</si>
  <si>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</si>
  <si>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</si>
  <si>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</si>
  <si>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 kusov</t>
  </si>
  <si>
    <t>Suma v EUR bez DPH</t>
  </si>
  <si>
    <t>Výška DPH</t>
  </si>
  <si>
    <t xml:space="preserve">Suma v EUR s DPH </t>
  </si>
  <si>
    <t>SO 01 Prístupový chodník</t>
  </si>
  <si>
    <t>Projektová dokumentácia dočasného dopravného značenia</t>
  </si>
  <si>
    <t>Inžinierska činnosť pri vybavení povolení na určenie značenia</t>
  </si>
  <si>
    <t>Vytýčenie inžinierskych sietí</t>
  </si>
  <si>
    <t xml:space="preserve">Porealizačné zameranie stavby                                                                                </t>
  </si>
  <si>
    <t>Projektová dokumentácia skutočného vyhotovenia stavby</t>
  </si>
  <si>
    <t>Cena za celý predmet zákazky</t>
  </si>
  <si>
    <t>Počet bodov v danom kritériu:</t>
  </si>
  <si>
    <t>Kritérium K2:</t>
  </si>
  <si>
    <t>Skúsenosti stavbyvedúceho</t>
  </si>
  <si>
    <t xml:space="preserve">Minimálna hodnota </t>
  </si>
  <si>
    <t xml:space="preserve">Maximálna hodnota </t>
  </si>
  <si>
    <t>čím viac, tým lepšie</t>
  </si>
  <si>
    <t>Popis kritéria</t>
  </si>
  <si>
    <t>Počet skúseností (ks)</t>
  </si>
  <si>
    <r>
      <rPr>
        <sz val="11"/>
        <color theme="1"/>
        <rFont val="Calibri"/>
        <family val="2"/>
        <charset val="238"/>
        <scheme val="minor"/>
      </rPr>
      <t>Skúsenosti stavbyvedúceho na rovnakých/porovnateľných zákazkách, ktorých predmetom bola oprava/rekonštrukcia cestných komunikácií (predložených uchádzačom v žiadosti o zaradenie do DNS)</t>
    </r>
    <r>
      <rPr>
        <sz val="11"/>
        <color theme="4" tint="-0.249977111117893"/>
        <rFont val="Calibri"/>
        <family val="2"/>
        <charset val="238"/>
        <scheme val="minor"/>
      </rPr>
      <t xml:space="preserve">
</t>
    </r>
  </si>
  <si>
    <t>*Počet bodov v danom kritériu:</t>
  </si>
  <si>
    <t>*Body za kritérium K2 pridelí verejný obstarávateľ po predložení ponuky v súlade s tými, ktoré boli  uchádzačovi pridelené pri zaradení do DNS.</t>
  </si>
  <si>
    <t>Počet bodov spolu:</t>
  </si>
  <si>
    <t>V ...</t>
  </si>
  <si>
    <t xml:space="preserve">Dátum: </t>
  </si>
  <si>
    <t>Podpis</t>
  </si>
  <si>
    <t>Export Komplet</t>
  </si>
  <si>
    <t/>
  </si>
  <si>
    <t>2.0</t>
  </si>
  <si>
    <t>ZAMOK</t>
  </si>
  <si>
    <t>False</t>
  </si>
  <si>
    <t>True</t>
  </si>
  <si>
    <t>{e67ad307-d8e2-4f6a-b897-5b80d68203d5}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</si>
  <si>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</si>
  <si>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</si>
  <si>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</si>
  <si>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</si>
  <si>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</si>
  <si>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</si>
  <si>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</si>
  <si>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R20250702_REV02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</si>
  <si>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</si>
  <si>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</si>
  <si>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DRS bezbariérových úprav chodníka k verejným toaletám na Uršulínskej ulici v Bratislave_REV01</t>
  </si>
  <si>
    <t>JKSO:</t>
  </si>
  <si>
    <t>ČS:</t>
  </si>
  <si>
    <t>Miesto:</t>
  </si>
  <si>
    <t xml:space="preserve"> </t>
  </si>
  <si>
    <t>Dátum:</t>
  </si>
  <si>
    <t>11. 8. 2026</t>
  </si>
  <si>
    <t>Objednávateľ:</t>
  </si>
  <si>
    <t>IČO:</t>
  </si>
  <si>
    <t>Magistrát hlavného mesta SR Bratislavy</t>
  </si>
  <si>
    <t>IČ DPH:</t>
  </si>
  <si>
    <t>Zhotoviteľ:</t>
  </si>
  <si>
    <t>Vyplň údaj</t>
  </si>
  <si>
    <t>Projektant:</t>
  </si>
  <si>
    <t>Ing. arch. Ivan Klas</t>
  </si>
  <si>
    <t>Spracovateľ:</t>
  </si>
  <si>
    <t>Poznámka:</t>
  </si>
  <si>
    <t>Pri zostavovaní cenovej ponuky je nutné postupovať podľa projektovej dokumentácie!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</si>
  <si>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</si>
  <si>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</si>
  <si>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</si>
  <si>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</si>
  <si>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</si>
  <si>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</si>
  <si>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</si>
  <si>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</si>
  <si>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</si>
  <si>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</si>
  <si>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</si>
  <si>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</si>
  <si>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</si>
  <si>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</si>
  <si>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</si>
  <si>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</si>
  <si>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</si>
  <si>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</si>
  <si>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</si>
  <si>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</si>
  <si>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</si>
  <si>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</si>
  <si>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</si>
  <si>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</si>
  <si>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</si>
  <si>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</si>
  <si>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</si>
  <si>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</si>
  <si>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</si>
  <si>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</si>
  <si>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</si>
  <si>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</si>
  <si>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</si>
  <si>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</si>
  <si>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</si>
  <si>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</si>
  <si>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</si>
  <si>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</si>
  <si>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</si>
  <si>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</si>
  <si>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</si>
  <si>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</si>
  <si>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</si>
  <si>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</si>
  <si>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</si>
  <si>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</si>
  <si>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</si>
  <si>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</si>
  <si>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Prístupový chodník</t>
  </si>
  <si>
    <t>STA</t>
  </si>
  <si>
    <t>1</t>
  </si>
  <si>
    <t>{e9c77c85-b8a4-46f2-be63-d955ba46c55d}</t>
  </si>
  <si>
    <t>KRYCÍ LIST ROZPOČTU</t>
  </si>
  <si>
    <t>Objekt:</t>
  </si>
  <si>
    <t>SO01 - Prístupový chodník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</si>
  <si>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</si>
  <si>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</si>
  <si>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</si>
  <si>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</si>
  <si>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</si>
  <si>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</si>
  <si>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</si>
  <si>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</si>
  <si>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</si>
  <si>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</si>
  <si>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</si>
  <si>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</si>
  <si>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</si>
  <si>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</si>
  <si>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</si>
  <si>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</si>
  <si>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</si>
  <si>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</si>
  <si>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 xml:space="preserve">    783 - Nátery</t>
  </si>
  <si>
    <t>VRN - Investičné náklady neobsiahnuté v cenách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</si>
  <si>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</si>
  <si>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</si>
  <si>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</si>
  <si>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</si>
  <si>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</si>
  <si>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</si>
  <si>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</si>
  <si>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</si>
  <si>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</si>
  <si>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</si>
  <si>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</si>
  <si>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</si>
  <si>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</si>
  <si>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</si>
  <si>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</si>
  <si>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</si>
  <si>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</si>
  <si>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</si>
  <si>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</si>
  <si>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</si>
  <si>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</si>
  <si>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113106021.Sm</t>
  </si>
  <si>
    <t>Rozoberanie kamennej dlažby,  -0,13800t</t>
  </si>
  <si>
    <t>m2</t>
  </si>
  <si>
    <t>4</t>
  </si>
  <si>
    <t>2</t>
  </si>
  <si>
    <t>-1896566253</t>
  </si>
  <si>
    <t>113201131.S</t>
  </si>
  <si>
    <t>Vytrhanie obrúb kamenných, cestných ležatých,  -0,08500t</t>
  </si>
  <si>
    <t>m</t>
  </si>
  <si>
    <t>-1167989932</t>
  </si>
  <si>
    <t>3</t>
  </si>
  <si>
    <t>113209025.S</t>
  </si>
  <si>
    <t>Vybúranie lôžka obrúb, obrubníkov a žľabov, hr. do 100 mm, šírky nad 150 do 300 mm z betónu prostého,  -0,06900t</t>
  </si>
  <si>
    <t>1223943910</t>
  </si>
  <si>
    <t>113307132.Sm</t>
  </si>
  <si>
    <t>Búranie/výkop jamy pre konštrukčné vrstvy chodníka</t>
  </si>
  <si>
    <t>-822282565</t>
  </si>
  <si>
    <t>5</t>
  </si>
  <si>
    <t>132411101.Sm</t>
  </si>
  <si>
    <t>Výkop rýh pre lôžka obrubníkov</t>
  </si>
  <si>
    <t>m3</t>
  </si>
  <si>
    <t>962341104</t>
  </si>
  <si>
    <t>Zvislé a kompletné konštrukcie</t>
  </si>
  <si>
    <t>6</t>
  </si>
  <si>
    <t>301</t>
  </si>
  <si>
    <t>Zhotovenie kotiev na previazanie nadbetonávky s múrikom</t>
  </si>
  <si>
    <t>ks</t>
  </si>
  <si>
    <t>325643138</t>
  </si>
  <si>
    <t>7</t>
  </si>
  <si>
    <t>341311410.Sm</t>
  </si>
  <si>
    <t>Nadbetonávka múrika, betón tr. C 25/30</t>
  </si>
  <si>
    <t>kpl</t>
  </si>
  <si>
    <t>1874210008</t>
  </si>
  <si>
    <t>8</t>
  </si>
  <si>
    <t>341351103.Sm</t>
  </si>
  <si>
    <t>Debnenie nadbetonávky - zhotovenie</t>
  </si>
  <si>
    <t>-1260183246</t>
  </si>
  <si>
    <t>9</t>
  </si>
  <si>
    <t>341351104.Sm</t>
  </si>
  <si>
    <t>Debnenie nadbetonávky odstránenie</t>
  </si>
  <si>
    <t>1976794044</t>
  </si>
  <si>
    <t>Vodorovné konštrukcie</t>
  </si>
  <si>
    <t>10</t>
  </si>
  <si>
    <t>451317777.Sm</t>
  </si>
  <si>
    <t>Podklad pod dlažbu v sklone, hr. 120mm z bet. tr. C 16/20</t>
  </si>
  <si>
    <t>1425761574</t>
  </si>
  <si>
    <t>11</t>
  </si>
  <si>
    <t>594411120.Sm</t>
  </si>
  <si>
    <t>Lepenie žulovej dlažby šxd 200x400 mm, hr. 60 mm  do lôžka z cementového lepdla hr. 10 mm</t>
  </si>
  <si>
    <t>1352347742</t>
  </si>
  <si>
    <t>12</t>
  </si>
  <si>
    <t>M</t>
  </si>
  <si>
    <t>41</t>
  </si>
  <si>
    <t>Žulová dlažba dlažba šxd 200x400 mm, hr. 60 mm</t>
  </si>
  <si>
    <t>1526150130</t>
  </si>
  <si>
    <t>13</t>
  </si>
  <si>
    <t>594411120.Sm2</t>
  </si>
  <si>
    <t>Lepenie taktilnej žulovej dlažby varovných pásov šxd 200x400 mm, hr. 60 mm  do lôžka z cementového lepdla hr. 10 mm</t>
  </si>
  <si>
    <t>-87254061</t>
  </si>
  <si>
    <t>14</t>
  </si>
  <si>
    <t>42</t>
  </si>
  <si>
    <t>Taktilná žulová dlažba dlažba šxd 200x400 mm, hr. 60 mm, s brúseným povrchom pre vytvorenie výstupkov</t>
  </si>
  <si>
    <t>131827656</t>
  </si>
  <si>
    <t>15</t>
  </si>
  <si>
    <t>599632111.Sm</t>
  </si>
  <si>
    <t>Vyplnenie škár dlažby z lomového kameňa cementovou maltou odolnou voči posypovým soliam</t>
  </si>
  <si>
    <t>-618840121</t>
  </si>
  <si>
    <t>16</t>
  </si>
  <si>
    <t>4_1</t>
  </si>
  <si>
    <t>Zhotovenie dilatačných úsekov dlažby vyplnením škáry pružným tmelom</t>
  </si>
  <si>
    <t>-1556251478</t>
  </si>
  <si>
    <t>17</t>
  </si>
  <si>
    <t>4_2</t>
  </si>
  <si>
    <t>Impregnácia kamennej dlažby</t>
  </si>
  <si>
    <t>1693813990</t>
  </si>
  <si>
    <t>18</t>
  </si>
  <si>
    <t>772211305.Sm</t>
  </si>
  <si>
    <t>Montáž obkladu oporných múrikov, vrátane úpravy formátovania kamenných platní</t>
  </si>
  <si>
    <t>2039879890</t>
  </si>
  <si>
    <t>Ostatné konštrukcie a práce-búranie</t>
  </si>
  <si>
    <t>19</t>
  </si>
  <si>
    <t>904</t>
  </si>
  <si>
    <t>Zhotovenie lôžka a osadenie rohože</t>
  </si>
  <si>
    <t>-1239000681</t>
  </si>
  <si>
    <t>20</t>
  </si>
  <si>
    <t>905</t>
  </si>
  <si>
    <t>Preskladanie pôvodnej dlažby</t>
  </si>
  <si>
    <t>-1585712514</t>
  </si>
  <si>
    <t>21</t>
  </si>
  <si>
    <t>917161112.S</t>
  </si>
  <si>
    <t>Osadenie chodník. obrubníka kamenného ležatého do lôžka z betónu prostého tr. C 16/20 s bočnou oporou</t>
  </si>
  <si>
    <t>1837897509</t>
  </si>
  <si>
    <t>22</t>
  </si>
  <si>
    <t>583810001300.Sm</t>
  </si>
  <si>
    <t>Obrubník žulový rovný, šxv 150x250 mm, dĺ 800-1200 mm</t>
  </si>
  <si>
    <t>265561681</t>
  </si>
  <si>
    <t>583810001300.Sm1</t>
  </si>
  <si>
    <t>Obrubník žulový rovný, šxv 150x300 mm, dĺ 800-1200 mm</t>
  </si>
  <si>
    <t>-1475509299</t>
  </si>
  <si>
    <t>24</t>
  </si>
  <si>
    <t>962042321.S</t>
  </si>
  <si>
    <t>Búranie muriva alebo vybúranie otvorov plochy nad 4 m2 z betónu prostého nadzákladného,  -2,20000t</t>
  </si>
  <si>
    <t>781093681</t>
  </si>
  <si>
    <t>25</t>
  </si>
  <si>
    <t>901</t>
  </si>
  <si>
    <t>Demontáž panelov zábradlia pre ďalšie použitie</t>
  </si>
  <si>
    <t>-1713682768</t>
  </si>
  <si>
    <t>26</t>
  </si>
  <si>
    <t>902</t>
  </si>
  <si>
    <t>Odstránenie stĺpikov zábradlia</t>
  </si>
  <si>
    <t>1119753818</t>
  </si>
  <si>
    <t>27</t>
  </si>
  <si>
    <t>903</t>
  </si>
  <si>
    <t>Demontáž rohože prad vstupom pre ďalšie použitie</t>
  </si>
  <si>
    <t>-56477965</t>
  </si>
  <si>
    <t>28</t>
  </si>
  <si>
    <t>979081111.S</t>
  </si>
  <si>
    <t>Odvoz sutiny a vybúraných hmôt na skládku do 1 km</t>
  </si>
  <si>
    <t>t</t>
  </si>
  <si>
    <t>1216802519</t>
  </si>
  <si>
    <t>29</t>
  </si>
  <si>
    <t>979081121.S</t>
  </si>
  <si>
    <t>Odvoz sutiny a vybúraných hmôt na skládku za ďalších 14 km</t>
  </si>
  <si>
    <t>-642418722</t>
  </si>
  <si>
    <t>30</t>
  </si>
  <si>
    <t>979082111.S</t>
  </si>
  <si>
    <t>Vnútrostavenisková doprava sutiny a vybúraných hmôt do 10 m</t>
  </si>
  <si>
    <t>-266703439</t>
  </si>
  <si>
    <t>31</t>
  </si>
  <si>
    <t>979089712.S</t>
  </si>
  <si>
    <t>Prenájom kontajneru 5 m3</t>
  </si>
  <si>
    <t>2045891560</t>
  </si>
  <si>
    <t>32</t>
  </si>
  <si>
    <t>979089721.S</t>
  </si>
  <si>
    <t>Poplatok za uloženie stavebného odpadu na recykláciu - betón bez armovania, veľkosť do 50 x 50 cm (17 01 01)</t>
  </si>
  <si>
    <t>-1428102771</t>
  </si>
  <si>
    <t>99</t>
  </si>
  <si>
    <t>Presun hmôt HSV</t>
  </si>
  <si>
    <t>33</t>
  </si>
  <si>
    <t>998011001.S</t>
  </si>
  <si>
    <t>Presun hmôt pre budovy (801, 803, 812), zvislá konštr. z tehál, tvárnic, z kovu výšky do 6 m</t>
  </si>
  <si>
    <t>-1556942752</t>
  </si>
  <si>
    <t>PSV</t>
  </si>
  <si>
    <t>Práce a dodávky PSV</t>
  </si>
  <si>
    <t>711</t>
  </si>
  <si>
    <t>Izolácie proti vode a vlhkosti</t>
  </si>
  <si>
    <t>34</t>
  </si>
  <si>
    <t>711111020.S</t>
  </si>
  <si>
    <t>Izolácia proti zemnej vlhkosti,povrchovej a tlakovej vode do 1,0 bar dvojzložkovou flexibilnou zmesou vodorovná</t>
  </si>
  <si>
    <t>-1350501195</t>
  </si>
  <si>
    <t>35</t>
  </si>
  <si>
    <t>711111025.S</t>
  </si>
  <si>
    <t>Izolácia proti zemnej vlhkosti,povrchovej a tlakovej vode do 1,0 bar dvojzložkovou flexibilnou zmesou zvislá</t>
  </si>
  <si>
    <t>-654528140</t>
  </si>
  <si>
    <t>36</t>
  </si>
  <si>
    <t>711793010.Sm</t>
  </si>
  <si>
    <t>Doplnenie tesniacej pásky na styku vodorovnej a zvislej hydroizolácie</t>
  </si>
  <si>
    <t>1462330004</t>
  </si>
  <si>
    <t>37</t>
  </si>
  <si>
    <t>998711101.S</t>
  </si>
  <si>
    <t>Presun hmôt pre izoláciu proti vode v objektoch výšky do 6 m</t>
  </si>
  <si>
    <t>-1890944621</t>
  </si>
  <si>
    <t>767</t>
  </si>
  <si>
    <t>Konštrukcie doplnkové kovové</t>
  </si>
  <si>
    <t>38</t>
  </si>
  <si>
    <t>76701</t>
  </si>
  <si>
    <t>Výroba stĺpikov zábradlia</t>
  </si>
  <si>
    <t>1724199836</t>
  </si>
  <si>
    <t>39</t>
  </si>
  <si>
    <t>76702</t>
  </si>
  <si>
    <t>Úprava formátovania kosých panelov zábradlia</t>
  </si>
  <si>
    <t>653490323</t>
  </si>
  <si>
    <t>40</t>
  </si>
  <si>
    <t>76703</t>
  </si>
  <si>
    <t>Oprava panelov zábradlia</t>
  </si>
  <si>
    <t>1929101573</t>
  </si>
  <si>
    <t>76704</t>
  </si>
  <si>
    <t>Osadenie stĺpikov do betónového lôžka</t>
  </si>
  <si>
    <t>-312185419</t>
  </si>
  <si>
    <t>76705</t>
  </si>
  <si>
    <t>Montáž panelov zábradlia</t>
  </si>
  <si>
    <t>-1668200928</t>
  </si>
  <si>
    <t>43</t>
  </si>
  <si>
    <t>998767101.S</t>
  </si>
  <si>
    <t>Presun hmôt pre kovové stavebné doplnkové konštrukcie v objektoch výšky do 6 m</t>
  </si>
  <si>
    <t>2084156922</t>
  </si>
  <si>
    <t>783</t>
  </si>
  <si>
    <t>Nátery</t>
  </si>
  <si>
    <t>44</t>
  </si>
  <si>
    <t>783252020.S</t>
  </si>
  <si>
    <t>Nátery kov.stav.doplnk.konštr. epoxidecht. jednonás. so základným náterom reaktív. farb.- 70µm</t>
  </si>
  <si>
    <t>126944503</t>
  </si>
  <si>
    <t>VRN</t>
  </si>
  <si>
    <t>Investičné náklady neobsiahnuté v cenách</t>
  </si>
  <si>
    <t>45</t>
  </si>
  <si>
    <t>000600021.Sm</t>
  </si>
  <si>
    <t>Zariadenie staveniska</t>
  </si>
  <si>
    <t>1024</t>
  </si>
  <si>
    <t>-1840496149</t>
  </si>
  <si>
    <t>46</t>
  </si>
  <si>
    <t>000700011.S</t>
  </si>
  <si>
    <t>Dopravné náklady - mimostavenisková doprava objektivizácia dopravných nákladov materiálov</t>
  </si>
  <si>
    <t>-1154896468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</si>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</sst>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</numFmts>
  <fonts count="57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8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41" fillId="5" borderId="0" applyNumberFormat="0" applyBorder="0" applyAlignment="0" applyProtection="0"/>
    <xf numFmtId="0" fontId="3" fillId="0" borderId="0"/>
    <xf numFmtId="0" fontId="46" fillId="0" borderId="0" applyNumberFormat="0" applyFill="0" applyBorder="0" applyAlignment="0" applyProtection="0"/>
    <xf numFmtId="0" fontId="3" fillId="0" borderId="0"/>
    <xf numFmtId="0" fontId="3" fillId="2" borderId="23" applyNumberFormat="0" applyFont="0" applyAlignment="0" applyProtection="0"/>
    <xf numFmtId="0" fontId="3" fillId="6" borderId="0" applyNumberFormat="0" applyBorder="0" applyAlignment="0" applyProtection="0"/>
    <xf numFmtId="43" fontId="3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7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4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right" vertical="center"/>
    </xf>
    <xf numFmtId="0" fontId="7" fillId="4" borderId="7" xfId="0" applyFont="1" applyFill="1" applyBorder="1" applyAlignment="1">
      <alignment horizontal="center" vertical="center"/>
    </xf>
    <xf numFmtId="4" fontId="7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vertical="center"/>
    </xf>
    <xf numFmtId="4" fontId="10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4" fontId="34" fillId="0" borderId="12" xfId="0" applyNumberFormat="1" applyFont="1" applyBorder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11" fillId="0" borderId="3" xfId="0" applyFont="1" applyBorder="1"/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Protection="1">
      <protection locked="0"/>
    </xf>
    <xf numFmtId="4" fontId="9" fillId="0" borderId="0" xfId="0" applyNumberFormat="1" applyFont="1"/>
    <xf numFmtId="0" fontId="11" fillId="0" borderId="14" xfId="0" applyFont="1" applyBorder="1"/>
    <xf numFmtId="4" fontId="11" fillId="0" borderId="0" xfId="0" applyNumberFormat="1" applyFont="1"/>
    <xf numFmtId="166" fontId="11" fillId="0" borderId="0" xfId="0" applyNumberFormat="1" applyFont="1"/>
    <xf numFmtId="166" fontId="11" fillId="0" borderId="15" xfId="0" applyNumberFormat="1" applyFont="1" applyBorder="1"/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vertical="center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>
      <alignment vertical="center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4" fontId="25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" fillId="0" borderId="0" xfId="4"/>
    <xf numFmtId="0" fontId="44" fillId="0" borderId="24" xfId="4" applyFont="1" applyBorder="1" applyAlignment="1">
      <alignment horizontal="center" vertical="center"/>
    </xf>
    <xf numFmtId="0" fontId="45" fillId="0" borderId="25" xfId="4" applyFont="1" applyBorder="1" applyAlignment="1">
      <alignment horizontal="justify" vertical="center"/>
    </xf>
    <xf numFmtId="0" fontId="3" fillId="0" borderId="25" xfId="4" applyBorder="1" applyAlignment="1">
      <alignment horizontal="left" vertical="center" wrapText="1" indent="1"/>
    </xf>
    <xf numFmtId="0" fontId="45" fillId="0" borderId="25" xfId="4" applyFont="1" applyBorder="1" applyAlignment="1">
      <alignment horizontal="left" vertical="center" wrapText="1" indent="1"/>
    </xf>
    <xf numFmtId="0" fontId="43" fillId="0" borderId="25" xfId="4" applyFont="1" applyBorder="1" applyAlignment="1">
      <alignment horizontal="center" vertical="center" wrapText="1"/>
    </xf>
    <xf numFmtId="0" fontId="46" fillId="0" borderId="25" xfId="5" applyBorder="1" applyAlignment="1">
      <alignment horizontal="left" vertical="center" wrapText="1" indent="1"/>
    </xf>
    <xf numFmtId="0" fontId="3" fillId="0" borderId="25" xfId="4" applyBorder="1" applyAlignment="1" applyProtection="1">
      <alignment horizontal="left" vertical="center" wrapText="1" indent="1"/>
      <protection locked="0"/>
    </xf>
    <xf numFmtId="0" fontId="3" fillId="0" borderId="25" xfId="4" applyBorder="1" applyAlignment="1">
      <alignment horizontal="left" wrapText="1" indent="1"/>
    </xf>
    <xf numFmtId="0" fontId="45" fillId="0" borderId="26" xfId="4" applyFont="1" applyBorder="1" applyAlignment="1">
      <alignment vertical="center"/>
    </xf>
    <xf numFmtId="0" fontId="45" fillId="0" borderId="0" xfId="4" applyFont="1" applyAlignment="1">
      <alignment vertical="center"/>
    </xf>
    <xf numFmtId="0" fontId="47" fillId="0" borderId="0" xfId="4" applyFont="1" applyAlignment="1">
      <alignment horizontal="justify" vertical="center"/>
    </xf>
    <xf numFmtId="0" fontId="3" fillId="0" borderId="25" xfId="4" applyBorder="1" applyAlignment="1">
      <alignment horizontal="left" vertical="center" indent="1"/>
    </xf>
    <xf numFmtId="0" fontId="43" fillId="0" borderId="25" xfId="4" applyFont="1" applyBorder="1" applyAlignment="1">
      <alignment horizontal="center" vertical="center"/>
    </xf>
    <xf numFmtId="0" fontId="3" fillId="0" borderId="25" xfId="4" applyBorder="1" applyAlignment="1">
      <alignment horizontal="justify" vertical="center"/>
    </xf>
    <xf numFmtId="0" fontId="3" fillId="0" borderId="26" xfId="4" applyBorder="1"/>
    <xf numFmtId="0" fontId="3" fillId="0" borderId="0" xfId="6" applyProtection="1">
      <protection hidden="1"/>
    </xf>
    <xf numFmtId="0" fontId="51" fillId="0" borderId="31" xfId="7" applyFont="1" applyFill="1" applyBorder="1" applyAlignment="1" applyProtection="1">
      <alignment vertical="center" wrapText="1"/>
      <protection hidden="1"/>
    </xf>
    <xf numFmtId="0" fontId="51" fillId="0" borderId="34" xfId="7" applyFont="1" applyFill="1" applyBorder="1" applyAlignment="1" applyProtection="1">
      <alignment vertical="center" wrapText="1"/>
      <protection hidden="1"/>
    </xf>
    <xf numFmtId="0" fontId="40" fillId="7" borderId="40" xfId="7" applyFont="1" applyFill="1" applyBorder="1" applyProtection="1">
      <protection hidden="1"/>
    </xf>
    <xf numFmtId="0" fontId="40" fillId="7" borderId="42" xfId="7" applyFont="1" applyFill="1" applyBorder="1" applyProtection="1">
      <protection hidden="1"/>
    </xf>
    <xf numFmtId="0" fontId="3" fillId="0" borderId="0" xfId="6" applyProtection="1">
      <protection locked="0"/>
    </xf>
    <xf numFmtId="0" fontId="40" fillId="7" borderId="36" xfId="7" applyFont="1" applyFill="1" applyBorder="1" applyProtection="1">
      <protection hidden="1"/>
    </xf>
    <xf numFmtId="0" fontId="49" fillId="0" borderId="27" xfId="7" applyFont="1" applyFill="1" applyBorder="1" applyAlignment="1" applyProtection="1">
      <alignment horizontal="right" vertical="center" wrapText="1"/>
      <protection hidden="1"/>
    </xf>
    <xf numFmtId="0" fontId="51" fillId="0" borderId="31" xfId="7" applyFont="1" applyFill="1" applyBorder="1" applyProtection="1">
      <protection hidden="1"/>
    </xf>
    <xf numFmtId="0" fontId="51" fillId="0" borderId="32" xfId="7" applyFont="1" applyFill="1" applyBorder="1" applyAlignment="1" applyProtection="1">
      <alignment horizontal="left"/>
      <protection hidden="1"/>
    </xf>
    <xf numFmtId="0" fontId="51" fillId="0" borderId="32" xfId="7" applyFont="1" applyFill="1" applyBorder="1" applyProtection="1">
      <protection hidden="1"/>
    </xf>
    <xf numFmtId="0" fontId="51" fillId="0" borderId="33" xfId="7" applyFont="1" applyFill="1" applyBorder="1" applyProtection="1">
      <protection hidden="1"/>
    </xf>
    <xf numFmtId="0" fontId="51" fillId="0" borderId="34" xfId="7" applyFont="1" applyFill="1" applyBorder="1" applyProtection="1">
      <protection hidden="1"/>
    </xf>
    <xf numFmtId="2" fontId="51" fillId="0" borderId="35" xfId="7" applyNumberFormat="1" applyFont="1" applyFill="1" applyBorder="1" applyProtection="1">
      <protection hidden="1"/>
    </xf>
    <xf numFmtId="43" fontId="51" fillId="0" borderId="36" xfId="9" applyFont="1" applyFill="1" applyBorder="1" applyProtection="1">
      <protection hidden="1"/>
    </xf>
    <xf numFmtId="0" fontId="52" fillId="0" borderId="46" xfId="7" applyFont="1" applyFill="1" applyBorder="1" applyAlignment="1" applyProtection="1">
      <alignment wrapText="1"/>
      <protection hidden="1"/>
    </xf>
    <xf numFmtId="0" fontId="52" fillId="0" borderId="47" xfId="7" applyFont="1" applyFill="1" applyBorder="1" applyAlignment="1" applyProtection="1">
      <alignment horizontal="center" vertical="center" wrapText="1"/>
      <protection hidden="1"/>
    </xf>
    <xf numFmtId="0" fontId="52" fillId="0" borderId="30" xfId="7" applyFont="1" applyFill="1" applyBorder="1" applyAlignment="1" applyProtection="1">
      <alignment wrapText="1"/>
      <protection hidden="1"/>
    </xf>
    <xf numFmtId="0" fontId="52" fillId="0" borderId="47" xfId="7" applyFont="1" applyFill="1" applyBorder="1" applyAlignment="1" applyProtection="1">
      <alignment wrapText="1"/>
      <protection hidden="1"/>
    </xf>
    <xf numFmtId="0" fontId="52" fillId="0" borderId="40" xfId="7" applyFont="1" applyFill="1" applyBorder="1" applyAlignment="1" applyProtection="1">
      <alignment wrapText="1"/>
      <protection hidden="1"/>
    </xf>
    <xf numFmtId="0" fontId="51" fillId="0" borderId="41" xfId="7" applyFont="1" applyFill="1" applyBorder="1" applyProtection="1">
      <protection hidden="1"/>
    </xf>
    <xf numFmtId="0" fontId="51" fillId="0" borderId="48" xfId="7" applyFont="1" applyFill="1" applyBorder="1" applyAlignment="1" applyProtection="1">
      <alignment horizontal="center"/>
      <protection hidden="1"/>
    </xf>
    <xf numFmtId="43" fontId="51" fillId="7" borderId="49" xfId="2" applyFont="1" applyFill="1" applyBorder="1" applyProtection="1">
      <protection hidden="1"/>
    </xf>
    <xf numFmtId="43" fontId="51" fillId="0" borderId="50" xfId="9" applyFont="1" applyFill="1" applyBorder="1" applyProtection="1">
      <protection hidden="1"/>
    </xf>
    <xf numFmtId="43" fontId="51" fillId="0" borderId="42" xfId="9" applyFont="1" applyFill="1" applyBorder="1" applyProtection="1">
      <protection hidden="1"/>
    </xf>
    <xf numFmtId="43" fontId="54" fillId="0" borderId="42" xfId="9" applyFont="1" applyFill="1" applyBorder="1" applyProtection="1">
      <protection hidden="1"/>
    </xf>
    <xf numFmtId="0" fontId="54" fillId="0" borderId="34" xfId="7" applyFont="1" applyFill="1" applyBorder="1" applyProtection="1">
      <protection hidden="1"/>
    </xf>
    <xf numFmtId="0" fontId="49" fillId="0" borderId="56" xfId="7" applyFont="1" applyFill="1" applyBorder="1" applyAlignment="1" applyProtection="1">
      <alignment horizontal="right" vertical="center" wrapText="1"/>
      <protection hidden="1"/>
    </xf>
    <xf numFmtId="0" fontId="52" fillId="0" borderId="46" xfId="7" applyFont="1" applyFill="1" applyBorder="1" applyProtection="1">
      <protection hidden="1"/>
    </xf>
    <xf numFmtId="0" fontId="52" fillId="0" borderId="47" xfId="7" applyFont="1" applyFill="1" applyBorder="1" applyAlignment="1" applyProtection="1">
      <alignment horizontal="left"/>
      <protection hidden="1"/>
    </xf>
    <xf numFmtId="0" fontId="52" fillId="0" borderId="47" xfId="7" applyFont="1" applyFill="1" applyBorder="1" applyProtection="1">
      <protection hidden="1"/>
    </xf>
    <xf numFmtId="0" fontId="52" fillId="0" borderId="40" xfId="7" applyFont="1" applyFill="1" applyBorder="1" applyProtection="1">
      <protection hidden="1"/>
    </xf>
    <xf numFmtId="2" fontId="51" fillId="0" borderId="23" xfId="7" applyNumberFormat="1" applyFont="1" applyFill="1" applyProtection="1">
      <protection hidden="1"/>
    </xf>
    <xf numFmtId="2" fontId="51" fillId="0" borderId="42" xfId="7" applyNumberFormat="1" applyFont="1" applyFill="1" applyBorder="1" applyProtection="1">
      <protection hidden="1"/>
    </xf>
    <xf numFmtId="0" fontId="52" fillId="0" borderId="57" xfId="7" applyFont="1" applyFill="1" applyBorder="1" applyAlignment="1" applyProtection="1">
      <alignment wrapText="1"/>
      <protection hidden="1"/>
    </xf>
    <xf numFmtId="0" fontId="55" fillId="7" borderId="58" xfId="7" applyFont="1" applyFill="1" applyBorder="1" applyProtection="1">
      <protection hidden="1"/>
    </xf>
    <xf numFmtId="0" fontId="54" fillId="0" borderId="59" xfId="7" applyFont="1" applyFill="1" applyBorder="1" applyProtection="1">
      <protection hidden="1"/>
    </xf>
    <xf numFmtId="2" fontId="56" fillId="0" borderId="29" xfId="7" applyNumberFormat="1" applyFont="1" applyFill="1" applyBorder="1" applyAlignment="1" applyProtection="1">
      <alignment horizontal="right" vertical="center" wrapText="1"/>
      <protection hidden="1"/>
    </xf>
    <xf numFmtId="0" fontId="51" fillId="0" borderId="41" xfId="7" applyFont="1" applyFill="1" applyBorder="1" applyAlignment="1" applyProtection="1">
      <alignment wrapText="1"/>
      <protection hidden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6" applyAlignment="1" applyProtection="1">
      <alignment horizontal="center"/>
      <protection hidden="1"/>
    </xf>
    <xf numFmtId="0" fontId="41" fillId="0" borderId="0" xfId="3" applyFill="1" applyBorder="1" applyAlignment="1" applyProtection="1">
      <alignment horizontal="center"/>
      <protection hidden="1"/>
    </xf>
    <xf numFmtId="0" fontId="49" fillId="0" borderId="27" xfId="7" applyFont="1" applyFill="1" applyBorder="1" applyAlignment="1" applyProtection="1">
      <alignment horizontal="center" vertical="center" wrapText="1"/>
      <protection hidden="1"/>
    </xf>
    <xf numFmtId="0" fontId="50" fillId="0" borderId="28" xfId="7" applyFont="1" applyFill="1" applyBorder="1" applyAlignment="1" applyProtection="1">
      <alignment horizontal="center" vertical="center" wrapText="1"/>
      <protection hidden="1"/>
    </xf>
    <xf numFmtId="0" fontId="50" fillId="0" borderId="29" xfId="7" applyFont="1" applyFill="1" applyBorder="1" applyAlignment="1" applyProtection="1">
      <alignment horizontal="center" vertical="center" wrapText="1"/>
      <protection hidden="1"/>
    </xf>
    <xf numFmtId="0" fontId="40" fillId="0" borderId="30" xfId="7" applyFont="1" applyFill="1" applyBorder="1" applyAlignment="1" applyProtection="1">
      <alignment horizontal="center"/>
      <protection hidden="1"/>
    </xf>
    <xf numFmtId="0" fontId="3" fillId="7" borderId="32" xfId="8" applyFill="1" applyBorder="1" applyAlignment="1" applyProtection="1">
      <alignment horizontal="left" vertical="center" wrapText="1"/>
      <protection locked="0"/>
    </xf>
    <xf numFmtId="0" fontId="3" fillId="7" borderId="33" xfId="8" applyFill="1" applyBorder="1" applyAlignment="1" applyProtection="1">
      <alignment horizontal="left" vertical="center" wrapText="1"/>
      <protection locked="0"/>
    </xf>
    <xf numFmtId="0" fontId="51" fillId="7" borderId="35" xfId="8" applyFont="1" applyFill="1" applyBorder="1" applyAlignment="1" applyProtection="1">
      <alignment vertical="center" wrapText="1"/>
      <protection locked="0"/>
    </xf>
    <xf numFmtId="0" fontId="3" fillId="7" borderId="35" xfId="8" applyFill="1" applyBorder="1" applyAlignment="1" applyProtection="1">
      <alignment vertical="center" wrapText="1"/>
      <protection locked="0"/>
    </xf>
    <xf numFmtId="0" fontId="40" fillId="0" borderId="35" xfId="7" applyFont="1" applyFill="1" applyBorder="1" applyAlignment="1" applyProtection="1">
      <alignment horizontal="center" vertical="center" wrapText="1"/>
      <protection hidden="1"/>
    </xf>
    <xf numFmtId="0" fontId="40" fillId="0" borderId="36" xfId="7" applyFont="1" applyFill="1" applyBorder="1" applyAlignment="1" applyProtection="1">
      <alignment horizontal="center" vertical="center" wrapText="1"/>
      <protection hidden="1"/>
    </xf>
    <xf numFmtId="0" fontId="49" fillId="0" borderId="44" xfId="7" applyFont="1" applyFill="1" applyBorder="1" applyAlignment="1" applyProtection="1">
      <alignment horizontal="left" vertical="center" wrapText="1"/>
      <protection hidden="1"/>
    </xf>
    <xf numFmtId="0" fontId="49" fillId="0" borderId="45" xfId="7" applyFont="1" applyFill="1" applyBorder="1" applyAlignment="1" applyProtection="1">
      <alignment horizontal="left" vertical="center" wrapText="1"/>
      <protection hidden="1"/>
    </xf>
    <xf numFmtId="0" fontId="3" fillId="0" borderId="37" xfId="6" applyBorder="1" applyAlignment="1" applyProtection="1">
      <alignment horizontal="left" vertical="center" wrapText="1"/>
      <protection hidden="1"/>
    </xf>
    <xf numFmtId="0" fontId="3" fillId="0" borderId="38" xfId="6" applyBorder="1" applyAlignment="1" applyProtection="1">
      <alignment horizontal="left" vertical="center" wrapText="1"/>
      <protection hidden="1"/>
    </xf>
    <xf numFmtId="0" fontId="3" fillId="0" borderId="39" xfId="6" applyBorder="1" applyAlignment="1" applyProtection="1">
      <alignment horizontal="left" vertical="center" wrapText="1"/>
      <protection hidden="1"/>
    </xf>
    <xf numFmtId="0" fontId="51" fillId="0" borderId="41" xfId="7" applyFont="1" applyFill="1" applyBorder="1" applyAlignment="1" applyProtection="1">
      <alignment vertical="center" wrapText="1"/>
      <protection hidden="1"/>
    </xf>
    <xf numFmtId="0" fontId="51" fillId="0" borderId="23" xfId="7" applyFont="1" applyFill="1" applyAlignment="1" applyProtection="1">
      <alignment vertical="center" wrapText="1"/>
      <protection hidden="1"/>
    </xf>
    <xf numFmtId="0" fontId="51" fillId="0" borderId="41" xfId="7" applyFont="1" applyFill="1" applyBorder="1" applyAlignment="1" applyProtection="1">
      <alignment horizontal="left" vertical="center" wrapText="1"/>
      <protection hidden="1"/>
    </xf>
    <xf numFmtId="0" fontId="51" fillId="0" borderId="23" xfId="7" applyFont="1" applyFill="1" applyAlignment="1" applyProtection="1">
      <alignment horizontal="left" vertical="center" wrapText="1"/>
      <protection hidden="1"/>
    </xf>
    <xf numFmtId="0" fontId="51" fillId="0" borderId="34" xfId="7" applyFont="1" applyFill="1" applyBorder="1" applyAlignment="1" applyProtection="1">
      <alignment horizontal="left" vertical="center" wrapText="1"/>
      <protection hidden="1"/>
    </xf>
    <xf numFmtId="0" fontId="51" fillId="0" borderId="35" xfId="7" applyFont="1" applyFill="1" applyBorder="1" applyAlignment="1" applyProtection="1">
      <alignment horizontal="left" vertical="center" wrapText="1"/>
      <protection hidden="1"/>
    </xf>
    <xf numFmtId="0" fontId="49" fillId="0" borderId="43" xfId="7" applyFont="1" applyFill="1" applyBorder="1" applyAlignment="1" applyProtection="1">
      <alignment horizontal="left" vertical="center" wrapText="1"/>
      <protection hidden="1"/>
    </xf>
    <xf numFmtId="2" fontId="51" fillId="0" borderId="35" xfId="7" applyNumberFormat="1" applyFont="1" applyFill="1" applyBorder="1" applyAlignment="1" applyProtection="1">
      <alignment horizontal="left"/>
      <protection hidden="1"/>
    </xf>
    <xf numFmtId="0" fontId="51" fillId="0" borderId="35" xfId="7" applyFont="1" applyFill="1" applyBorder="1" applyAlignment="1" applyProtection="1">
      <alignment horizontal="left"/>
      <protection hidden="1"/>
    </xf>
    <xf numFmtId="0" fontId="54" fillId="0" borderId="51" xfId="7" applyFont="1" applyFill="1" applyBorder="1" applyAlignment="1" applyProtection="1">
      <alignment horizontal="left" vertical="center"/>
      <protection hidden="1"/>
    </xf>
    <xf numFmtId="0" fontId="54" fillId="0" borderId="54" xfId="7" applyFont="1" applyFill="1" applyBorder="1" applyAlignment="1" applyProtection="1">
      <alignment horizontal="left" vertical="center"/>
      <protection hidden="1"/>
    </xf>
    <xf numFmtId="0" fontId="54" fillId="0" borderId="38" xfId="7" applyFont="1" applyFill="1" applyBorder="1" applyAlignment="1" applyProtection="1">
      <alignment horizontal="left" vertical="center"/>
      <protection hidden="1"/>
    </xf>
    <xf numFmtId="0" fontId="54" fillId="0" borderId="50" xfId="7" applyFont="1" applyFill="1" applyBorder="1" applyAlignment="1" applyProtection="1">
      <alignment horizontal="left" vertical="center"/>
      <protection hidden="1"/>
    </xf>
    <xf numFmtId="2" fontId="54" fillId="0" borderId="35" xfId="7" applyNumberFormat="1" applyFont="1" applyFill="1" applyBorder="1" applyAlignment="1" applyProtection="1">
      <alignment horizontal="right" vertical="center"/>
      <protection hidden="1"/>
    </xf>
    <xf numFmtId="2" fontId="54" fillId="0" borderId="36" xfId="7" applyNumberFormat="1" applyFont="1" applyFill="1" applyBorder="1" applyAlignment="1" applyProtection="1">
      <alignment horizontal="right" vertical="center"/>
      <protection hidden="1"/>
    </xf>
    <xf numFmtId="0" fontId="40" fillId="0" borderId="43" xfId="7" applyFont="1" applyFill="1" applyBorder="1" applyAlignment="1" applyProtection="1">
      <alignment horizontal="center"/>
      <protection hidden="1"/>
    </xf>
    <xf numFmtId="0" fontId="40" fillId="0" borderId="44" xfId="7" applyFont="1" applyFill="1" applyBorder="1" applyAlignment="1" applyProtection="1">
      <alignment horizontal="center"/>
      <protection hidden="1"/>
    </xf>
    <xf numFmtId="0" fontId="40" fillId="0" borderId="55" xfId="7" applyFont="1" applyFill="1" applyBorder="1" applyAlignment="1" applyProtection="1">
      <alignment horizontal="center"/>
      <protection hidden="1"/>
    </xf>
    <xf numFmtId="0" fontId="51" fillId="7" borderId="31" xfId="7" applyFont="1" applyFill="1" applyBorder="1" applyAlignment="1" applyProtection="1">
      <alignment horizontal="left"/>
      <protection locked="0"/>
    </xf>
    <xf numFmtId="0" fontId="51" fillId="7" borderId="34" xfId="7" applyFont="1" applyFill="1" applyBorder="1" applyAlignment="1" applyProtection="1">
      <alignment horizontal="left"/>
      <protection locked="0"/>
    </xf>
    <xf numFmtId="0" fontId="51" fillId="7" borderId="32" xfId="7" applyFont="1" applyFill="1" applyBorder="1" applyAlignment="1" applyProtection="1">
      <alignment horizontal="left"/>
      <protection locked="0"/>
    </xf>
    <xf numFmtId="0" fontId="51" fillId="7" borderId="35" xfId="7" applyFont="1" applyFill="1" applyBorder="1" applyAlignment="1" applyProtection="1">
      <alignment horizontal="left"/>
      <protection locked="0"/>
    </xf>
    <xf numFmtId="0" fontId="51" fillId="7" borderId="32" xfId="7" applyFont="1" applyFill="1" applyBorder="1" applyAlignment="1" applyProtection="1">
      <alignment horizontal="center"/>
      <protection locked="0"/>
    </xf>
    <xf numFmtId="0" fontId="51" fillId="7" borderId="33" xfId="7" applyFont="1" applyFill="1" applyBorder="1" applyAlignment="1" applyProtection="1">
      <alignment horizontal="center"/>
      <protection locked="0"/>
    </xf>
    <xf numFmtId="0" fontId="51" fillId="7" borderId="35" xfId="7" applyFont="1" applyFill="1" applyBorder="1" applyAlignment="1" applyProtection="1">
      <alignment horizontal="center"/>
      <protection locked="0"/>
    </xf>
    <xf numFmtId="0" fontId="51" fillId="7" borderId="36" xfId="7" applyFont="1" applyFill="1" applyBorder="1" applyAlignment="1" applyProtection="1">
      <alignment horizontal="center"/>
      <protection locked="0"/>
    </xf>
    <xf numFmtId="2" fontId="51" fillId="0" borderId="48" xfId="7" applyNumberFormat="1" applyFont="1" applyFill="1" applyBorder="1" applyAlignment="1" applyProtection="1">
      <alignment horizontal="left"/>
      <protection hidden="1"/>
    </xf>
    <xf numFmtId="0" fontId="51" fillId="0" borderId="50" xfId="7" applyFont="1" applyFill="1" applyBorder="1" applyAlignment="1" applyProtection="1">
      <alignment horizontal="left"/>
      <protection hidden="1"/>
    </xf>
    <xf numFmtId="0" fontId="52" fillId="0" borderId="51" xfId="7" applyFont="1" applyFill="1" applyBorder="1" applyAlignment="1" applyProtection="1">
      <alignment horizontal="left" vertical="center" wrapText="1"/>
      <protection hidden="1"/>
    </xf>
    <xf numFmtId="0" fontId="52" fillId="0" borderId="54" xfId="7" applyFont="1" applyFill="1" applyBorder="1" applyAlignment="1" applyProtection="1">
      <alignment horizontal="left" vertical="center" wrapText="1"/>
      <protection hidden="1"/>
    </xf>
    <xf numFmtId="0" fontId="52" fillId="0" borderId="50" xfId="7" applyFont="1" applyFill="1" applyBorder="1" applyAlignment="1" applyProtection="1">
      <alignment horizontal="left" vertical="center" wrapText="1"/>
      <protection hidden="1"/>
    </xf>
    <xf numFmtId="0" fontId="50" fillId="0" borderId="51" xfId="7" applyFont="1" applyFill="1" applyBorder="1" applyAlignment="1" applyProtection="1">
      <alignment horizontal="left" vertical="top" wrapText="1"/>
      <protection hidden="1"/>
    </xf>
    <xf numFmtId="0" fontId="42" fillId="0" borderId="54" xfId="7" applyFont="1" applyFill="1" applyBorder="1" applyAlignment="1" applyProtection="1">
      <alignment horizontal="left" vertical="top" wrapText="1"/>
      <protection hidden="1"/>
    </xf>
    <xf numFmtId="2" fontId="54" fillId="0" borderId="60" xfId="7" applyNumberFormat="1" applyFont="1" applyFill="1" applyBorder="1" applyAlignment="1" applyProtection="1">
      <alignment horizontal="right" vertical="center"/>
      <protection hidden="1"/>
    </xf>
    <xf numFmtId="2" fontId="54" fillId="0" borderId="0" xfId="7" applyNumberFormat="1" applyFont="1" applyFill="1" applyBorder="1" applyAlignment="1" applyProtection="1">
      <alignment horizontal="right" vertical="center"/>
      <protection hidden="1"/>
    </xf>
    <xf numFmtId="2" fontId="54" fillId="0" borderId="61" xfId="7" applyNumberFormat="1" applyFont="1" applyFill="1" applyBorder="1" applyAlignment="1" applyProtection="1">
      <alignment horizontal="right" vertical="center"/>
      <protection hidden="1"/>
    </xf>
    <xf numFmtId="0" fontId="42" fillId="0" borderId="62" xfId="7" applyFont="1" applyFill="1" applyBorder="1" applyAlignment="1" applyProtection="1">
      <alignment horizontal="left" wrapText="1"/>
      <protection hidden="1"/>
    </xf>
    <xf numFmtId="0" fontId="2" fillId="0" borderId="63" xfId="7" applyFont="1" applyFill="1" applyBorder="1" applyAlignment="1" applyProtection="1">
      <alignment horizontal="left" wrapText="1"/>
      <protection hidden="1"/>
    </xf>
    <xf numFmtId="0" fontId="2" fillId="0" borderId="64" xfId="7" applyFont="1" applyFill="1" applyBorder="1" applyAlignment="1" applyProtection="1">
      <alignment horizontal="left" wrapText="1"/>
      <protection hidden="1"/>
    </xf>
    <xf numFmtId="0" fontId="56" fillId="0" borderId="56" xfId="7" applyFont="1" applyFill="1" applyBorder="1" applyAlignment="1" applyProtection="1">
      <alignment horizontal="left"/>
      <protection hidden="1"/>
    </xf>
    <xf numFmtId="0" fontId="56" fillId="0" borderId="44" xfId="7" applyFont="1" applyFill="1" applyBorder="1" applyAlignment="1" applyProtection="1">
      <alignment horizontal="left"/>
      <protection hidden="1"/>
    </xf>
    <xf numFmtId="0" fontId="56" fillId="0" borderId="55" xfId="7" applyFont="1" applyFill="1" applyBorder="1" applyAlignment="1" applyProtection="1">
      <alignment horizontal="left"/>
      <protection hidden="1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right" vertical="center"/>
    </xf>
    <xf numFmtId="0" fontId="24" fillId="4" borderId="8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7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43" fontId="51" fillId="7" borderId="52" xfId="2" applyFont="1" applyFill="1" applyBorder="1" applyProtection="1">
      <protection locked="0"/>
    </xf>
    <xf numFmtId="43" fontId="51" fillId="7" borderId="53" xfId="2" applyFont="1" applyFill="1" applyBorder="1" applyProtection="1">
      <protection locked="0"/>
    </xf>
  </cellXfs>
  <cellStyles count="10">
    <cellStyle name="20 % - zvýraznenie3 2" xfId="8" xr:uid="{00403DDB-45C7-40B8-94D7-1F9766F0ABEE}"/>
    <cellStyle name="Čiarka" xfId="2" builtinId="3"/>
    <cellStyle name="Čiarka 3" xfId="9" xr:uid="{F5ED954F-7B66-476B-9A07-8A0E1524C808}"/>
    <cellStyle name="Hypertextové prepojenie" xfId="1" builtinId="8"/>
    <cellStyle name="Hypertextové prepojenie 2" xfId="5" xr:uid="{D56652DA-91A8-489F-BC07-9DE504F1E442}"/>
    <cellStyle name="Normálna" xfId="0" builtinId="0" customBuiltin="1"/>
    <cellStyle name="Normálna 2" xfId="4" xr:uid="{8EA2A454-D8D6-4581-8FB6-4D591CE24D0A}"/>
    <cellStyle name="Normálna 3" xfId="6" xr:uid="{2379A878-4B45-41E8-8A4E-6906FD20F8C6}"/>
    <cellStyle name="Poznámka 3" xfId="7" xr:uid="{5142A046-05E2-4DB2-87E0-E6870A0E6335}"/>
    <cellStyle name="Zlá" xfId="3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9</xdr:row>
          <xdr:rowOff>561975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10</xdr:row>
          <xdr:rowOff>561975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11</xdr:row>
          <xdr:rowOff>0</xdr:rowOff>
        </xdr:from>
        <xdr:to>
          <xdr:col>6</xdr:col>
          <xdr:colOff>0</xdr:colOff>
          <xdr:row>11</xdr:row>
          <xdr:rowOff>561975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9525</xdr:rowOff>
        </xdr:from>
        <xdr:to>
          <xdr:col>6</xdr:col>
          <xdr:colOff>9525</xdr:colOff>
          <xdr:row>9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gistratba-my.sharepoint.com/personal/katarina_stasjakova_bratislava_sk/Documents/Pracovn&#225;%20plocha/zakazky%202023_2025/53%20Bezbarierove%20prechody%20pre%20chodcov/sp%20fin/Pr&#237;loha%20&#269;.%202%20-%20Ponuka.xlsx" TargetMode="External"/><Relationship Id="rId1" Type="http://schemas.openxmlformats.org/officeDocument/2006/relationships/externalLinkPath" Target="https://magistratba.sharepoint.com/personal/katarina_stasjakova_bratislava_sk/Documents/Pracovn&#225;%20plocha/zakazky%202023_2025/53%20Bezbarierove%20prechody%20pre%20chodcov/sp%20fin/Pr&#237;loha%20&#269;.%202%20-%20Ponu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ákl. nastavenie"/>
      <sheetName val="Ponuka - bodový"/>
      <sheetName val="SO 02"/>
      <sheetName val="SO 03"/>
      <sheetName val="SO 04"/>
      <sheetName val="Osobné postavenie"/>
      <sheetName val="Koneční užívatelia výhod"/>
      <sheetName val="Medzinárodné sankcie"/>
    </sheetNames>
    <sheetDataSet>
      <sheetData sheetId="0">
        <row r="4">
          <cell r="E4">
            <v>78443.25</v>
          </cell>
          <cell r="F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7FAC-4DD9-4ECF-9BDB-0FA219099BBB}">
  <sheetPr>
    <tabColor theme="8" tint="0.39997558519241921"/>
    <pageSetUpPr fitToPage="1"/>
  </sheetPr>
  <dimension ref="A1:K38"/>
  <sheetViews>
    <sheetView tabSelected="1" zoomScaleNormal="100" workbookViewId="0">
      <selection activeCell="E37" sqref="E37:F38"/>
    </sheetView>
  </sheetViews>
  <sheetFormatPr defaultColWidth="9.1640625" defaultRowHeight="15" x14ac:dyDescent="0.25"/>
  <cols>
    <col min="1" max="1" width="3.6640625" style="181" customWidth="1"/>
    <col min="2" max="2" width="46" style="181" customWidth="1"/>
    <col min="3" max="3" width="8.6640625" style="181" customWidth="1"/>
    <col min="4" max="4" width="33.1640625" style="181" customWidth="1"/>
    <col min="5" max="5" width="33.6640625" style="181" customWidth="1"/>
    <col min="6" max="6" width="33" style="181" customWidth="1"/>
    <col min="7" max="7" width="3.5" style="181" customWidth="1"/>
    <col min="8" max="16384" width="9.1640625" style="181"/>
  </cols>
  <sheetData>
    <row r="1" spans="1:11" ht="15.75" thickBot="1" x14ac:dyDescent="0.3">
      <c r="A1" s="228"/>
      <c r="B1" s="229"/>
      <c r="C1" s="229"/>
      <c r="D1" s="229"/>
      <c r="E1" s="229"/>
      <c r="F1" s="229"/>
      <c r="G1" s="228"/>
    </row>
    <row r="2" spans="1:11" ht="65.25" customHeight="1" thickBot="1" x14ac:dyDescent="0.3">
      <c r="A2" s="228"/>
      <c r="B2" s="230" t="s">
        <v>0</v>
      </c>
      <c r="C2" s="231"/>
      <c r="D2" s="231"/>
      <c r="E2" s="231"/>
      <c r="F2" s="232"/>
      <c r="G2" s="228"/>
    </row>
    <row r="3" spans="1:11" ht="15.75" thickBot="1" x14ac:dyDescent="0.3">
      <c r="A3" s="228"/>
      <c r="B3" s="233"/>
      <c r="C3" s="233"/>
      <c r="D3" s="233"/>
      <c r="E3" s="233"/>
      <c r="F3" s="233"/>
      <c r="G3" s="228"/>
    </row>
    <row r="4" spans="1:11" x14ac:dyDescent="0.25">
      <c r="A4" s="228"/>
      <c r="B4" s="182" t="s">
        <v>1</v>
      </c>
      <c r="C4" s="234"/>
      <c r="D4" s="234"/>
      <c r="E4" s="234"/>
      <c r="F4" s="235"/>
      <c r="G4" s="228"/>
    </row>
    <row r="5" spans="1:11" ht="15.75" customHeight="1" thickBot="1" x14ac:dyDescent="0.3">
      <c r="A5" s="228"/>
      <c r="B5" s="183" t="s">
        <v>2</v>
      </c>
      <c r="C5" s="236" t="s">
        <v>3</v>
      </c>
      <c r="D5" s="237"/>
      <c r="E5" s="238"/>
      <c r="F5" s="239"/>
      <c r="G5" s="228"/>
    </row>
    <row r="6" spans="1:11" ht="15.75" thickBot="1" x14ac:dyDescent="0.3">
      <c r="A6" s="228"/>
      <c r="B6" s="233"/>
      <c r="C6" s="233"/>
      <c r="D6" s="233"/>
      <c r="E6" s="233"/>
      <c r="F6" s="233"/>
      <c r="G6" s="228"/>
    </row>
    <row r="7" spans="1:11" ht="30" customHeight="1" thickBot="1" x14ac:dyDescent="0.3">
      <c r="A7" s="228"/>
      <c r="B7" s="230" t="s">
        <v>4</v>
      </c>
      <c r="C7" s="231"/>
      <c r="D7" s="231"/>
      <c r="E7" s="231"/>
      <c r="F7" s="232"/>
      <c r="G7" s="228"/>
    </row>
    <row r="8" spans="1:11" ht="45" customHeight="1" x14ac:dyDescent="0.25">
      <c r="A8" s="228"/>
      <c r="B8" s="242" t="s">
        <v>5</v>
      </c>
      <c r="C8" s="243"/>
      <c r="D8" s="243"/>
      <c r="E8" s="244"/>
      <c r="F8" s="184"/>
      <c r="G8" s="228"/>
    </row>
    <row r="9" spans="1:11" ht="45" customHeight="1" x14ac:dyDescent="0.25">
      <c r="A9" s="228"/>
      <c r="B9" s="245" t="s">
        <v>6</v>
      </c>
      <c r="C9" s="246"/>
      <c r="D9" s="246"/>
      <c r="E9" s="246"/>
      <c r="F9" s="185"/>
      <c r="G9" s="228"/>
      <c r="K9" s="186"/>
    </row>
    <row r="10" spans="1:11" ht="45" customHeight="1" x14ac:dyDescent="0.25">
      <c r="A10" s="228"/>
      <c r="B10" s="245" t="s">
        <v>7</v>
      </c>
      <c r="C10" s="246"/>
      <c r="D10" s="246"/>
      <c r="E10" s="246"/>
      <c r="F10" s="185"/>
      <c r="G10" s="228"/>
    </row>
    <row r="11" spans="1:11" ht="45" customHeight="1" x14ac:dyDescent="0.25">
      <c r="A11" s="228"/>
      <c r="B11" s="247" t="s">
        <v>8</v>
      </c>
      <c r="C11" s="248"/>
      <c r="D11" s="248"/>
      <c r="E11" s="248"/>
      <c r="F11" s="185"/>
      <c r="G11" s="228"/>
    </row>
    <row r="12" spans="1:11" ht="45" customHeight="1" thickBot="1" x14ac:dyDescent="0.3">
      <c r="A12" s="228"/>
      <c r="B12" s="249" t="s">
        <v>9</v>
      </c>
      <c r="C12" s="250"/>
      <c r="D12" s="250"/>
      <c r="E12" s="250"/>
      <c r="F12" s="187"/>
      <c r="G12" s="228"/>
    </row>
    <row r="13" spans="1:11" ht="15.75" thickBot="1" x14ac:dyDescent="0.3">
      <c r="A13" s="228"/>
      <c r="B13" s="233"/>
      <c r="C13" s="233"/>
      <c r="D13" s="233"/>
      <c r="E13" s="233"/>
      <c r="F13" s="233"/>
      <c r="G13" s="228"/>
    </row>
    <row r="14" spans="1:11" ht="24" customHeight="1" thickBot="1" x14ac:dyDescent="0.3">
      <c r="A14" s="228"/>
      <c r="B14" s="188" t="s">
        <v>10</v>
      </c>
      <c r="C14" s="251" t="s">
        <v>11</v>
      </c>
      <c r="D14" s="240"/>
      <c r="E14" s="240"/>
      <c r="F14" s="241"/>
      <c r="G14" s="228"/>
    </row>
    <row r="15" spans="1:11" ht="15" customHeight="1" x14ac:dyDescent="0.25">
      <c r="A15" s="228"/>
      <c r="B15" s="189" t="s">
        <v>12</v>
      </c>
      <c r="C15" s="190" t="s">
        <v>13</v>
      </c>
      <c r="D15" s="190"/>
      <c r="E15" s="191" t="s">
        <v>14</v>
      </c>
      <c r="F15" s="192" t="s">
        <v>15</v>
      </c>
      <c r="G15" s="228"/>
    </row>
    <row r="16" spans="1:11" ht="15.75" thickBot="1" x14ac:dyDescent="0.3">
      <c r="A16" s="228"/>
      <c r="B16" s="193" t="s">
        <v>16</v>
      </c>
      <c r="C16" s="252">
        <v>90</v>
      </c>
      <c r="D16" s="253"/>
      <c r="E16" s="194">
        <f>'[1]Zákl. nastavenie'!F4</f>
        <v>0</v>
      </c>
      <c r="F16" s="195">
        <f>'[1]Zákl. nastavenie'!E4</f>
        <v>78443.25</v>
      </c>
      <c r="G16" s="228"/>
    </row>
    <row r="17" spans="1:7" ht="30.75" thickBot="1" x14ac:dyDescent="0.3">
      <c r="A17" s="228"/>
      <c r="B17" s="196" t="s">
        <v>17</v>
      </c>
      <c r="C17" s="197" t="s">
        <v>18</v>
      </c>
      <c r="D17" s="198" t="s">
        <v>19</v>
      </c>
      <c r="E17" s="199" t="s">
        <v>20</v>
      </c>
      <c r="F17" s="200" t="s">
        <v>21</v>
      </c>
      <c r="G17" s="228"/>
    </row>
    <row r="18" spans="1:7" x14ac:dyDescent="0.25">
      <c r="A18" s="228"/>
      <c r="B18" s="201" t="s">
        <v>22</v>
      </c>
      <c r="C18" s="202">
        <v>1</v>
      </c>
      <c r="D18" s="203">
        <f>'SO01 - Prístupový chodník'!K32</f>
        <v>0</v>
      </c>
      <c r="E18" s="204">
        <f t="shared" ref="E18:E23" si="0">IF(C$5="Som platcom 23% DPH",D18*0.23,0)</f>
        <v>0</v>
      </c>
      <c r="F18" s="205">
        <f>SUM(D18+E18)*C18</f>
        <v>0</v>
      </c>
      <c r="G18" s="228"/>
    </row>
    <row r="19" spans="1:7" ht="30" x14ac:dyDescent="0.25">
      <c r="A19" s="228"/>
      <c r="B19" s="219" t="s">
        <v>23</v>
      </c>
      <c r="C19" s="202">
        <v>1</v>
      </c>
      <c r="D19" s="324"/>
      <c r="E19" s="204">
        <f t="shared" si="0"/>
        <v>0</v>
      </c>
      <c r="F19" s="205">
        <f>D19*1.23</f>
        <v>0</v>
      </c>
      <c r="G19" s="228"/>
    </row>
    <row r="20" spans="1:7" ht="30" x14ac:dyDescent="0.25">
      <c r="A20" s="228"/>
      <c r="B20" s="219" t="s">
        <v>24</v>
      </c>
      <c r="C20" s="202">
        <v>1</v>
      </c>
      <c r="D20" s="324"/>
      <c r="E20" s="204">
        <f t="shared" si="0"/>
        <v>0</v>
      </c>
      <c r="F20" s="205">
        <f>D20*1.23</f>
        <v>0</v>
      </c>
      <c r="G20" s="228"/>
    </row>
    <row r="21" spans="1:7" x14ac:dyDescent="0.25">
      <c r="A21" s="228"/>
      <c r="B21" s="201" t="s">
        <v>25</v>
      </c>
      <c r="C21" s="202">
        <v>1</v>
      </c>
      <c r="D21" s="324"/>
      <c r="E21" s="204">
        <f t="shared" si="0"/>
        <v>0</v>
      </c>
      <c r="F21" s="205">
        <f>D21*1.23</f>
        <v>0</v>
      </c>
      <c r="G21" s="228"/>
    </row>
    <row r="22" spans="1:7" x14ac:dyDescent="0.25">
      <c r="A22" s="228"/>
      <c r="B22" s="201" t="s">
        <v>26</v>
      </c>
      <c r="C22" s="202">
        <v>1</v>
      </c>
      <c r="D22" s="324"/>
      <c r="E22" s="204">
        <f t="shared" si="0"/>
        <v>0</v>
      </c>
      <c r="F22" s="205">
        <f>D22*1.23</f>
        <v>0</v>
      </c>
      <c r="G22" s="228"/>
    </row>
    <row r="23" spans="1:7" ht="30.75" thickBot="1" x14ac:dyDescent="0.3">
      <c r="A23" s="228"/>
      <c r="B23" s="219" t="s">
        <v>27</v>
      </c>
      <c r="C23" s="202">
        <v>1</v>
      </c>
      <c r="D23" s="325"/>
      <c r="E23" s="204">
        <f t="shared" si="0"/>
        <v>0</v>
      </c>
      <c r="F23" s="205">
        <f>D23*1.23</f>
        <v>0</v>
      </c>
      <c r="G23" s="228"/>
    </row>
    <row r="24" spans="1:7" ht="15.75" x14ac:dyDescent="0.25">
      <c r="A24" s="228"/>
      <c r="B24" s="254" t="s">
        <v>28</v>
      </c>
      <c r="C24" s="255"/>
      <c r="D24" s="256"/>
      <c r="E24" s="257"/>
      <c r="F24" s="206">
        <f>SUM(F18:F23)</f>
        <v>0</v>
      </c>
      <c r="G24" s="228"/>
    </row>
    <row r="25" spans="1:7" ht="16.5" thickBot="1" x14ac:dyDescent="0.3">
      <c r="A25" s="228"/>
      <c r="B25" s="207" t="s">
        <v>29</v>
      </c>
      <c r="C25" s="258">
        <f>IF(C16=100,"Toto je jediné kritérium a prepočet na body sa preto neuplatňuje",IF(B16="čím menej, tým lepšie",(C16*(F16-F24)/(F16-E16)),(C16*(F24-E16)/(F16-E16))))</f>
        <v>90</v>
      </c>
      <c r="D25" s="258"/>
      <c r="E25" s="258"/>
      <c r="F25" s="259"/>
      <c r="G25" s="228"/>
    </row>
    <row r="26" spans="1:7" ht="15" customHeight="1" thickBot="1" x14ac:dyDescent="0.3">
      <c r="A26" s="228"/>
      <c r="B26" s="260"/>
      <c r="C26" s="261"/>
      <c r="D26" s="261"/>
      <c r="E26" s="261"/>
      <c r="F26" s="262"/>
      <c r="G26" s="228"/>
    </row>
    <row r="27" spans="1:7" ht="22.5" customHeight="1" thickBot="1" x14ac:dyDescent="0.3">
      <c r="A27" s="228"/>
      <c r="B27" s="208" t="s">
        <v>30</v>
      </c>
      <c r="C27" s="240" t="s">
        <v>31</v>
      </c>
      <c r="D27" s="240"/>
      <c r="E27" s="240"/>
      <c r="F27" s="241"/>
      <c r="G27" s="228"/>
    </row>
    <row r="28" spans="1:7" x14ac:dyDescent="0.25">
      <c r="A28" s="228"/>
      <c r="B28" s="209" t="s">
        <v>12</v>
      </c>
      <c r="C28" s="210" t="s">
        <v>13</v>
      </c>
      <c r="D28" s="210"/>
      <c r="E28" s="211" t="s">
        <v>32</v>
      </c>
      <c r="F28" s="212" t="s">
        <v>33</v>
      </c>
      <c r="G28" s="228"/>
    </row>
    <row r="29" spans="1:7" x14ac:dyDescent="0.25">
      <c r="A29" s="228"/>
      <c r="B29" s="201" t="s">
        <v>34</v>
      </c>
      <c r="C29" s="271">
        <v>10</v>
      </c>
      <c r="D29" s="272"/>
      <c r="E29" s="213">
        <v>0</v>
      </c>
      <c r="F29" s="214">
        <v>5</v>
      </c>
      <c r="G29" s="228"/>
    </row>
    <row r="30" spans="1:7" ht="15.75" customHeight="1" thickBot="1" x14ac:dyDescent="0.3">
      <c r="A30" s="228"/>
      <c r="B30" s="273" t="s">
        <v>35</v>
      </c>
      <c r="C30" s="274"/>
      <c r="D30" s="274"/>
      <c r="E30" s="275"/>
      <c r="F30" s="215" t="s">
        <v>36</v>
      </c>
      <c r="G30" s="228"/>
    </row>
    <row r="31" spans="1:7" ht="31.5" customHeight="1" thickBot="1" x14ac:dyDescent="0.35">
      <c r="A31" s="228"/>
      <c r="B31" s="276" t="s">
        <v>37</v>
      </c>
      <c r="C31" s="277"/>
      <c r="D31" s="277"/>
      <c r="E31" s="277"/>
      <c r="F31" s="216"/>
      <c r="G31" s="228"/>
    </row>
    <row r="32" spans="1:7" ht="15.75" x14ac:dyDescent="0.25">
      <c r="A32" s="228"/>
      <c r="B32" s="217" t="s">
        <v>38</v>
      </c>
      <c r="C32" s="278">
        <f>IF(C29=100,"Toto je jediné kritérium a prepočet na body sa tak neuplatňuje",IF(B29="čím menej, tým lepšie",(C29*(F29-F31)/(F29-E29)),(C29*(F31-E29)/(F29-E29))))</f>
        <v>0</v>
      </c>
      <c r="D32" s="279"/>
      <c r="E32" s="279"/>
      <c r="F32" s="280"/>
      <c r="G32" s="228"/>
    </row>
    <row r="33" spans="1:7" ht="30" customHeight="1" thickBot="1" x14ac:dyDescent="0.3">
      <c r="A33" s="228"/>
      <c r="B33" s="281" t="s">
        <v>39</v>
      </c>
      <c r="C33" s="282"/>
      <c r="D33" s="282"/>
      <c r="E33" s="282"/>
      <c r="F33" s="283"/>
      <c r="G33" s="228"/>
    </row>
    <row r="34" spans="1:7" ht="15.75" thickBot="1" x14ac:dyDescent="0.3"/>
    <row r="35" spans="1:7" ht="16.5" thickBot="1" x14ac:dyDescent="0.3">
      <c r="B35" s="284" t="s">
        <v>40</v>
      </c>
      <c r="C35" s="285"/>
      <c r="D35" s="285"/>
      <c r="E35" s="286"/>
      <c r="F35" s="218">
        <f>SUM(C25,C32)</f>
        <v>90</v>
      </c>
    </row>
    <row r="36" spans="1:7" ht="15.75" thickBot="1" x14ac:dyDescent="0.3">
      <c r="B36" s="260"/>
      <c r="C36" s="261"/>
      <c r="D36" s="261"/>
      <c r="E36" s="261"/>
      <c r="F36" s="262"/>
    </row>
    <row r="37" spans="1:7" x14ac:dyDescent="0.25">
      <c r="B37" s="263" t="s">
        <v>41</v>
      </c>
      <c r="C37" s="265" t="s">
        <v>42</v>
      </c>
      <c r="D37" s="265"/>
      <c r="E37" s="267" t="s">
        <v>43</v>
      </c>
      <c r="F37" s="268"/>
    </row>
    <row r="38" spans="1:7" ht="15.75" thickBot="1" x14ac:dyDescent="0.3">
      <c r="B38" s="264"/>
      <c r="C38" s="266"/>
      <c r="D38" s="266"/>
      <c r="E38" s="269"/>
      <c r="F38" s="270"/>
    </row>
  </sheetData>
  <sheetProtection algorithmName="SHA-512" hashValue="fUZMs0FcM/q//1aGXKNnhuQ7hOTrdeLR7s4k+79YNwtFSrsty/r4C2Y/hecYO23pLfZhY9gh3rQFKgdRtl8PmA==" saltValue="2gOzgyym5ZQEUh7vsEEpLA==" spinCount="100000" sheet="1" selectLockedCells="1"/>
  <mergeCells count="32">
    <mergeCell ref="B26:F26"/>
    <mergeCell ref="B36:F36"/>
    <mergeCell ref="B37:B38"/>
    <mergeCell ref="C37:D38"/>
    <mergeCell ref="E37:F38"/>
    <mergeCell ref="C29:D29"/>
    <mergeCell ref="B30:E30"/>
    <mergeCell ref="B31:E31"/>
    <mergeCell ref="C32:F32"/>
    <mergeCell ref="B33:F33"/>
    <mergeCell ref="B35:E35"/>
    <mergeCell ref="B13:F13"/>
    <mergeCell ref="C14:F14"/>
    <mergeCell ref="C16:D16"/>
    <mergeCell ref="B24:E24"/>
    <mergeCell ref="C25:F25"/>
    <mergeCell ref="A1:A33"/>
    <mergeCell ref="B1:F1"/>
    <mergeCell ref="G1:G33"/>
    <mergeCell ref="B2:F2"/>
    <mergeCell ref="B3:F3"/>
    <mergeCell ref="C4:F4"/>
    <mergeCell ref="C5:D5"/>
    <mergeCell ref="E5:F5"/>
    <mergeCell ref="B6:F6"/>
    <mergeCell ref="B7:F7"/>
    <mergeCell ref="C27:F27"/>
    <mergeCell ref="B8:E8"/>
    <mergeCell ref="B9:E9"/>
    <mergeCell ref="B10:E10"/>
    <mergeCell ref="B11:E11"/>
    <mergeCell ref="B12:E12"/>
  </mergeCells>
  <dataValidations count="1">
    <dataValidation type="list" allowBlank="1" showInputMessage="1" showErrorMessage="1" sqref="C5:D5" xr:uid="{9A613992-828F-41CD-852C-72DABE3D373F}">
      <formula1>"Som platcom 23% DPH,Nie som platcom DPH"</formula1>
    </dataValidation>
  </dataValidations>
  <pageMargins left="0.7" right="0.7" top="0.75" bottom="0.75" header="0.3" footer="0.3"/>
  <pageSetup paperSize="9" scale="7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11</xdr:row>
                    <xdr:rowOff>0</xdr:rowOff>
                  </from>
                  <to>
                    <xdr:col>6</xdr:col>
                    <xdr:colOff>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9525</xdr:rowOff>
                  </from>
                  <to>
                    <xdr:col>6</xdr:col>
                    <xdr:colOff>9525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84" workbookViewId="0">
      <selection activeCell="AG95" sqref="AG95:AM95"/>
    </sheetView>
  </sheetViews>
  <sheetFormatPr defaultColWidth="8.6640625" defaultRowHeight="11.25" x14ac:dyDescent="0.2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66406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  <col min="71" max="91" width="9.1640625" hidden="1"/>
  </cols>
  <sheetData>
    <row r="1" spans="1:74" x14ac:dyDescent="0.2">
      <c r="A1" s="12" t="s">
        <v>44</v>
      </c>
      <c r="AZ1" s="12" t="s">
        <v>45</v>
      </c>
      <c r="BA1" s="12" t="s">
        <v>46</v>
      </c>
      <c r="BB1" s="12" t="s">
        <v>47</v>
      </c>
      <c r="BT1" s="12" t="s">
        <v>48</v>
      </c>
      <c r="BU1" s="12" t="s">
        <v>49</v>
      </c>
      <c r="BV1" s="12" t="s">
        <v>50</v>
      </c>
    </row>
    <row r="2" spans="1:74" ht="36.950000000000003" customHeight="1" x14ac:dyDescent="0.2"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F2" s="224"/>
      <c r="BG2" s="224"/>
      <c r="BS2" s="13" t="s">
        <v>51</v>
      </c>
      <c r="BT2" s="13" t="s">
        <v>52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51</v>
      </c>
      <c r="BT3" s="13" t="s">
        <v>52</v>
      </c>
    </row>
    <row r="4" spans="1:74" ht="24.95" customHeight="1" x14ac:dyDescent="0.2">
      <c r="B4" s="16"/>
      <c r="D4" s="17" t="s">
        <v>53</v>
      </c>
      <c r="AR4" s="16"/>
      <c r="AS4" s="18" t="s">
        <v>54</v>
      </c>
      <c r="BG4" s="19" t="s">
        <v>55</v>
      </c>
      <c r="BS4" s="13" t="s">
        <v>56</v>
      </c>
    </row>
    <row r="5" spans="1:74" ht="12" customHeight="1" x14ac:dyDescent="0.2">
      <c r="B5" s="16"/>
      <c r="D5" s="20" t="s">
        <v>57</v>
      </c>
      <c r="K5" s="226" t="s">
        <v>58</v>
      </c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R5" s="16"/>
      <c r="BG5" s="314" t="s">
        <v>59</v>
      </c>
      <c r="BS5" s="13" t="s">
        <v>51</v>
      </c>
    </row>
    <row r="6" spans="1:74" ht="36.950000000000003" customHeight="1" x14ac:dyDescent="0.2">
      <c r="B6" s="16"/>
      <c r="D6" s="22" t="s">
        <v>60</v>
      </c>
      <c r="K6" s="317" t="s">
        <v>61</v>
      </c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R6" s="16"/>
      <c r="BG6" s="315"/>
      <c r="BS6" s="13" t="s">
        <v>51</v>
      </c>
    </row>
    <row r="7" spans="1:74" ht="12" customHeight="1" x14ac:dyDescent="0.2">
      <c r="B7" s="16"/>
      <c r="D7" s="23" t="s">
        <v>62</v>
      </c>
      <c r="K7" s="21" t="s">
        <v>45</v>
      </c>
      <c r="AK7" s="23" t="s">
        <v>63</v>
      </c>
      <c r="AN7" s="21" t="s">
        <v>45</v>
      </c>
      <c r="AR7" s="16"/>
      <c r="BG7" s="315"/>
      <c r="BS7" s="13" t="s">
        <v>51</v>
      </c>
    </row>
    <row r="8" spans="1:74" ht="12" customHeight="1" x14ac:dyDescent="0.2">
      <c r="B8" s="16"/>
      <c r="D8" s="23" t="s">
        <v>64</v>
      </c>
      <c r="K8" s="21" t="s">
        <v>65</v>
      </c>
      <c r="AK8" s="23" t="s">
        <v>66</v>
      </c>
      <c r="AN8" s="24" t="s">
        <v>67</v>
      </c>
      <c r="AR8" s="16"/>
      <c r="BG8" s="315"/>
      <c r="BS8" s="13" t="s">
        <v>51</v>
      </c>
    </row>
    <row r="9" spans="1:74" ht="14.45" customHeight="1" x14ac:dyDescent="0.2">
      <c r="B9" s="16"/>
      <c r="AR9" s="16"/>
      <c r="BG9" s="315"/>
      <c r="BS9" s="13" t="s">
        <v>51</v>
      </c>
    </row>
    <row r="10" spans="1:74" ht="12" customHeight="1" x14ac:dyDescent="0.2">
      <c r="B10" s="16"/>
      <c r="D10" s="23" t="s">
        <v>68</v>
      </c>
      <c r="AK10" s="23" t="s">
        <v>69</v>
      </c>
      <c r="AN10" s="21" t="s">
        <v>45</v>
      </c>
      <c r="AR10" s="16"/>
      <c r="BG10" s="315"/>
      <c r="BS10" s="13" t="s">
        <v>51</v>
      </c>
    </row>
    <row r="11" spans="1:74" ht="18.600000000000001" customHeight="1" x14ac:dyDescent="0.2">
      <c r="B11" s="16"/>
      <c r="E11" s="21" t="s">
        <v>70</v>
      </c>
      <c r="AK11" s="23" t="s">
        <v>71</v>
      </c>
      <c r="AN11" s="21" t="s">
        <v>45</v>
      </c>
      <c r="AR11" s="16"/>
      <c r="BG11" s="315"/>
      <c r="BS11" s="13" t="s">
        <v>51</v>
      </c>
    </row>
    <row r="12" spans="1:74" ht="6.95" customHeight="1" x14ac:dyDescent="0.2">
      <c r="B12" s="16"/>
      <c r="AR12" s="16"/>
      <c r="BG12" s="315"/>
      <c r="BS12" s="13" t="s">
        <v>51</v>
      </c>
    </row>
    <row r="13" spans="1:74" ht="12" customHeight="1" x14ac:dyDescent="0.2">
      <c r="B13" s="16"/>
      <c r="D13" s="23" t="s">
        <v>72</v>
      </c>
      <c r="AK13" s="23" t="s">
        <v>69</v>
      </c>
      <c r="AN13" s="25" t="s">
        <v>73</v>
      </c>
      <c r="AR13" s="16"/>
      <c r="BG13" s="315"/>
      <c r="BS13" s="13" t="s">
        <v>51</v>
      </c>
    </row>
    <row r="14" spans="1:74" ht="12.75" x14ac:dyDescent="0.2">
      <c r="B14" s="16"/>
      <c r="E14" s="318" t="s">
        <v>73</v>
      </c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23" t="s">
        <v>71</v>
      </c>
      <c r="AN14" s="25" t="s">
        <v>73</v>
      </c>
      <c r="AR14" s="16"/>
      <c r="BG14" s="315"/>
      <c r="BS14" s="13" t="s">
        <v>51</v>
      </c>
    </row>
    <row r="15" spans="1:74" ht="6.95" customHeight="1" x14ac:dyDescent="0.2">
      <c r="B15" s="16"/>
      <c r="AR15" s="16"/>
      <c r="BG15" s="315"/>
      <c r="BS15" s="13" t="s">
        <v>48</v>
      </c>
    </row>
    <row r="16" spans="1:74" ht="12" customHeight="1" x14ac:dyDescent="0.2">
      <c r="B16" s="16"/>
      <c r="D16" s="23" t="s">
        <v>74</v>
      </c>
      <c r="AK16" s="23" t="s">
        <v>69</v>
      </c>
      <c r="AN16" s="21" t="s">
        <v>45</v>
      </c>
      <c r="AR16" s="16"/>
      <c r="BG16" s="315"/>
      <c r="BS16" s="13" t="s">
        <v>48</v>
      </c>
    </row>
    <row r="17" spans="2:71" ht="18.600000000000001" customHeight="1" x14ac:dyDescent="0.2">
      <c r="B17" s="16"/>
      <c r="E17" s="21" t="s">
        <v>75</v>
      </c>
      <c r="AK17" s="23" t="s">
        <v>71</v>
      </c>
      <c r="AN17" s="21" t="s">
        <v>45</v>
      </c>
      <c r="AR17" s="16"/>
      <c r="BG17" s="315"/>
      <c r="BS17" s="13" t="s">
        <v>49</v>
      </c>
    </row>
    <row r="18" spans="2:71" ht="6.95" customHeight="1" x14ac:dyDescent="0.2">
      <c r="B18" s="16"/>
      <c r="AR18" s="16"/>
      <c r="BG18" s="315"/>
      <c r="BS18" s="13" t="s">
        <v>51</v>
      </c>
    </row>
    <row r="19" spans="2:71" ht="12" customHeight="1" x14ac:dyDescent="0.2">
      <c r="B19" s="16"/>
      <c r="D19" s="23" t="s">
        <v>76</v>
      </c>
      <c r="AK19" s="23" t="s">
        <v>69</v>
      </c>
      <c r="AN19" s="21" t="s">
        <v>45</v>
      </c>
      <c r="AR19" s="16"/>
      <c r="BG19" s="315"/>
      <c r="BS19" s="13" t="s">
        <v>51</v>
      </c>
    </row>
    <row r="20" spans="2:71" ht="18.600000000000001" customHeight="1" x14ac:dyDescent="0.2">
      <c r="B20" s="16"/>
      <c r="E20" s="21" t="s">
        <v>75</v>
      </c>
      <c r="AK20" s="23" t="s">
        <v>71</v>
      </c>
      <c r="AN20" s="21" t="s">
        <v>45</v>
      </c>
      <c r="AR20" s="16"/>
      <c r="BG20" s="315"/>
      <c r="BS20" s="13" t="s">
        <v>49</v>
      </c>
    </row>
    <row r="21" spans="2:71" ht="6.95" customHeight="1" x14ac:dyDescent="0.2">
      <c r="B21" s="16"/>
      <c r="AR21" s="16"/>
      <c r="BG21" s="315"/>
    </row>
    <row r="22" spans="2:71" ht="12" customHeight="1" x14ac:dyDescent="0.2">
      <c r="B22" s="16"/>
      <c r="D22" s="23" t="s">
        <v>77</v>
      </c>
      <c r="AR22" s="16"/>
      <c r="BG22" s="315"/>
    </row>
    <row r="23" spans="2:71" ht="16.5" customHeight="1" x14ac:dyDescent="0.2">
      <c r="B23" s="16"/>
      <c r="E23" s="227" t="s">
        <v>78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16"/>
      <c r="BG23" s="315"/>
    </row>
    <row r="24" spans="2:71" ht="6.95" customHeight="1" x14ac:dyDescent="0.2">
      <c r="B24" s="16"/>
      <c r="AR24" s="16"/>
      <c r="BG24" s="315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G25" s="315"/>
    </row>
    <row r="26" spans="2:71" s="1" customFormat="1" ht="26.1" customHeight="1" x14ac:dyDescent="0.2">
      <c r="B26" s="28"/>
      <c r="D26" s="29" t="s">
        <v>79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20">
        <f>ROUND(AG94,2)</f>
        <v>0</v>
      </c>
      <c r="AL26" s="321"/>
      <c r="AM26" s="321"/>
      <c r="AN26" s="321"/>
      <c r="AO26" s="321"/>
      <c r="AR26" s="28"/>
      <c r="BG26" s="315"/>
    </row>
    <row r="27" spans="2:71" s="1" customFormat="1" ht="6.95" customHeight="1" x14ac:dyDescent="0.2">
      <c r="B27" s="28"/>
      <c r="AR27" s="28"/>
      <c r="BG27" s="315"/>
    </row>
    <row r="28" spans="2:71" s="1" customFormat="1" ht="12.75" x14ac:dyDescent="0.2">
      <c r="B28" s="28"/>
      <c r="L28" s="322" t="s">
        <v>80</v>
      </c>
      <c r="M28" s="322"/>
      <c r="N28" s="322"/>
      <c r="O28" s="322"/>
      <c r="P28" s="322"/>
      <c r="W28" s="322" t="s">
        <v>81</v>
      </c>
      <c r="X28" s="322"/>
      <c r="Y28" s="322"/>
      <c r="Z28" s="322"/>
      <c r="AA28" s="322"/>
      <c r="AB28" s="322"/>
      <c r="AC28" s="322"/>
      <c r="AD28" s="322"/>
      <c r="AE28" s="322"/>
      <c r="AK28" s="322" t="s">
        <v>82</v>
      </c>
      <c r="AL28" s="322"/>
      <c r="AM28" s="322"/>
      <c r="AN28" s="322"/>
      <c r="AO28" s="322"/>
      <c r="AR28" s="28"/>
      <c r="BG28" s="315"/>
    </row>
    <row r="29" spans="2:71" s="2" customFormat="1" ht="14.45" customHeight="1" x14ac:dyDescent="0.2">
      <c r="B29" s="32"/>
      <c r="D29" s="23" t="s">
        <v>83</v>
      </c>
      <c r="F29" s="33" t="s">
        <v>84</v>
      </c>
      <c r="L29" s="302">
        <v>0.23</v>
      </c>
      <c r="M29" s="301"/>
      <c r="N29" s="301"/>
      <c r="O29" s="301"/>
      <c r="P29" s="301"/>
      <c r="Q29" s="34"/>
      <c r="R29" s="34"/>
      <c r="S29" s="34"/>
      <c r="T29" s="34"/>
      <c r="U29" s="34"/>
      <c r="V29" s="34"/>
      <c r="W29" s="300">
        <f>ROUND(BB94, 2)</f>
        <v>0</v>
      </c>
      <c r="X29" s="301"/>
      <c r="Y29" s="301"/>
      <c r="Z29" s="301"/>
      <c r="AA29" s="301"/>
      <c r="AB29" s="301"/>
      <c r="AC29" s="301"/>
      <c r="AD29" s="301"/>
      <c r="AE29" s="301"/>
      <c r="AF29" s="34"/>
      <c r="AG29" s="34"/>
      <c r="AH29" s="34"/>
      <c r="AI29" s="34"/>
      <c r="AJ29" s="34"/>
      <c r="AK29" s="300">
        <f>ROUND(AX94, 2)</f>
        <v>0</v>
      </c>
      <c r="AL29" s="301"/>
      <c r="AM29" s="301"/>
      <c r="AN29" s="301"/>
      <c r="AO29" s="301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G29" s="316"/>
    </row>
    <row r="30" spans="2:71" s="2" customFormat="1" ht="14.45" customHeight="1" x14ac:dyDescent="0.2">
      <c r="B30" s="32"/>
      <c r="F30" s="33" t="s">
        <v>85</v>
      </c>
      <c r="L30" s="323">
        <v>0.23</v>
      </c>
      <c r="M30" s="308"/>
      <c r="N30" s="308"/>
      <c r="O30" s="308"/>
      <c r="P30" s="308"/>
      <c r="W30" s="307">
        <f>ROUND(BC94, 2)</f>
        <v>0</v>
      </c>
      <c r="X30" s="308"/>
      <c r="Y30" s="308"/>
      <c r="Z30" s="308"/>
      <c r="AA30" s="308"/>
      <c r="AB30" s="308"/>
      <c r="AC30" s="308"/>
      <c r="AD30" s="308"/>
      <c r="AE30" s="308"/>
      <c r="AK30" s="307">
        <f>ROUND(AY94, 2)</f>
        <v>0</v>
      </c>
      <c r="AL30" s="308"/>
      <c r="AM30" s="308"/>
      <c r="AN30" s="308"/>
      <c r="AO30" s="308"/>
      <c r="AR30" s="32"/>
      <c r="BG30" s="316"/>
    </row>
    <row r="31" spans="2:71" s="2" customFormat="1" ht="14.45" hidden="1" customHeight="1" x14ac:dyDescent="0.2">
      <c r="B31" s="32"/>
      <c r="F31" s="23" t="s">
        <v>86</v>
      </c>
      <c r="L31" s="323">
        <v>0.23</v>
      </c>
      <c r="M31" s="308"/>
      <c r="N31" s="308"/>
      <c r="O31" s="308"/>
      <c r="P31" s="308"/>
      <c r="W31" s="307">
        <f>ROUND(BD94, 2)</f>
        <v>0</v>
      </c>
      <c r="X31" s="308"/>
      <c r="Y31" s="308"/>
      <c r="Z31" s="308"/>
      <c r="AA31" s="308"/>
      <c r="AB31" s="308"/>
      <c r="AC31" s="308"/>
      <c r="AD31" s="308"/>
      <c r="AE31" s="308"/>
      <c r="AK31" s="307">
        <v>0</v>
      </c>
      <c r="AL31" s="308"/>
      <c r="AM31" s="308"/>
      <c r="AN31" s="308"/>
      <c r="AO31" s="308"/>
      <c r="AR31" s="32"/>
      <c r="BG31" s="316"/>
    </row>
    <row r="32" spans="2:71" s="2" customFormat="1" ht="14.45" hidden="1" customHeight="1" x14ac:dyDescent="0.2">
      <c r="B32" s="32"/>
      <c r="F32" s="23" t="s">
        <v>87</v>
      </c>
      <c r="L32" s="323">
        <v>0.23</v>
      </c>
      <c r="M32" s="308"/>
      <c r="N32" s="308"/>
      <c r="O32" s="308"/>
      <c r="P32" s="308"/>
      <c r="W32" s="307">
        <f>ROUND(BE94, 2)</f>
        <v>0</v>
      </c>
      <c r="X32" s="308"/>
      <c r="Y32" s="308"/>
      <c r="Z32" s="308"/>
      <c r="AA32" s="308"/>
      <c r="AB32" s="308"/>
      <c r="AC32" s="308"/>
      <c r="AD32" s="308"/>
      <c r="AE32" s="308"/>
      <c r="AK32" s="307">
        <v>0</v>
      </c>
      <c r="AL32" s="308"/>
      <c r="AM32" s="308"/>
      <c r="AN32" s="308"/>
      <c r="AO32" s="308"/>
      <c r="AR32" s="32"/>
      <c r="BG32" s="316"/>
    </row>
    <row r="33" spans="2:59" s="2" customFormat="1" ht="14.45" hidden="1" customHeight="1" x14ac:dyDescent="0.2">
      <c r="B33" s="32"/>
      <c r="F33" s="33" t="s">
        <v>88</v>
      </c>
      <c r="L33" s="302">
        <v>0</v>
      </c>
      <c r="M33" s="301"/>
      <c r="N33" s="301"/>
      <c r="O33" s="301"/>
      <c r="P33" s="301"/>
      <c r="Q33" s="34"/>
      <c r="R33" s="34"/>
      <c r="S33" s="34"/>
      <c r="T33" s="34"/>
      <c r="U33" s="34"/>
      <c r="V33" s="34"/>
      <c r="W33" s="300">
        <f>ROUND(BF94, 2)</f>
        <v>0</v>
      </c>
      <c r="X33" s="301"/>
      <c r="Y33" s="301"/>
      <c r="Z33" s="301"/>
      <c r="AA33" s="301"/>
      <c r="AB33" s="301"/>
      <c r="AC33" s="301"/>
      <c r="AD33" s="301"/>
      <c r="AE33" s="301"/>
      <c r="AF33" s="34"/>
      <c r="AG33" s="34"/>
      <c r="AH33" s="34"/>
      <c r="AI33" s="34"/>
      <c r="AJ33" s="34"/>
      <c r="AK33" s="300">
        <v>0</v>
      </c>
      <c r="AL33" s="301"/>
      <c r="AM33" s="301"/>
      <c r="AN33" s="301"/>
      <c r="AO33" s="301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G33" s="316"/>
    </row>
    <row r="34" spans="2:59" s="1" customFormat="1" ht="6.95" customHeight="1" x14ac:dyDescent="0.2">
      <c r="B34" s="28"/>
      <c r="AR34" s="28"/>
      <c r="BG34" s="315"/>
    </row>
    <row r="35" spans="2:59" s="1" customFormat="1" ht="26.1" customHeight="1" x14ac:dyDescent="0.2">
      <c r="B35" s="28"/>
      <c r="C35" s="36"/>
      <c r="D35" s="37" t="s">
        <v>89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90</v>
      </c>
      <c r="U35" s="38"/>
      <c r="V35" s="38"/>
      <c r="W35" s="38"/>
      <c r="X35" s="303" t="s">
        <v>91</v>
      </c>
      <c r="Y35" s="304"/>
      <c r="Z35" s="304"/>
      <c r="AA35" s="304"/>
      <c r="AB35" s="304"/>
      <c r="AC35" s="38"/>
      <c r="AD35" s="38"/>
      <c r="AE35" s="38"/>
      <c r="AF35" s="38"/>
      <c r="AG35" s="38"/>
      <c r="AH35" s="38"/>
      <c r="AI35" s="38"/>
      <c r="AJ35" s="38"/>
      <c r="AK35" s="305">
        <f>SUM(AK26:AK33)</f>
        <v>0</v>
      </c>
      <c r="AL35" s="304"/>
      <c r="AM35" s="304"/>
      <c r="AN35" s="304"/>
      <c r="AO35" s="306"/>
      <c r="AP35" s="36"/>
      <c r="AQ35" s="36"/>
      <c r="AR35" s="28"/>
    </row>
    <row r="36" spans="2:59" s="1" customFormat="1" ht="6.95" customHeight="1" x14ac:dyDescent="0.2">
      <c r="B36" s="28"/>
      <c r="AR36" s="28"/>
    </row>
    <row r="37" spans="2:59" s="1" customFormat="1" ht="14.45" customHeight="1" x14ac:dyDescent="0.2">
      <c r="B37" s="28"/>
      <c r="AR37" s="28"/>
    </row>
    <row r="38" spans="2:59" ht="14.45" customHeight="1" x14ac:dyDescent="0.2">
      <c r="B38" s="16"/>
      <c r="AR38" s="16"/>
    </row>
    <row r="39" spans="2:59" ht="14.45" customHeight="1" x14ac:dyDescent="0.2">
      <c r="B39" s="16"/>
      <c r="AR39" s="16"/>
    </row>
    <row r="40" spans="2:59" ht="14.45" customHeight="1" x14ac:dyDescent="0.2">
      <c r="B40" s="16"/>
      <c r="AR40" s="16"/>
    </row>
    <row r="41" spans="2:59" ht="14.45" customHeight="1" x14ac:dyDescent="0.2">
      <c r="B41" s="16"/>
      <c r="AR41" s="16"/>
    </row>
    <row r="42" spans="2:59" ht="14.45" customHeight="1" x14ac:dyDescent="0.2">
      <c r="B42" s="16"/>
      <c r="AR42" s="16"/>
    </row>
    <row r="43" spans="2:59" ht="14.45" customHeight="1" x14ac:dyDescent="0.2">
      <c r="B43" s="16"/>
      <c r="AR43" s="16"/>
    </row>
    <row r="44" spans="2:59" ht="14.45" customHeight="1" x14ac:dyDescent="0.2">
      <c r="B44" s="16"/>
      <c r="AR44" s="16"/>
    </row>
    <row r="45" spans="2:59" ht="14.45" customHeight="1" x14ac:dyDescent="0.2">
      <c r="B45" s="16"/>
      <c r="AR45" s="16"/>
    </row>
    <row r="46" spans="2:59" ht="14.45" customHeight="1" x14ac:dyDescent="0.2">
      <c r="B46" s="16"/>
      <c r="AR46" s="16"/>
    </row>
    <row r="47" spans="2:59" ht="14.45" customHeight="1" x14ac:dyDescent="0.2">
      <c r="B47" s="16"/>
      <c r="AR47" s="16"/>
    </row>
    <row r="48" spans="2:59" ht="14.45" customHeight="1" x14ac:dyDescent="0.2">
      <c r="B48" s="16"/>
      <c r="AR48" s="16"/>
    </row>
    <row r="49" spans="2:44" s="1" customFormat="1" ht="14.45" customHeight="1" x14ac:dyDescent="0.2">
      <c r="B49" s="28"/>
      <c r="D49" s="40" t="s">
        <v>92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93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8"/>
      <c r="D60" s="42" t="s">
        <v>94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95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94</v>
      </c>
      <c r="AI60" s="30"/>
      <c r="AJ60" s="30"/>
      <c r="AK60" s="30"/>
      <c r="AL60" s="30"/>
      <c r="AM60" s="42" t="s">
        <v>95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8"/>
      <c r="D64" s="40" t="s">
        <v>96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97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8"/>
      <c r="D75" s="42" t="s">
        <v>94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95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94</v>
      </c>
      <c r="AI75" s="30"/>
      <c r="AJ75" s="30"/>
      <c r="AK75" s="30"/>
      <c r="AL75" s="30"/>
      <c r="AM75" s="42" t="s">
        <v>95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 x14ac:dyDescent="0.2">
      <c r="B82" s="28"/>
      <c r="C82" s="17" t="s">
        <v>98</v>
      </c>
      <c r="AR82" s="28"/>
    </row>
    <row r="83" spans="1:91" s="1" customFormat="1" ht="6.95" customHeight="1" x14ac:dyDescent="0.2">
      <c r="B83" s="28"/>
      <c r="AR83" s="28"/>
    </row>
    <row r="84" spans="1:91" s="3" customFormat="1" ht="12" customHeight="1" x14ac:dyDescent="0.2">
      <c r="B84" s="47"/>
      <c r="C84" s="23" t="s">
        <v>57</v>
      </c>
      <c r="L84" s="3" t="str">
        <f>K5</f>
        <v>R20250702_REV02</v>
      </c>
      <c r="AR84" s="47"/>
    </row>
    <row r="85" spans="1:91" s="4" customFormat="1" ht="36.950000000000003" customHeight="1" x14ac:dyDescent="0.2">
      <c r="B85" s="48"/>
      <c r="C85" s="49" t="s">
        <v>60</v>
      </c>
      <c r="L85" s="220" t="str">
        <f>K6</f>
        <v>DRS bezbariérových úprav chodníka k verejným toaletám na Uršulínskej ulici v Bratislave_REV01</v>
      </c>
      <c r="M85" s="292"/>
      <c r="N85" s="292"/>
      <c r="O85" s="292"/>
      <c r="P85" s="292"/>
      <c r="Q85" s="292"/>
      <c r="R85" s="292"/>
      <c r="S85" s="292"/>
      <c r="T85" s="292"/>
      <c r="U85" s="292"/>
      <c r="V85" s="292"/>
      <c r="W85" s="292"/>
      <c r="X85" s="292"/>
      <c r="Y85" s="292"/>
      <c r="Z85" s="292"/>
      <c r="AA85" s="292"/>
      <c r="AB85" s="292"/>
      <c r="AC85" s="292"/>
      <c r="AD85" s="292"/>
      <c r="AE85" s="292"/>
      <c r="AF85" s="292"/>
      <c r="AG85" s="292"/>
      <c r="AH85" s="292"/>
      <c r="AI85" s="292"/>
      <c r="AJ85" s="292"/>
      <c r="AR85" s="48"/>
    </row>
    <row r="86" spans="1:91" s="1" customFormat="1" ht="6.95" customHeight="1" x14ac:dyDescent="0.2">
      <c r="B86" s="28"/>
      <c r="AR86" s="28"/>
    </row>
    <row r="87" spans="1:91" s="1" customFormat="1" ht="12" customHeight="1" x14ac:dyDescent="0.2">
      <c r="B87" s="28"/>
      <c r="C87" s="23" t="s">
        <v>64</v>
      </c>
      <c r="L87" s="50" t="str">
        <f>IF(K8="","",K8)</f>
        <v xml:space="preserve"> </v>
      </c>
      <c r="AI87" s="23" t="s">
        <v>66</v>
      </c>
      <c r="AM87" s="293" t="str">
        <f>IF(AN8= "","",AN8)</f>
        <v>11. 8. 2026</v>
      </c>
      <c r="AN87" s="293"/>
      <c r="AR87" s="28"/>
    </row>
    <row r="88" spans="1:91" s="1" customFormat="1" ht="6.95" customHeight="1" x14ac:dyDescent="0.2">
      <c r="B88" s="28"/>
      <c r="AR88" s="28"/>
    </row>
    <row r="89" spans="1:91" s="1" customFormat="1" ht="15.2" customHeight="1" x14ac:dyDescent="0.2">
      <c r="B89" s="28"/>
      <c r="C89" s="23" t="s">
        <v>68</v>
      </c>
      <c r="L89" s="3" t="str">
        <f>IF(E11= "","",E11)</f>
        <v>Magistrát hlavného mesta SR Bratislavy</v>
      </c>
      <c r="AI89" s="23" t="s">
        <v>74</v>
      </c>
      <c r="AM89" s="294" t="str">
        <f>IF(E17="","",E17)</f>
        <v>Ing. arch. Ivan Klas</v>
      </c>
      <c r="AN89" s="295"/>
      <c r="AO89" s="295"/>
      <c r="AP89" s="295"/>
      <c r="AR89" s="28"/>
      <c r="AS89" s="296" t="s">
        <v>99</v>
      </c>
      <c r="AT89" s="297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3"/>
    </row>
    <row r="90" spans="1:91" s="1" customFormat="1" ht="15.2" customHeight="1" x14ac:dyDescent="0.2">
      <c r="B90" s="28"/>
      <c r="C90" s="23" t="s">
        <v>72</v>
      </c>
      <c r="L90" s="3" t="str">
        <f>IF(E14= "Vyplň údaj","",E14)</f>
        <v/>
      </c>
      <c r="AI90" s="23" t="s">
        <v>76</v>
      </c>
      <c r="AM90" s="294" t="str">
        <f>IF(E20="","",E20)</f>
        <v>Ing. arch. Ivan Klas</v>
      </c>
      <c r="AN90" s="295"/>
      <c r="AO90" s="295"/>
      <c r="AP90" s="295"/>
      <c r="AR90" s="28"/>
      <c r="AS90" s="298"/>
      <c r="AT90" s="299"/>
      <c r="BF90" s="55"/>
    </row>
    <row r="91" spans="1:91" s="1" customFormat="1" ht="11.1" customHeight="1" x14ac:dyDescent="0.2">
      <c r="B91" s="28"/>
      <c r="AR91" s="28"/>
      <c r="AS91" s="298"/>
      <c r="AT91" s="299"/>
      <c r="BF91" s="55"/>
    </row>
    <row r="92" spans="1:91" s="1" customFormat="1" ht="29.25" customHeight="1" x14ac:dyDescent="0.2">
      <c r="B92" s="28"/>
      <c r="C92" s="287" t="s">
        <v>100</v>
      </c>
      <c r="D92" s="288"/>
      <c r="E92" s="288"/>
      <c r="F92" s="288"/>
      <c r="G92" s="288"/>
      <c r="H92" s="56"/>
      <c r="I92" s="289" t="s">
        <v>101</v>
      </c>
      <c r="J92" s="288"/>
      <c r="K92" s="288"/>
      <c r="L92" s="288"/>
      <c r="M92" s="288"/>
      <c r="N92" s="288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  <c r="AA92" s="288"/>
      <c r="AB92" s="288"/>
      <c r="AC92" s="288"/>
      <c r="AD92" s="288"/>
      <c r="AE92" s="288"/>
      <c r="AF92" s="288"/>
      <c r="AG92" s="290" t="s">
        <v>102</v>
      </c>
      <c r="AH92" s="288"/>
      <c r="AI92" s="288"/>
      <c r="AJ92" s="288"/>
      <c r="AK92" s="288"/>
      <c r="AL92" s="288"/>
      <c r="AM92" s="288"/>
      <c r="AN92" s="289" t="s">
        <v>103</v>
      </c>
      <c r="AO92" s="288"/>
      <c r="AP92" s="291"/>
      <c r="AQ92" s="57" t="s">
        <v>104</v>
      </c>
      <c r="AR92" s="28"/>
      <c r="AS92" s="58" t="s">
        <v>105</v>
      </c>
      <c r="AT92" s="59" t="s">
        <v>106</v>
      </c>
      <c r="AU92" s="59" t="s">
        <v>107</v>
      </c>
      <c r="AV92" s="59" t="s">
        <v>108</v>
      </c>
      <c r="AW92" s="59" t="s">
        <v>109</v>
      </c>
      <c r="AX92" s="59" t="s">
        <v>110</v>
      </c>
      <c r="AY92" s="59" t="s">
        <v>111</v>
      </c>
      <c r="AZ92" s="59" t="s">
        <v>112</v>
      </c>
      <c r="BA92" s="59" t="s">
        <v>113</v>
      </c>
      <c r="BB92" s="59" t="s">
        <v>114</v>
      </c>
      <c r="BC92" s="59" t="s">
        <v>115</v>
      </c>
      <c r="BD92" s="59" t="s">
        <v>116</v>
      </c>
      <c r="BE92" s="59" t="s">
        <v>117</v>
      </c>
      <c r="BF92" s="60" t="s">
        <v>118</v>
      </c>
    </row>
    <row r="93" spans="1:91" s="1" customFormat="1" ht="11.1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3"/>
    </row>
    <row r="94" spans="1:91" s="5" customFormat="1" ht="32.450000000000003" customHeight="1" x14ac:dyDescent="0.2">
      <c r="B94" s="62"/>
      <c r="C94" s="63" t="s">
        <v>119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312">
        <f>ROUND(AG95,2)</f>
        <v>0</v>
      </c>
      <c r="AH94" s="312"/>
      <c r="AI94" s="312"/>
      <c r="AJ94" s="312"/>
      <c r="AK94" s="312"/>
      <c r="AL94" s="312"/>
      <c r="AM94" s="312"/>
      <c r="AN94" s="313">
        <f>SUM(AG94,AV94)</f>
        <v>0</v>
      </c>
      <c r="AO94" s="313"/>
      <c r="AP94" s="313"/>
      <c r="AQ94" s="66" t="s">
        <v>45</v>
      </c>
      <c r="AR94" s="62"/>
      <c r="AS94" s="67">
        <f>ROUND(AS95,2)</f>
        <v>0</v>
      </c>
      <c r="AT94" s="68">
        <f>ROUND(AT95,2)</f>
        <v>0</v>
      </c>
      <c r="AU94" s="69">
        <f>ROUND(AU95,2)</f>
        <v>0</v>
      </c>
      <c r="AV94" s="69">
        <f>ROUND(SUM(AX94:AY94),2)</f>
        <v>0</v>
      </c>
      <c r="AW94" s="70">
        <f>ROUND(AW95,5)</f>
        <v>0</v>
      </c>
      <c r="AX94" s="69">
        <f>ROUND(BB94*L29,2)</f>
        <v>0</v>
      </c>
      <c r="AY94" s="69">
        <f>ROUND(BC94*L30,2)</f>
        <v>0</v>
      </c>
      <c r="AZ94" s="69">
        <f>ROUND(BD94*L29,2)</f>
        <v>0</v>
      </c>
      <c r="BA94" s="69">
        <f>ROUND(BE94*L30,2)</f>
        <v>0</v>
      </c>
      <c r="BB94" s="69">
        <f>ROUND(BB95,2)</f>
        <v>0</v>
      </c>
      <c r="BC94" s="69">
        <f>ROUND(BC95,2)</f>
        <v>0</v>
      </c>
      <c r="BD94" s="69">
        <f>ROUND(BD95,2)</f>
        <v>0</v>
      </c>
      <c r="BE94" s="69">
        <f>ROUND(BE95,2)</f>
        <v>0</v>
      </c>
      <c r="BF94" s="71">
        <f>ROUND(BF95,2)</f>
        <v>0</v>
      </c>
      <c r="BS94" s="72" t="s">
        <v>120</v>
      </c>
      <c r="BT94" s="72" t="s">
        <v>121</v>
      </c>
      <c r="BU94" s="73" t="s">
        <v>122</v>
      </c>
      <c r="BV94" s="72" t="s">
        <v>123</v>
      </c>
      <c r="BW94" s="72" t="s">
        <v>50</v>
      </c>
      <c r="BX94" s="72" t="s">
        <v>124</v>
      </c>
      <c r="CL94" s="72" t="s">
        <v>45</v>
      </c>
    </row>
    <row r="95" spans="1:91" s="6" customFormat="1" ht="16.5" customHeight="1" x14ac:dyDescent="0.2">
      <c r="A95" s="74" t="s">
        <v>125</v>
      </c>
      <c r="B95" s="75"/>
      <c r="C95" s="76"/>
      <c r="D95" s="311" t="s">
        <v>126</v>
      </c>
      <c r="E95" s="311"/>
      <c r="F95" s="311"/>
      <c r="G95" s="311"/>
      <c r="H95" s="311"/>
      <c r="I95" s="77"/>
      <c r="J95" s="311" t="s">
        <v>127</v>
      </c>
      <c r="K95" s="311"/>
      <c r="L95" s="311"/>
      <c r="M95" s="311"/>
      <c r="N95" s="311"/>
      <c r="O95" s="311"/>
      <c r="P95" s="311"/>
      <c r="Q95" s="311"/>
      <c r="R95" s="311"/>
      <c r="S95" s="311"/>
      <c r="T95" s="311"/>
      <c r="U95" s="311"/>
      <c r="V95" s="311"/>
      <c r="W95" s="311"/>
      <c r="X95" s="311"/>
      <c r="Y95" s="311"/>
      <c r="Z95" s="311"/>
      <c r="AA95" s="311"/>
      <c r="AB95" s="311"/>
      <c r="AC95" s="311"/>
      <c r="AD95" s="311"/>
      <c r="AE95" s="311"/>
      <c r="AF95" s="311"/>
      <c r="AG95" s="309">
        <f>'SO01 - Prístupový chodník'!K32</f>
        <v>0</v>
      </c>
      <c r="AH95" s="310"/>
      <c r="AI95" s="310"/>
      <c r="AJ95" s="310"/>
      <c r="AK95" s="310"/>
      <c r="AL95" s="310"/>
      <c r="AM95" s="310"/>
      <c r="AN95" s="309">
        <f>SUM(AG95,AV95)</f>
        <v>0</v>
      </c>
      <c r="AO95" s="310"/>
      <c r="AP95" s="310"/>
      <c r="AQ95" s="78" t="s">
        <v>128</v>
      </c>
      <c r="AR95" s="75"/>
      <c r="AS95" s="79">
        <f>'SO01 - Prístupový chodník'!K30</f>
        <v>0</v>
      </c>
      <c r="AT95" s="80">
        <f>'SO01 - Prístupový chodník'!K31</f>
        <v>0</v>
      </c>
      <c r="AU95" s="80">
        <v>0</v>
      </c>
      <c r="AV95" s="80">
        <f>ROUND(SUM(AX95:AY95),2)</f>
        <v>0</v>
      </c>
      <c r="AW95" s="81">
        <f>'SO01 - Prístupový chodník'!T127</f>
        <v>0</v>
      </c>
      <c r="AX95" s="80">
        <f>'SO01 - Prístupový chodník'!K35</f>
        <v>0</v>
      </c>
      <c r="AY95" s="80">
        <f>'SO01 - Prístupový chodník'!K36</f>
        <v>0</v>
      </c>
      <c r="AZ95" s="80">
        <f>'SO01 - Prístupový chodník'!K37</f>
        <v>0</v>
      </c>
      <c r="BA95" s="80">
        <f>'SO01 - Prístupový chodník'!K38</f>
        <v>0</v>
      </c>
      <c r="BB95" s="80">
        <f>'SO01 - Prístupový chodník'!F35</f>
        <v>0</v>
      </c>
      <c r="BC95" s="80">
        <f>'SO01 - Prístupový chodník'!F36</f>
        <v>0</v>
      </c>
      <c r="BD95" s="80">
        <f>'SO01 - Prístupový chodník'!F37</f>
        <v>0</v>
      </c>
      <c r="BE95" s="80">
        <f>'SO01 - Prístupový chodník'!F38</f>
        <v>0</v>
      </c>
      <c r="BF95" s="82">
        <f>'SO01 - Prístupový chodník'!F39</f>
        <v>0</v>
      </c>
      <c r="BT95" s="83" t="s">
        <v>129</v>
      </c>
      <c r="BV95" s="83" t="s">
        <v>123</v>
      </c>
      <c r="BW95" s="83" t="s">
        <v>130</v>
      </c>
      <c r="BX95" s="83" t="s">
        <v>50</v>
      </c>
      <c r="CL95" s="83" t="s">
        <v>45</v>
      </c>
      <c r="CM95" s="83" t="s">
        <v>121</v>
      </c>
    </row>
    <row r="96" spans="1:91" s="1" customFormat="1" ht="30" customHeight="1" x14ac:dyDescent="0.2">
      <c r="B96" s="28"/>
      <c r="AR96" s="28"/>
    </row>
    <row r="97" spans="2:44" s="1" customFormat="1" ht="6.95" customHeight="1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sheetProtection algorithmName="SHA-512" hashValue="iJX0CzVCAbazwUKrJUfwBelIDHxXz7vHe9CtTi1Zs+59gwQ1kHzrqI7P3D4VL2lOJkwiygV9t5hxXgXRh1fVOA==" saltValue="1RwgaXaNOYmnuHn1POX3mqkZjPcn1UWqdx6qyE0tknmUo+0YwKQZc5+BiXGPF+XrNztEDE2zVS7EHQTR3h1cAg==" spinCount="100000" sheet="1" objects="1" scenarios="1" formatColumns="0" formatRows="0"/>
  <mergeCells count="42">
    <mergeCell ref="L31:P31"/>
    <mergeCell ref="W32:AE32"/>
    <mergeCell ref="AK32:AO32"/>
    <mergeCell ref="L32:P32"/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D95:H95"/>
    <mergeCell ref="J95:AF95"/>
    <mergeCell ref="AG94:AM94"/>
    <mergeCell ref="AN94:AP94"/>
    <mergeCell ref="AR2:BG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01 - Prístupový chodník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5"/>
  <sheetViews>
    <sheetView showGridLines="0" topLeftCell="A152" workbookViewId="0">
      <selection activeCell="P130" sqref="P130 H130"/>
    </sheetView>
  </sheetViews>
  <sheetFormatPr defaultColWidth="8.6640625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15.5" hidden="1" customWidth="1"/>
    <col min="13" max="13" width="9.1640625" customWidth="1"/>
    <col min="14" max="14" width="10.6640625" hidden="1" customWidth="1"/>
    <col min="15" max="15" width="9.1640625" hidden="1"/>
    <col min="16" max="24" width="14.1640625" hidden="1" customWidth="1"/>
    <col min="25" max="25" width="12.1640625" hidden="1" customWidth="1"/>
    <col min="26" max="26" width="16.1640625" customWidth="1"/>
    <col min="27" max="27" width="12.1640625" customWidth="1"/>
    <col min="28" max="28" width="1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T2" s="13" t="s">
        <v>130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121</v>
      </c>
    </row>
    <row r="4" spans="2:46" ht="24.95" customHeight="1" x14ac:dyDescent="0.2">
      <c r="B4" s="16"/>
      <c r="D4" s="17" t="s">
        <v>131</v>
      </c>
      <c r="M4" s="16"/>
      <c r="N4" s="84" t="s">
        <v>54</v>
      </c>
      <c r="AT4" s="13" t="s">
        <v>48</v>
      </c>
    </row>
    <row r="5" spans="2:46" ht="6.95" customHeight="1" x14ac:dyDescent="0.2">
      <c r="B5" s="16"/>
      <c r="M5" s="16"/>
    </row>
    <row r="6" spans="2:46" ht="12" customHeight="1" x14ac:dyDescent="0.2">
      <c r="B6" s="16"/>
      <c r="D6" s="23" t="s">
        <v>60</v>
      </c>
      <c r="M6" s="16"/>
    </row>
    <row r="7" spans="2:46" ht="26.25" customHeight="1" x14ac:dyDescent="0.2">
      <c r="B7" s="16"/>
      <c r="E7" s="222" t="str">
        <f>'Rekapitulácia stavby'!K6</f>
        <v>DRS bezbariérových úprav chodníka k verejným toaletám na Uršulínskej ulici v Bratislave_REV01</v>
      </c>
      <c r="F7" s="223"/>
      <c r="G7" s="223"/>
      <c r="H7" s="223"/>
      <c r="M7" s="16"/>
    </row>
    <row r="8" spans="2:46" s="1" customFormat="1" ht="12" customHeight="1" x14ac:dyDescent="0.2">
      <c r="B8" s="28"/>
      <c r="D8" s="23" t="s">
        <v>132</v>
      </c>
      <c r="M8" s="28"/>
    </row>
    <row r="9" spans="2:46" s="1" customFormat="1" ht="16.5" customHeight="1" x14ac:dyDescent="0.2">
      <c r="B9" s="28"/>
      <c r="E9" s="220" t="s">
        <v>133</v>
      </c>
      <c r="F9" s="221"/>
      <c r="G9" s="221"/>
      <c r="H9" s="221"/>
      <c r="M9" s="28"/>
    </row>
    <row r="10" spans="2:46" s="1" customFormat="1" x14ac:dyDescent="0.2">
      <c r="B10" s="28"/>
      <c r="M10" s="28"/>
    </row>
    <row r="11" spans="2:46" s="1" customFormat="1" ht="12" customHeight="1" x14ac:dyDescent="0.2">
      <c r="B11" s="28"/>
      <c r="D11" s="23" t="s">
        <v>62</v>
      </c>
      <c r="F11" s="21" t="s">
        <v>45</v>
      </c>
      <c r="I11" s="23" t="s">
        <v>63</v>
      </c>
      <c r="J11" s="21" t="s">
        <v>45</v>
      </c>
      <c r="M11" s="28"/>
    </row>
    <row r="12" spans="2:46" s="1" customFormat="1" ht="12" customHeight="1" x14ac:dyDescent="0.2">
      <c r="B12" s="28"/>
      <c r="D12" s="23" t="s">
        <v>64</v>
      </c>
      <c r="F12" s="21" t="s">
        <v>65</v>
      </c>
      <c r="I12" s="23" t="s">
        <v>66</v>
      </c>
      <c r="J12" s="51" t="str">
        <f>'Rekapitulácia stavby'!AN8</f>
        <v>11. 8. 2026</v>
      </c>
      <c r="M12" s="28"/>
    </row>
    <row r="13" spans="2:46" s="1" customFormat="1" ht="11.1" customHeight="1" x14ac:dyDescent="0.2">
      <c r="B13" s="28"/>
      <c r="M13" s="28"/>
    </row>
    <row r="14" spans="2:46" s="1" customFormat="1" ht="12" customHeight="1" x14ac:dyDescent="0.2">
      <c r="B14" s="28"/>
      <c r="D14" s="23" t="s">
        <v>68</v>
      </c>
      <c r="I14" s="23" t="s">
        <v>69</v>
      </c>
      <c r="J14" s="21" t="str">
        <f>IF('Rekapitulácia stavby'!AN10="","",'Rekapitulácia stavby'!AN10)</f>
        <v/>
      </c>
      <c r="M14" s="28"/>
    </row>
    <row r="15" spans="2:46" s="1" customFormat="1" ht="18" customHeight="1" x14ac:dyDescent="0.2">
      <c r="B15" s="28"/>
      <c r="E15" s="21" t="str">
        <f>IF('Rekapitulácia stavby'!E11="","",'Rekapitulácia stavby'!E11)</f>
        <v>Magistrát hlavného mesta SR Bratislavy</v>
      </c>
      <c r="I15" s="23" t="s">
        <v>71</v>
      </c>
      <c r="J15" s="21" t="str">
        <f>IF('Rekapitulácia stavby'!AN11="","",'Rekapitulácia stavby'!AN11)</f>
        <v/>
      </c>
      <c r="M15" s="28"/>
    </row>
    <row r="16" spans="2:46" s="1" customFormat="1" ht="6.95" customHeight="1" x14ac:dyDescent="0.2">
      <c r="B16" s="28"/>
      <c r="M16" s="28"/>
    </row>
    <row r="17" spans="2:13" s="1" customFormat="1" ht="12" customHeight="1" x14ac:dyDescent="0.2">
      <c r="B17" s="28"/>
      <c r="D17" s="23" t="s">
        <v>72</v>
      </c>
      <c r="I17" s="23" t="s">
        <v>69</v>
      </c>
      <c r="J17" s="24" t="str">
        <f>'Rekapitulácia stavby'!AN13</f>
        <v>Vyplň údaj</v>
      </c>
      <c r="M17" s="28"/>
    </row>
    <row r="18" spans="2:13" s="1" customFormat="1" ht="18" customHeight="1" x14ac:dyDescent="0.2">
      <c r="B18" s="28"/>
      <c r="E18" s="225" t="str">
        <f>'Rekapitulácia stavby'!E14</f>
        <v>Vyplň údaj</v>
      </c>
      <c r="F18" s="226"/>
      <c r="G18" s="226"/>
      <c r="H18" s="226"/>
      <c r="I18" s="23" t="s">
        <v>71</v>
      </c>
      <c r="J18" s="24" t="str">
        <f>'Rekapitulácia stavby'!AN14</f>
        <v>Vyplň údaj</v>
      </c>
      <c r="M18" s="28"/>
    </row>
    <row r="19" spans="2:13" s="1" customFormat="1" ht="6.95" customHeight="1" x14ac:dyDescent="0.2">
      <c r="B19" s="28"/>
      <c r="M19" s="28"/>
    </row>
    <row r="20" spans="2:13" s="1" customFormat="1" ht="12" customHeight="1" x14ac:dyDescent="0.2">
      <c r="B20" s="28"/>
      <c r="D20" s="23" t="s">
        <v>74</v>
      </c>
      <c r="I20" s="23" t="s">
        <v>69</v>
      </c>
      <c r="J20" s="21" t="str">
        <f>IF('Rekapitulácia stavby'!AN16="","",'Rekapitulácia stavby'!AN16)</f>
        <v/>
      </c>
      <c r="M20" s="28"/>
    </row>
    <row r="21" spans="2:13" s="1" customFormat="1" ht="18" customHeight="1" x14ac:dyDescent="0.2">
      <c r="B21" s="28"/>
      <c r="E21" s="21" t="str">
        <f>IF('Rekapitulácia stavby'!E17="","",'Rekapitulácia stavby'!E17)</f>
        <v>Ing. arch. Ivan Klas</v>
      </c>
      <c r="I21" s="23" t="s">
        <v>71</v>
      </c>
      <c r="J21" s="21" t="str">
        <f>IF('Rekapitulácia stavby'!AN17="","",'Rekapitulácia stavby'!AN17)</f>
        <v/>
      </c>
      <c r="M21" s="28"/>
    </row>
    <row r="22" spans="2:13" s="1" customFormat="1" ht="6.95" customHeight="1" x14ac:dyDescent="0.2">
      <c r="B22" s="28"/>
      <c r="M22" s="28"/>
    </row>
    <row r="23" spans="2:13" s="1" customFormat="1" ht="12" customHeight="1" x14ac:dyDescent="0.2">
      <c r="B23" s="28"/>
      <c r="D23" s="23" t="s">
        <v>76</v>
      </c>
      <c r="I23" s="23" t="s">
        <v>69</v>
      </c>
      <c r="J23" s="21" t="str">
        <f>IF('Rekapitulácia stavby'!AN19="","",'Rekapitulácia stavby'!AN19)</f>
        <v/>
      </c>
      <c r="M23" s="28"/>
    </row>
    <row r="24" spans="2:13" s="1" customFormat="1" ht="18" customHeight="1" x14ac:dyDescent="0.2">
      <c r="B24" s="28"/>
      <c r="E24" s="21" t="str">
        <f>IF('Rekapitulácia stavby'!E20="","",'Rekapitulácia stavby'!E20)</f>
        <v>Ing. arch. Ivan Klas</v>
      </c>
      <c r="I24" s="23" t="s">
        <v>71</v>
      </c>
      <c r="J24" s="21" t="str">
        <f>IF('Rekapitulácia stavby'!AN20="","",'Rekapitulácia stavby'!AN20)</f>
        <v/>
      </c>
      <c r="M24" s="28"/>
    </row>
    <row r="25" spans="2:13" s="1" customFormat="1" ht="6.95" customHeight="1" x14ac:dyDescent="0.2">
      <c r="B25" s="28"/>
      <c r="M25" s="28"/>
    </row>
    <row r="26" spans="2:13" s="1" customFormat="1" ht="12" customHeight="1" x14ac:dyDescent="0.2">
      <c r="B26" s="28"/>
      <c r="D26" s="23" t="s">
        <v>77</v>
      </c>
      <c r="M26" s="28"/>
    </row>
    <row r="27" spans="2:13" s="7" customFormat="1" ht="16.5" customHeight="1" x14ac:dyDescent="0.2">
      <c r="B27" s="85"/>
      <c r="E27" s="227" t="s">
        <v>45</v>
      </c>
      <c r="F27" s="227"/>
      <c r="G27" s="227"/>
      <c r="H27" s="227"/>
      <c r="M27" s="85"/>
    </row>
    <row r="28" spans="2:13" s="1" customFormat="1" ht="6.95" customHeight="1" x14ac:dyDescent="0.2">
      <c r="B28" s="28"/>
      <c r="M28" s="28"/>
    </row>
    <row r="29" spans="2:13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12.75" x14ac:dyDescent="0.2">
      <c r="B30" s="28"/>
      <c r="E30" s="23" t="s">
        <v>134</v>
      </c>
      <c r="K30" s="86">
        <f>I96</f>
        <v>0</v>
      </c>
      <c r="M30" s="28"/>
    </row>
    <row r="31" spans="2:13" s="1" customFormat="1" ht="12.75" x14ac:dyDescent="0.2">
      <c r="B31" s="28"/>
      <c r="E31" s="23" t="s">
        <v>135</v>
      </c>
      <c r="K31" s="86">
        <f>J96</f>
        <v>0</v>
      </c>
      <c r="M31" s="28"/>
    </row>
    <row r="32" spans="2:13" s="1" customFormat="1" ht="25.35" customHeight="1" x14ac:dyDescent="0.2">
      <c r="B32" s="28"/>
      <c r="D32" s="87" t="s">
        <v>79</v>
      </c>
      <c r="K32" s="65">
        <f>ROUND(K127, 2)</f>
        <v>0</v>
      </c>
      <c r="M32" s="28"/>
    </row>
    <row r="33" spans="2:13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52"/>
      <c r="M33" s="28"/>
    </row>
    <row r="34" spans="2:13" s="1" customFormat="1" ht="14.45" customHeight="1" x14ac:dyDescent="0.2">
      <c r="B34" s="28"/>
      <c r="F34" s="31" t="s">
        <v>81</v>
      </c>
      <c r="I34" s="31" t="s">
        <v>80</v>
      </c>
      <c r="K34" s="31" t="s">
        <v>82</v>
      </c>
      <c r="M34" s="28"/>
    </row>
    <row r="35" spans="2:13" s="1" customFormat="1" ht="14.45" customHeight="1" x14ac:dyDescent="0.2">
      <c r="B35" s="28"/>
      <c r="D35" s="54" t="s">
        <v>83</v>
      </c>
      <c r="E35" s="33" t="s">
        <v>84</v>
      </c>
      <c r="F35" s="88">
        <f>ROUND((SUM(BE127:BE184)),  2)</f>
        <v>0</v>
      </c>
      <c r="G35" s="89"/>
      <c r="H35" s="89"/>
      <c r="I35" s="90">
        <v>0.23</v>
      </c>
      <c r="J35" s="89"/>
      <c r="K35" s="88">
        <f>ROUND(((SUM(BE127:BE184))*I35),  2)</f>
        <v>0</v>
      </c>
      <c r="M35" s="28"/>
    </row>
    <row r="36" spans="2:13" s="1" customFormat="1" ht="14.45" customHeight="1" x14ac:dyDescent="0.2">
      <c r="B36" s="28"/>
      <c r="E36" s="33" t="s">
        <v>85</v>
      </c>
      <c r="F36" s="86">
        <f>ROUND((SUM(BF127:BF184)),  2)</f>
        <v>0</v>
      </c>
      <c r="I36" s="91">
        <v>0.23</v>
      </c>
      <c r="K36" s="86">
        <f>ROUND(((SUM(BF127:BF184))*I36),  2)</f>
        <v>0</v>
      </c>
      <c r="M36" s="28"/>
    </row>
    <row r="37" spans="2:13" s="1" customFormat="1" ht="14.45" hidden="1" customHeight="1" x14ac:dyDescent="0.2">
      <c r="B37" s="28"/>
      <c r="E37" s="23" t="s">
        <v>86</v>
      </c>
      <c r="F37" s="86">
        <f>ROUND((SUM(BG127:BG184)),  2)</f>
        <v>0</v>
      </c>
      <c r="I37" s="91">
        <v>0.23</v>
      </c>
      <c r="K37" s="86">
        <f>0</f>
        <v>0</v>
      </c>
      <c r="M37" s="28"/>
    </row>
    <row r="38" spans="2:13" s="1" customFormat="1" ht="14.45" hidden="1" customHeight="1" x14ac:dyDescent="0.2">
      <c r="B38" s="28"/>
      <c r="E38" s="23" t="s">
        <v>87</v>
      </c>
      <c r="F38" s="86">
        <f>ROUND((SUM(BH127:BH184)),  2)</f>
        <v>0</v>
      </c>
      <c r="I38" s="91">
        <v>0.23</v>
      </c>
      <c r="K38" s="86">
        <f>0</f>
        <v>0</v>
      </c>
      <c r="M38" s="28"/>
    </row>
    <row r="39" spans="2:13" s="1" customFormat="1" ht="14.45" hidden="1" customHeight="1" x14ac:dyDescent="0.2">
      <c r="B39" s="28"/>
      <c r="E39" s="33" t="s">
        <v>88</v>
      </c>
      <c r="F39" s="88">
        <f>ROUND((SUM(BI127:BI184)),  2)</f>
        <v>0</v>
      </c>
      <c r="G39" s="89"/>
      <c r="H39" s="89"/>
      <c r="I39" s="90">
        <v>0</v>
      </c>
      <c r="J39" s="89"/>
      <c r="K39" s="88">
        <f>0</f>
        <v>0</v>
      </c>
      <c r="M39" s="28"/>
    </row>
    <row r="40" spans="2:13" s="1" customFormat="1" ht="6.95" customHeight="1" x14ac:dyDescent="0.2">
      <c r="B40" s="28"/>
      <c r="M40" s="28"/>
    </row>
    <row r="41" spans="2:13" s="1" customFormat="1" ht="25.35" customHeight="1" x14ac:dyDescent="0.2">
      <c r="B41" s="28"/>
      <c r="C41" s="92"/>
      <c r="D41" s="93" t="s">
        <v>89</v>
      </c>
      <c r="E41" s="56"/>
      <c r="F41" s="56"/>
      <c r="G41" s="94" t="s">
        <v>90</v>
      </c>
      <c r="H41" s="95" t="s">
        <v>91</v>
      </c>
      <c r="I41" s="56"/>
      <c r="J41" s="56"/>
      <c r="K41" s="96">
        <f>SUM(K32:K39)</f>
        <v>0</v>
      </c>
      <c r="L41" s="97"/>
      <c r="M41" s="28"/>
    </row>
    <row r="42" spans="2:13" s="1" customFormat="1" ht="14.45" customHeight="1" x14ac:dyDescent="0.2">
      <c r="B42" s="28"/>
      <c r="M42" s="28"/>
    </row>
    <row r="43" spans="2:13" ht="14.45" customHeight="1" x14ac:dyDescent="0.2">
      <c r="B43" s="16"/>
      <c r="M43" s="16"/>
    </row>
    <row r="44" spans="2:13" ht="14.45" customHeight="1" x14ac:dyDescent="0.2">
      <c r="B44" s="16"/>
      <c r="M44" s="16"/>
    </row>
    <row r="45" spans="2:13" ht="14.45" customHeight="1" x14ac:dyDescent="0.2">
      <c r="B45" s="16"/>
      <c r="M45" s="16"/>
    </row>
    <row r="46" spans="2:13" ht="14.45" customHeight="1" x14ac:dyDescent="0.2">
      <c r="B46" s="16"/>
      <c r="M46" s="16"/>
    </row>
    <row r="47" spans="2:13" ht="14.45" customHeight="1" x14ac:dyDescent="0.2">
      <c r="B47" s="16"/>
      <c r="M47" s="16"/>
    </row>
    <row r="48" spans="2:13" ht="14.45" customHeight="1" x14ac:dyDescent="0.2">
      <c r="B48" s="16"/>
      <c r="M48" s="16"/>
    </row>
    <row r="49" spans="2:13" ht="14.45" customHeight="1" x14ac:dyDescent="0.2">
      <c r="B49" s="16"/>
      <c r="M49" s="16"/>
    </row>
    <row r="50" spans="2:13" s="1" customFormat="1" ht="14.45" customHeight="1" x14ac:dyDescent="0.2">
      <c r="B50" s="28"/>
      <c r="D50" s="40" t="s">
        <v>92</v>
      </c>
      <c r="E50" s="41"/>
      <c r="F50" s="41"/>
      <c r="G50" s="40" t="s">
        <v>93</v>
      </c>
      <c r="H50" s="41"/>
      <c r="I50" s="41"/>
      <c r="J50" s="41"/>
      <c r="K50" s="41"/>
      <c r="L50" s="41"/>
      <c r="M50" s="28"/>
    </row>
    <row r="51" spans="2:13" x14ac:dyDescent="0.2">
      <c r="B51" s="16"/>
      <c r="M51" s="16"/>
    </row>
    <row r="52" spans="2:13" x14ac:dyDescent="0.2">
      <c r="B52" s="16"/>
      <c r="M52" s="16"/>
    </row>
    <row r="53" spans="2:13" x14ac:dyDescent="0.2">
      <c r="B53" s="16"/>
      <c r="M53" s="16"/>
    </row>
    <row r="54" spans="2:13" x14ac:dyDescent="0.2">
      <c r="B54" s="16"/>
      <c r="M54" s="16"/>
    </row>
    <row r="55" spans="2:13" x14ac:dyDescent="0.2">
      <c r="B55" s="16"/>
      <c r="M55" s="16"/>
    </row>
    <row r="56" spans="2:13" x14ac:dyDescent="0.2">
      <c r="B56" s="16"/>
      <c r="M56" s="16"/>
    </row>
    <row r="57" spans="2:13" x14ac:dyDescent="0.2">
      <c r="B57" s="16"/>
      <c r="M57" s="16"/>
    </row>
    <row r="58" spans="2:13" x14ac:dyDescent="0.2">
      <c r="B58" s="16"/>
      <c r="M58" s="16"/>
    </row>
    <row r="59" spans="2:13" x14ac:dyDescent="0.2">
      <c r="B59" s="16"/>
      <c r="M59" s="16"/>
    </row>
    <row r="60" spans="2:13" x14ac:dyDescent="0.2">
      <c r="B60" s="16"/>
      <c r="M60" s="16"/>
    </row>
    <row r="61" spans="2:13" s="1" customFormat="1" ht="12.75" x14ac:dyDescent="0.2">
      <c r="B61" s="28"/>
      <c r="D61" s="42" t="s">
        <v>94</v>
      </c>
      <c r="E61" s="30"/>
      <c r="F61" s="98" t="s">
        <v>95</v>
      </c>
      <c r="G61" s="42" t="s">
        <v>94</v>
      </c>
      <c r="H61" s="30"/>
      <c r="I61" s="30"/>
      <c r="J61" s="99" t="s">
        <v>95</v>
      </c>
      <c r="K61" s="30"/>
      <c r="L61" s="30"/>
      <c r="M61" s="28"/>
    </row>
    <row r="62" spans="2:13" x14ac:dyDescent="0.2">
      <c r="B62" s="16"/>
      <c r="M62" s="16"/>
    </row>
    <row r="63" spans="2:13" x14ac:dyDescent="0.2">
      <c r="B63" s="16"/>
      <c r="M63" s="16"/>
    </row>
    <row r="64" spans="2:13" x14ac:dyDescent="0.2">
      <c r="B64" s="16"/>
      <c r="M64" s="16"/>
    </row>
    <row r="65" spans="2:13" s="1" customFormat="1" ht="12.75" x14ac:dyDescent="0.2">
      <c r="B65" s="28"/>
      <c r="D65" s="40" t="s">
        <v>96</v>
      </c>
      <c r="E65" s="41"/>
      <c r="F65" s="41"/>
      <c r="G65" s="40" t="s">
        <v>97</v>
      </c>
      <c r="H65" s="41"/>
      <c r="I65" s="41"/>
      <c r="J65" s="41"/>
      <c r="K65" s="41"/>
      <c r="L65" s="41"/>
      <c r="M65" s="28"/>
    </row>
    <row r="66" spans="2:13" x14ac:dyDescent="0.2">
      <c r="B66" s="16"/>
      <c r="M66" s="16"/>
    </row>
    <row r="67" spans="2:13" x14ac:dyDescent="0.2">
      <c r="B67" s="16"/>
      <c r="M67" s="16"/>
    </row>
    <row r="68" spans="2:13" x14ac:dyDescent="0.2">
      <c r="B68" s="16"/>
      <c r="M68" s="16"/>
    </row>
    <row r="69" spans="2:13" x14ac:dyDescent="0.2">
      <c r="B69" s="16"/>
      <c r="M69" s="16"/>
    </row>
    <row r="70" spans="2:13" x14ac:dyDescent="0.2">
      <c r="B70" s="16"/>
      <c r="M70" s="16"/>
    </row>
    <row r="71" spans="2:13" x14ac:dyDescent="0.2">
      <c r="B71" s="16"/>
      <c r="M71" s="16"/>
    </row>
    <row r="72" spans="2:13" x14ac:dyDescent="0.2">
      <c r="B72" s="16"/>
      <c r="M72" s="16"/>
    </row>
    <row r="73" spans="2:13" x14ac:dyDescent="0.2">
      <c r="B73" s="16"/>
      <c r="M73" s="16"/>
    </row>
    <row r="74" spans="2:13" x14ac:dyDescent="0.2">
      <c r="B74" s="16"/>
      <c r="M74" s="16"/>
    </row>
    <row r="75" spans="2:13" x14ac:dyDescent="0.2">
      <c r="B75" s="16"/>
      <c r="M75" s="16"/>
    </row>
    <row r="76" spans="2:13" s="1" customFormat="1" ht="12.75" x14ac:dyDescent="0.2">
      <c r="B76" s="28"/>
      <c r="D76" s="42" t="s">
        <v>94</v>
      </c>
      <c r="E76" s="30"/>
      <c r="F76" s="98" t="s">
        <v>95</v>
      </c>
      <c r="G76" s="42" t="s">
        <v>94</v>
      </c>
      <c r="H76" s="30"/>
      <c r="I76" s="30"/>
      <c r="J76" s="99" t="s">
        <v>95</v>
      </c>
      <c r="K76" s="30"/>
      <c r="L76" s="30"/>
      <c r="M76" s="28"/>
    </row>
    <row r="77" spans="2:13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7" s="1" customFormat="1" ht="24.95" hidden="1" customHeight="1" x14ac:dyDescent="0.2">
      <c r="B82" s="28"/>
      <c r="C82" s="17" t="s">
        <v>136</v>
      </c>
      <c r="M82" s="28"/>
    </row>
    <row r="83" spans="2:47" s="1" customFormat="1" ht="6.95" hidden="1" customHeight="1" x14ac:dyDescent="0.2">
      <c r="B83" s="28"/>
      <c r="M83" s="28"/>
    </row>
    <row r="84" spans="2:47" s="1" customFormat="1" ht="12" hidden="1" customHeight="1" x14ac:dyDescent="0.2">
      <c r="B84" s="28"/>
      <c r="C84" s="23" t="s">
        <v>60</v>
      </c>
      <c r="M84" s="28"/>
    </row>
    <row r="85" spans="2:47" s="1" customFormat="1" ht="26.25" hidden="1" customHeight="1" x14ac:dyDescent="0.2">
      <c r="B85" s="28"/>
      <c r="E85" s="222" t="str">
        <f>E7</f>
        <v>DRS bezbariérových úprav chodníka k verejným toaletám na Uršulínskej ulici v Bratislave_REV01</v>
      </c>
      <c r="F85" s="223"/>
      <c r="G85" s="223"/>
      <c r="H85" s="223"/>
      <c r="M85" s="28"/>
    </row>
    <row r="86" spans="2:47" s="1" customFormat="1" ht="12" hidden="1" customHeight="1" x14ac:dyDescent="0.2">
      <c r="B86" s="28"/>
      <c r="C86" s="23" t="s">
        <v>132</v>
      </c>
      <c r="M86" s="28"/>
    </row>
    <row r="87" spans="2:47" s="1" customFormat="1" ht="16.5" hidden="1" customHeight="1" x14ac:dyDescent="0.2">
      <c r="B87" s="28"/>
      <c r="E87" s="220" t="str">
        <f>E9</f>
        <v>SO01 - Prístupový chodník</v>
      </c>
      <c r="F87" s="221"/>
      <c r="G87" s="221"/>
      <c r="H87" s="221"/>
      <c r="M87" s="28"/>
    </row>
    <row r="88" spans="2:47" s="1" customFormat="1" ht="6.95" hidden="1" customHeight="1" x14ac:dyDescent="0.2">
      <c r="B88" s="28"/>
      <c r="M88" s="28"/>
    </row>
    <row r="89" spans="2:47" s="1" customFormat="1" ht="12" hidden="1" customHeight="1" x14ac:dyDescent="0.2">
      <c r="B89" s="28"/>
      <c r="C89" s="23" t="s">
        <v>64</v>
      </c>
      <c r="F89" s="21" t="str">
        <f>F12</f>
        <v xml:space="preserve"> </v>
      </c>
      <c r="I89" s="23" t="s">
        <v>66</v>
      </c>
      <c r="J89" s="51" t="str">
        <f>IF(J12="","",J12)</f>
        <v>11. 8. 2026</v>
      </c>
      <c r="M89" s="28"/>
    </row>
    <row r="90" spans="2:47" s="1" customFormat="1" ht="6.95" hidden="1" customHeight="1" x14ac:dyDescent="0.2">
      <c r="B90" s="28"/>
      <c r="M90" s="28"/>
    </row>
    <row r="91" spans="2:47" s="1" customFormat="1" ht="15.2" hidden="1" customHeight="1" x14ac:dyDescent="0.2">
      <c r="B91" s="28"/>
      <c r="C91" s="23" t="s">
        <v>68</v>
      </c>
      <c r="F91" s="21" t="str">
        <f>E15</f>
        <v>Magistrát hlavného mesta SR Bratislavy</v>
      </c>
      <c r="I91" s="23" t="s">
        <v>74</v>
      </c>
      <c r="J91" s="26" t="str">
        <f>E21</f>
        <v>Ing. arch. Ivan Klas</v>
      </c>
      <c r="M91" s="28"/>
    </row>
    <row r="92" spans="2:47" s="1" customFormat="1" ht="15.2" hidden="1" customHeight="1" x14ac:dyDescent="0.2">
      <c r="B92" s="28"/>
      <c r="C92" s="23" t="s">
        <v>72</v>
      </c>
      <c r="F92" s="21" t="str">
        <f>IF(E18="","",E18)</f>
        <v>Vyplň údaj</v>
      </c>
      <c r="I92" s="23" t="s">
        <v>76</v>
      </c>
      <c r="J92" s="26" t="str">
        <f>E24</f>
        <v>Ing. arch. Ivan Klas</v>
      </c>
      <c r="M92" s="28"/>
    </row>
    <row r="93" spans="2:47" s="1" customFormat="1" ht="10.35" hidden="1" customHeight="1" x14ac:dyDescent="0.2">
      <c r="B93" s="28"/>
      <c r="M93" s="28"/>
    </row>
    <row r="94" spans="2:47" s="1" customFormat="1" ht="29.25" hidden="1" customHeight="1" x14ac:dyDescent="0.2">
      <c r="B94" s="28"/>
      <c r="C94" s="100" t="s">
        <v>137</v>
      </c>
      <c r="D94" s="92"/>
      <c r="E94" s="92"/>
      <c r="F94" s="92"/>
      <c r="G94" s="92"/>
      <c r="H94" s="92"/>
      <c r="I94" s="101" t="s">
        <v>138</v>
      </c>
      <c r="J94" s="101" t="s">
        <v>139</v>
      </c>
      <c r="K94" s="101" t="s">
        <v>140</v>
      </c>
      <c r="L94" s="92"/>
      <c r="M94" s="28"/>
    </row>
    <row r="95" spans="2:47" s="1" customFormat="1" ht="10.35" hidden="1" customHeight="1" x14ac:dyDescent="0.2">
      <c r="B95" s="28"/>
      <c r="M95" s="28"/>
    </row>
    <row r="96" spans="2:47" s="1" customFormat="1" ht="23.1" hidden="1" customHeight="1" x14ac:dyDescent="0.2">
      <c r="B96" s="28"/>
      <c r="C96" s="102" t="s">
        <v>141</v>
      </c>
      <c r="I96" s="65">
        <f t="shared" ref="I96:J98" si="0">Q127</f>
        <v>0</v>
      </c>
      <c r="J96" s="65">
        <f t="shared" si="0"/>
        <v>0</v>
      </c>
      <c r="K96" s="65">
        <f>K127</f>
        <v>0</v>
      </c>
      <c r="M96" s="28"/>
      <c r="AU96" s="13" t="s">
        <v>142</v>
      </c>
    </row>
    <row r="97" spans="2:13" s="8" customFormat="1" ht="24.95" hidden="1" customHeight="1" x14ac:dyDescent="0.2">
      <c r="B97" s="103"/>
      <c r="D97" s="104" t="s">
        <v>143</v>
      </c>
      <c r="E97" s="105"/>
      <c r="F97" s="105"/>
      <c r="G97" s="105"/>
      <c r="H97" s="105"/>
      <c r="I97" s="106">
        <f t="shared" si="0"/>
        <v>0</v>
      </c>
      <c r="J97" s="106">
        <f t="shared" si="0"/>
        <v>0</v>
      </c>
      <c r="K97" s="106">
        <f>K128</f>
        <v>0</v>
      </c>
      <c r="M97" s="103"/>
    </row>
    <row r="98" spans="2:13" s="9" customFormat="1" ht="20.100000000000001" hidden="1" customHeight="1" x14ac:dyDescent="0.2">
      <c r="B98" s="107"/>
      <c r="D98" s="108" t="s">
        <v>144</v>
      </c>
      <c r="E98" s="109"/>
      <c r="F98" s="109"/>
      <c r="G98" s="109"/>
      <c r="H98" s="109"/>
      <c r="I98" s="110">
        <f t="shared" si="0"/>
        <v>0</v>
      </c>
      <c r="J98" s="110">
        <f t="shared" si="0"/>
        <v>0</v>
      </c>
      <c r="K98" s="110">
        <f>K129</f>
        <v>0</v>
      </c>
      <c r="M98" s="107"/>
    </row>
    <row r="99" spans="2:13" s="9" customFormat="1" ht="20.100000000000001" hidden="1" customHeight="1" x14ac:dyDescent="0.2">
      <c r="B99" s="107"/>
      <c r="D99" s="108" t="s">
        <v>145</v>
      </c>
      <c r="E99" s="109"/>
      <c r="F99" s="109"/>
      <c r="G99" s="109"/>
      <c r="H99" s="109"/>
      <c r="I99" s="110">
        <f>Q135</f>
        <v>0</v>
      </c>
      <c r="J99" s="110">
        <f>R135</f>
        <v>0</v>
      </c>
      <c r="K99" s="110">
        <f>K135</f>
        <v>0</v>
      </c>
      <c r="M99" s="107"/>
    </row>
    <row r="100" spans="2:13" s="9" customFormat="1" ht="20.100000000000001" hidden="1" customHeight="1" x14ac:dyDescent="0.2">
      <c r="B100" s="107"/>
      <c r="D100" s="108" t="s">
        <v>146</v>
      </c>
      <c r="E100" s="109"/>
      <c r="F100" s="109"/>
      <c r="G100" s="109"/>
      <c r="H100" s="109"/>
      <c r="I100" s="110">
        <f>Q140</f>
        <v>0</v>
      </c>
      <c r="J100" s="110">
        <f>R140</f>
        <v>0</v>
      </c>
      <c r="K100" s="110">
        <f>K140</f>
        <v>0</v>
      </c>
      <c r="M100" s="107"/>
    </row>
    <row r="101" spans="2:13" s="9" customFormat="1" ht="20.100000000000001" hidden="1" customHeight="1" x14ac:dyDescent="0.2">
      <c r="B101" s="107"/>
      <c r="D101" s="108" t="s">
        <v>147</v>
      </c>
      <c r="E101" s="109"/>
      <c r="F101" s="109"/>
      <c r="G101" s="109"/>
      <c r="H101" s="109"/>
      <c r="I101" s="110">
        <f>Q150</f>
        <v>0</v>
      </c>
      <c r="J101" s="110">
        <f>R150</f>
        <v>0</v>
      </c>
      <c r="K101" s="110">
        <f>K150</f>
        <v>0</v>
      </c>
      <c r="M101" s="107"/>
    </row>
    <row r="102" spans="2:13" s="9" customFormat="1" ht="20.100000000000001" hidden="1" customHeight="1" x14ac:dyDescent="0.2">
      <c r="B102" s="107"/>
      <c r="D102" s="108" t="s">
        <v>148</v>
      </c>
      <c r="E102" s="109"/>
      <c r="F102" s="109"/>
      <c r="G102" s="109"/>
      <c r="H102" s="109"/>
      <c r="I102" s="110">
        <f>Q165</f>
        <v>0</v>
      </c>
      <c r="J102" s="110">
        <f>R165</f>
        <v>0</v>
      </c>
      <c r="K102" s="110">
        <f>K165</f>
        <v>0</v>
      </c>
      <c r="M102" s="107"/>
    </row>
    <row r="103" spans="2:13" s="8" customFormat="1" ht="24.95" hidden="1" customHeight="1" x14ac:dyDescent="0.2">
      <c r="B103" s="103"/>
      <c r="D103" s="104" t="s">
        <v>149</v>
      </c>
      <c r="E103" s="105"/>
      <c r="F103" s="105"/>
      <c r="G103" s="105"/>
      <c r="H103" s="105"/>
      <c r="I103" s="106">
        <f>Q167</f>
        <v>0</v>
      </c>
      <c r="J103" s="106">
        <f>R167</f>
        <v>0</v>
      </c>
      <c r="K103" s="106">
        <f>K167</f>
        <v>0</v>
      </c>
      <c r="M103" s="103"/>
    </row>
    <row r="104" spans="2:13" s="9" customFormat="1" ht="20.100000000000001" hidden="1" customHeight="1" x14ac:dyDescent="0.2">
      <c r="B104" s="107"/>
      <c r="D104" s="108" t="s">
        <v>150</v>
      </c>
      <c r="E104" s="109"/>
      <c r="F104" s="109"/>
      <c r="G104" s="109"/>
      <c r="H104" s="109"/>
      <c r="I104" s="110">
        <f>Q168</f>
        <v>0</v>
      </c>
      <c r="J104" s="110">
        <f>R168</f>
        <v>0</v>
      </c>
      <c r="K104" s="110">
        <f>K168</f>
        <v>0</v>
      </c>
      <c r="M104" s="107"/>
    </row>
    <row r="105" spans="2:13" s="9" customFormat="1" ht="20.100000000000001" hidden="1" customHeight="1" x14ac:dyDescent="0.2">
      <c r="B105" s="107"/>
      <c r="D105" s="108" t="s">
        <v>151</v>
      </c>
      <c r="E105" s="109"/>
      <c r="F105" s="109"/>
      <c r="G105" s="109"/>
      <c r="H105" s="109"/>
      <c r="I105" s="110">
        <f>Q173</f>
        <v>0</v>
      </c>
      <c r="J105" s="110">
        <f>R173</f>
        <v>0</v>
      </c>
      <c r="K105" s="110">
        <f>K173</f>
        <v>0</v>
      </c>
      <c r="M105" s="107"/>
    </row>
    <row r="106" spans="2:13" s="9" customFormat="1" ht="20.100000000000001" hidden="1" customHeight="1" x14ac:dyDescent="0.2">
      <c r="B106" s="107"/>
      <c r="D106" s="108" t="s">
        <v>152</v>
      </c>
      <c r="E106" s="109"/>
      <c r="F106" s="109"/>
      <c r="G106" s="109"/>
      <c r="H106" s="109"/>
      <c r="I106" s="110">
        <f>Q180</f>
        <v>0</v>
      </c>
      <c r="J106" s="110">
        <f>R180</f>
        <v>0</v>
      </c>
      <c r="K106" s="110">
        <f>K180</f>
        <v>0</v>
      </c>
      <c r="M106" s="107"/>
    </row>
    <row r="107" spans="2:13" s="8" customFormat="1" ht="24.95" hidden="1" customHeight="1" x14ac:dyDescent="0.2">
      <c r="B107" s="103"/>
      <c r="D107" s="104" t="s">
        <v>153</v>
      </c>
      <c r="E107" s="105"/>
      <c r="F107" s="105"/>
      <c r="G107" s="105"/>
      <c r="H107" s="105"/>
      <c r="I107" s="106">
        <f>Q182</f>
        <v>0</v>
      </c>
      <c r="J107" s="106">
        <f>R182</f>
        <v>0</v>
      </c>
      <c r="K107" s="106">
        <f>K182</f>
        <v>0</v>
      </c>
      <c r="M107" s="103"/>
    </row>
    <row r="108" spans="2:13" s="1" customFormat="1" ht="21.75" hidden="1" customHeight="1" x14ac:dyDescent="0.2">
      <c r="B108" s="28"/>
      <c r="M108" s="28"/>
    </row>
    <row r="109" spans="2:13" s="1" customFormat="1" ht="6.95" hidden="1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28"/>
    </row>
    <row r="110" spans="2:13" hidden="1" x14ac:dyDescent="0.2"/>
    <row r="111" spans="2:13" hidden="1" x14ac:dyDescent="0.2"/>
    <row r="112" spans="2:13" hidden="1" x14ac:dyDescent="0.2"/>
    <row r="113" spans="2:63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28"/>
    </row>
    <row r="114" spans="2:63" s="1" customFormat="1" ht="24.95" customHeight="1" x14ac:dyDescent="0.2">
      <c r="B114" s="28"/>
      <c r="C114" s="17" t="s">
        <v>154</v>
      </c>
      <c r="M114" s="28"/>
    </row>
    <row r="115" spans="2:63" s="1" customFormat="1" ht="6.95" customHeight="1" x14ac:dyDescent="0.2">
      <c r="B115" s="28"/>
      <c r="M115" s="28"/>
    </row>
    <row r="116" spans="2:63" s="1" customFormat="1" ht="12" customHeight="1" x14ac:dyDescent="0.2">
      <c r="B116" s="28"/>
      <c r="C116" s="23" t="s">
        <v>60</v>
      </c>
      <c r="M116" s="28"/>
    </row>
    <row r="117" spans="2:63" s="1" customFormat="1" ht="26.25" customHeight="1" x14ac:dyDescent="0.2">
      <c r="B117" s="28"/>
      <c r="E117" s="222" t="str">
        <f>E7</f>
        <v>DRS bezbariérových úprav chodníka k verejným toaletám na Uršulínskej ulici v Bratislave_REV01</v>
      </c>
      <c r="F117" s="223"/>
      <c r="G117" s="223"/>
      <c r="H117" s="223"/>
      <c r="M117" s="28"/>
    </row>
    <row r="118" spans="2:63" s="1" customFormat="1" ht="12" customHeight="1" x14ac:dyDescent="0.2">
      <c r="B118" s="28"/>
      <c r="C118" s="23" t="s">
        <v>132</v>
      </c>
      <c r="M118" s="28"/>
    </row>
    <row r="119" spans="2:63" s="1" customFormat="1" ht="16.5" customHeight="1" x14ac:dyDescent="0.2">
      <c r="B119" s="28"/>
      <c r="E119" s="220" t="str">
        <f>E9</f>
        <v>SO01 - Prístupový chodník</v>
      </c>
      <c r="F119" s="221"/>
      <c r="G119" s="221"/>
      <c r="H119" s="221"/>
      <c r="M119" s="28"/>
    </row>
    <row r="120" spans="2:63" s="1" customFormat="1" ht="6.95" customHeight="1" x14ac:dyDescent="0.2">
      <c r="B120" s="28"/>
      <c r="M120" s="28"/>
    </row>
    <row r="121" spans="2:63" s="1" customFormat="1" ht="12" customHeight="1" x14ac:dyDescent="0.2">
      <c r="B121" s="28"/>
      <c r="C121" s="23" t="s">
        <v>64</v>
      </c>
      <c r="F121" s="21" t="str">
        <f>F12</f>
        <v xml:space="preserve"> </v>
      </c>
      <c r="I121" s="23" t="s">
        <v>66</v>
      </c>
      <c r="J121" s="51" t="str">
        <f>IF(J12="","",J12)</f>
        <v>11. 8. 2026</v>
      </c>
      <c r="M121" s="28"/>
    </row>
    <row r="122" spans="2:63" s="1" customFormat="1" ht="6.95" customHeight="1" x14ac:dyDescent="0.2">
      <c r="B122" s="28"/>
      <c r="M122" s="28"/>
    </row>
    <row r="123" spans="2:63" s="1" customFormat="1" ht="15.2" customHeight="1" x14ac:dyDescent="0.2">
      <c r="B123" s="28"/>
      <c r="C123" s="23" t="s">
        <v>68</v>
      </c>
      <c r="F123" s="21" t="str">
        <f>E15</f>
        <v>Magistrát hlavného mesta SR Bratislavy</v>
      </c>
      <c r="I123" s="23" t="s">
        <v>74</v>
      </c>
      <c r="J123" s="26" t="str">
        <f>E21</f>
        <v>Ing. arch. Ivan Klas</v>
      </c>
      <c r="M123" s="28"/>
    </row>
    <row r="124" spans="2:63" s="1" customFormat="1" ht="15.2" customHeight="1" x14ac:dyDescent="0.2">
      <c r="B124" s="28"/>
      <c r="C124" s="23" t="s">
        <v>72</v>
      </c>
      <c r="F124" s="21" t="str">
        <f>IF(E18="","",E18)</f>
        <v>Vyplň údaj</v>
      </c>
      <c r="I124" s="23" t="s">
        <v>76</v>
      </c>
      <c r="J124" s="26" t="str">
        <f>E24</f>
        <v>Ing. arch. Ivan Klas</v>
      </c>
      <c r="M124" s="28"/>
    </row>
    <row r="125" spans="2:63" s="1" customFormat="1" ht="10.35" customHeight="1" x14ac:dyDescent="0.2">
      <c r="B125" s="28"/>
      <c r="M125" s="28"/>
    </row>
    <row r="126" spans="2:63" s="10" customFormat="1" ht="29.25" customHeight="1" x14ac:dyDescent="0.2">
      <c r="B126" s="111"/>
      <c r="C126" s="112" t="s">
        <v>155</v>
      </c>
      <c r="D126" s="113" t="s">
        <v>104</v>
      </c>
      <c r="E126" s="113" t="s">
        <v>100</v>
      </c>
      <c r="F126" s="113" t="s">
        <v>101</v>
      </c>
      <c r="G126" s="113" t="s">
        <v>156</v>
      </c>
      <c r="H126" s="113" t="s">
        <v>157</v>
      </c>
      <c r="I126" s="113" t="s">
        <v>158</v>
      </c>
      <c r="J126" s="113" t="s">
        <v>159</v>
      </c>
      <c r="K126" s="114" t="s">
        <v>140</v>
      </c>
      <c r="L126" s="115" t="s">
        <v>160</v>
      </c>
      <c r="M126" s="111"/>
      <c r="N126" s="58" t="s">
        <v>45</v>
      </c>
      <c r="O126" s="59" t="s">
        <v>83</v>
      </c>
      <c r="P126" s="59" t="s">
        <v>161</v>
      </c>
      <c r="Q126" s="59" t="s">
        <v>162</v>
      </c>
      <c r="R126" s="59" t="s">
        <v>163</v>
      </c>
      <c r="S126" s="59" t="s">
        <v>164</v>
      </c>
      <c r="T126" s="59" t="s">
        <v>165</v>
      </c>
      <c r="U126" s="59" t="s">
        <v>166</v>
      </c>
      <c r="V126" s="59" t="s">
        <v>167</v>
      </c>
      <c r="W126" s="59" t="s">
        <v>168</v>
      </c>
      <c r="X126" s="60" t="s">
        <v>169</v>
      </c>
    </row>
    <row r="127" spans="2:63" s="1" customFormat="1" ht="23.1" customHeight="1" x14ac:dyDescent="0.25">
      <c r="B127" s="28"/>
      <c r="C127" s="63" t="s">
        <v>141</v>
      </c>
      <c r="K127" s="116">
        <f>BK127</f>
        <v>0</v>
      </c>
      <c r="M127" s="28"/>
      <c r="N127" s="61"/>
      <c r="O127" s="52"/>
      <c r="P127" s="52"/>
      <c r="Q127" s="117">
        <f>Q128+Q167+Q182</f>
        <v>0</v>
      </c>
      <c r="R127" s="117">
        <f>R128+R167+R182</f>
        <v>0</v>
      </c>
      <c r="S127" s="52"/>
      <c r="T127" s="118">
        <f>T128+T167+T182</f>
        <v>0</v>
      </c>
      <c r="U127" s="52"/>
      <c r="V127" s="118">
        <f>V128+V167+V182</f>
        <v>38.203889767939998</v>
      </c>
      <c r="W127" s="52"/>
      <c r="X127" s="119">
        <f>X128+X167+X182</f>
        <v>36.128420000000006</v>
      </c>
      <c r="AT127" s="13" t="s">
        <v>120</v>
      </c>
      <c r="AU127" s="13" t="s">
        <v>142</v>
      </c>
      <c r="BK127" s="120">
        <f>BK128+BK167+BK182</f>
        <v>0</v>
      </c>
    </row>
    <row r="128" spans="2:63" s="11" customFormat="1" ht="26.1" customHeight="1" x14ac:dyDescent="0.2">
      <c r="B128" s="121"/>
      <c r="D128" s="122" t="s">
        <v>120</v>
      </c>
      <c r="E128" s="123" t="s">
        <v>170</v>
      </c>
      <c r="F128" s="123" t="s">
        <v>171</v>
      </c>
      <c r="I128" s="124"/>
      <c r="J128" s="124"/>
      <c r="K128" s="125">
        <f>BK128</f>
        <v>0</v>
      </c>
      <c r="M128" s="121"/>
      <c r="N128" s="126"/>
      <c r="Q128" s="127">
        <f>Q129+Q135+Q140+Q150+Q165</f>
        <v>0</v>
      </c>
      <c r="R128" s="127">
        <f>R129+R135+R140+R150+R165</f>
        <v>0</v>
      </c>
      <c r="T128" s="128">
        <f>T129+T135+T140+T150+T165</f>
        <v>0</v>
      </c>
      <c r="V128" s="128">
        <f>V129+V135+V140+V150+V165</f>
        <v>37.76181328394</v>
      </c>
      <c r="X128" s="129">
        <f>X129+X135+X140+X150+X165</f>
        <v>36.128420000000006</v>
      </c>
      <c r="AR128" s="122" t="s">
        <v>129</v>
      </c>
      <c r="AT128" s="130" t="s">
        <v>120</v>
      </c>
      <c r="AU128" s="130" t="s">
        <v>121</v>
      </c>
      <c r="AY128" s="122" t="s">
        <v>172</v>
      </c>
      <c r="BK128" s="131">
        <f>BK129+BK135+BK140+BK150+BK165</f>
        <v>0</v>
      </c>
    </row>
    <row r="129" spans="2:65" s="11" customFormat="1" ht="23.1" customHeight="1" x14ac:dyDescent="0.2">
      <c r="B129" s="121"/>
      <c r="D129" s="122" t="s">
        <v>120</v>
      </c>
      <c r="E129" s="132" t="s">
        <v>129</v>
      </c>
      <c r="F129" s="132" t="s">
        <v>173</v>
      </c>
      <c r="I129" s="124"/>
      <c r="J129" s="124"/>
      <c r="K129" s="133">
        <f>BK129</f>
        <v>0</v>
      </c>
      <c r="M129" s="121"/>
      <c r="N129" s="126"/>
      <c r="Q129" s="127">
        <f>SUM(Q130:Q134)</f>
        <v>0</v>
      </c>
      <c r="R129" s="127">
        <f>SUM(R130:R134)</f>
        <v>0</v>
      </c>
      <c r="T129" s="128">
        <f>SUM(T130:T134)</f>
        <v>0</v>
      </c>
      <c r="V129" s="128">
        <f>SUM(V130:V134)</f>
        <v>0</v>
      </c>
      <c r="X129" s="129">
        <f>SUM(X130:X134)</f>
        <v>32.080420000000004</v>
      </c>
      <c r="AR129" s="122" t="s">
        <v>129</v>
      </c>
      <c r="AT129" s="130" t="s">
        <v>120</v>
      </c>
      <c r="AU129" s="130" t="s">
        <v>129</v>
      </c>
      <c r="AY129" s="122" t="s">
        <v>172</v>
      </c>
      <c r="BK129" s="131">
        <f>SUM(BK130:BK134)</f>
        <v>0</v>
      </c>
    </row>
    <row r="130" spans="2:65" s="1" customFormat="1" ht="16.5" customHeight="1" x14ac:dyDescent="0.2">
      <c r="B130" s="28"/>
      <c r="C130" s="134" t="s">
        <v>129</v>
      </c>
      <c r="D130" s="134" t="s">
        <v>174</v>
      </c>
      <c r="E130" s="135" t="s">
        <v>175</v>
      </c>
      <c r="F130" s="136" t="s">
        <v>176</v>
      </c>
      <c r="G130" s="137" t="s">
        <v>177</v>
      </c>
      <c r="H130" s="138">
        <v>45.69</v>
      </c>
      <c r="I130" s="139"/>
      <c r="J130" s="139"/>
      <c r="K130" s="140">
        <f>ROUND(P130*H130,2)</f>
        <v>0</v>
      </c>
      <c r="L130" s="141"/>
      <c r="M130" s="28"/>
      <c r="N130" s="142" t="s">
        <v>45</v>
      </c>
      <c r="O130" s="143" t="s">
        <v>85</v>
      </c>
      <c r="P130" s="144">
        <f>I130+J130</f>
        <v>0</v>
      </c>
      <c r="Q130" s="144">
        <f>ROUND(I130*H130,2)</f>
        <v>0</v>
      </c>
      <c r="R130" s="144">
        <f>ROUND(J130*H130,2)</f>
        <v>0</v>
      </c>
      <c r="T130" s="145">
        <f>S130*H130</f>
        <v>0</v>
      </c>
      <c r="U130" s="145">
        <v>0</v>
      </c>
      <c r="V130" s="145">
        <f>U130*H130</f>
        <v>0</v>
      </c>
      <c r="W130" s="145">
        <v>0.13800000000000001</v>
      </c>
      <c r="X130" s="146">
        <f>W130*H130</f>
        <v>6.3052200000000003</v>
      </c>
      <c r="AR130" s="147" t="s">
        <v>178</v>
      </c>
      <c r="AT130" s="147" t="s">
        <v>174</v>
      </c>
      <c r="AU130" s="147" t="s">
        <v>179</v>
      </c>
      <c r="AY130" s="13" t="s">
        <v>172</v>
      </c>
      <c r="BE130" s="148">
        <f>IF(O130="základná",K130,0)</f>
        <v>0</v>
      </c>
      <c r="BF130" s="148">
        <f>IF(O130="znížená",K130,0)</f>
        <v>0</v>
      </c>
      <c r="BG130" s="148">
        <f>IF(O130="zákl. prenesená",K130,0)</f>
        <v>0</v>
      </c>
      <c r="BH130" s="148">
        <f>IF(O130="zníž. prenesená",K130,0)</f>
        <v>0</v>
      </c>
      <c r="BI130" s="148">
        <f>IF(O130="nulová",K130,0)</f>
        <v>0</v>
      </c>
      <c r="BJ130" s="13" t="s">
        <v>179</v>
      </c>
      <c r="BK130" s="148">
        <f>ROUND(P130*H130,2)</f>
        <v>0</v>
      </c>
      <c r="BL130" s="13" t="s">
        <v>178</v>
      </c>
      <c r="BM130" s="147" t="s">
        <v>180</v>
      </c>
    </row>
    <row r="131" spans="2:65" s="1" customFormat="1" ht="24.2" customHeight="1" x14ac:dyDescent="0.2">
      <c r="B131" s="28"/>
      <c r="C131" s="134" t="s">
        <v>179</v>
      </c>
      <c r="D131" s="134" t="s">
        <v>174</v>
      </c>
      <c r="E131" s="135" t="s">
        <v>181</v>
      </c>
      <c r="F131" s="136" t="s">
        <v>182</v>
      </c>
      <c r="G131" s="137" t="s">
        <v>183</v>
      </c>
      <c r="H131" s="138">
        <v>3.8</v>
      </c>
      <c r="I131" s="139"/>
      <c r="J131" s="139"/>
      <c r="K131" s="140">
        <f>ROUND(P131*H131,2)</f>
        <v>0</v>
      </c>
      <c r="L131" s="141"/>
      <c r="M131" s="28"/>
      <c r="N131" s="142" t="s">
        <v>45</v>
      </c>
      <c r="O131" s="143" t="s">
        <v>85</v>
      </c>
      <c r="P131" s="144">
        <f>I131+J131</f>
        <v>0</v>
      </c>
      <c r="Q131" s="144">
        <f>ROUND(I131*H131,2)</f>
        <v>0</v>
      </c>
      <c r="R131" s="144">
        <f>ROUND(J131*H131,2)</f>
        <v>0</v>
      </c>
      <c r="T131" s="145">
        <f>S131*H131</f>
        <v>0</v>
      </c>
      <c r="U131" s="145">
        <v>0</v>
      </c>
      <c r="V131" s="145">
        <f>U131*H131</f>
        <v>0</v>
      </c>
      <c r="W131" s="145">
        <v>8.5000000000000006E-2</v>
      </c>
      <c r="X131" s="146">
        <f>W131*H131</f>
        <v>0.32300000000000001</v>
      </c>
      <c r="AR131" s="147" t="s">
        <v>178</v>
      </c>
      <c r="AT131" s="147" t="s">
        <v>174</v>
      </c>
      <c r="AU131" s="147" t="s">
        <v>179</v>
      </c>
      <c r="AY131" s="13" t="s">
        <v>172</v>
      </c>
      <c r="BE131" s="148">
        <f>IF(O131="základná",K131,0)</f>
        <v>0</v>
      </c>
      <c r="BF131" s="148">
        <f>IF(O131="znížená",K131,0)</f>
        <v>0</v>
      </c>
      <c r="BG131" s="148">
        <f>IF(O131="zákl. prenesená",K131,0)</f>
        <v>0</v>
      </c>
      <c r="BH131" s="148">
        <f>IF(O131="zníž. prenesená",K131,0)</f>
        <v>0</v>
      </c>
      <c r="BI131" s="148">
        <f>IF(O131="nulová",K131,0)</f>
        <v>0</v>
      </c>
      <c r="BJ131" s="13" t="s">
        <v>179</v>
      </c>
      <c r="BK131" s="148">
        <f>ROUND(P131*H131,2)</f>
        <v>0</v>
      </c>
      <c r="BL131" s="13" t="s">
        <v>178</v>
      </c>
      <c r="BM131" s="147" t="s">
        <v>184</v>
      </c>
    </row>
    <row r="132" spans="2:65" s="1" customFormat="1" ht="38.1" customHeight="1" x14ac:dyDescent="0.2">
      <c r="B132" s="28"/>
      <c r="C132" s="134" t="s">
        <v>185</v>
      </c>
      <c r="D132" s="134" t="s">
        <v>174</v>
      </c>
      <c r="E132" s="135" t="s">
        <v>186</v>
      </c>
      <c r="F132" s="136" t="s">
        <v>187</v>
      </c>
      <c r="G132" s="137" t="s">
        <v>183</v>
      </c>
      <c r="H132" s="138">
        <v>3.8</v>
      </c>
      <c r="I132" s="139"/>
      <c r="J132" s="139"/>
      <c r="K132" s="140">
        <f>ROUND(P132*H132,2)</f>
        <v>0</v>
      </c>
      <c r="L132" s="141"/>
      <c r="M132" s="28"/>
      <c r="N132" s="142" t="s">
        <v>45</v>
      </c>
      <c r="O132" s="143" t="s">
        <v>85</v>
      </c>
      <c r="P132" s="144">
        <f>I132+J132</f>
        <v>0</v>
      </c>
      <c r="Q132" s="144">
        <f>ROUND(I132*H132,2)</f>
        <v>0</v>
      </c>
      <c r="R132" s="144">
        <f>ROUND(J132*H132,2)</f>
        <v>0</v>
      </c>
      <c r="T132" s="145">
        <f>S132*H132</f>
        <v>0</v>
      </c>
      <c r="U132" s="145">
        <v>0</v>
      </c>
      <c r="V132" s="145">
        <f>U132*H132</f>
        <v>0</v>
      </c>
      <c r="W132" s="145">
        <v>6.9000000000000006E-2</v>
      </c>
      <c r="X132" s="146">
        <f>W132*H132</f>
        <v>0.26219999999999999</v>
      </c>
      <c r="AR132" s="147" t="s">
        <v>178</v>
      </c>
      <c r="AT132" s="147" t="s">
        <v>174</v>
      </c>
      <c r="AU132" s="147" t="s">
        <v>179</v>
      </c>
      <c r="AY132" s="13" t="s">
        <v>172</v>
      </c>
      <c r="BE132" s="148">
        <f>IF(O132="základná",K132,0)</f>
        <v>0</v>
      </c>
      <c r="BF132" s="148">
        <f>IF(O132="znížená",K132,0)</f>
        <v>0</v>
      </c>
      <c r="BG132" s="148">
        <f>IF(O132="zákl. prenesená",K132,0)</f>
        <v>0</v>
      </c>
      <c r="BH132" s="148">
        <f>IF(O132="zníž. prenesená",K132,0)</f>
        <v>0</v>
      </c>
      <c r="BI132" s="148">
        <f>IF(O132="nulová",K132,0)</f>
        <v>0</v>
      </c>
      <c r="BJ132" s="13" t="s">
        <v>179</v>
      </c>
      <c r="BK132" s="148">
        <f>ROUND(P132*H132,2)</f>
        <v>0</v>
      </c>
      <c r="BL132" s="13" t="s">
        <v>178</v>
      </c>
      <c r="BM132" s="147" t="s">
        <v>188</v>
      </c>
    </row>
    <row r="133" spans="2:65" s="1" customFormat="1" ht="21.75" customHeight="1" x14ac:dyDescent="0.2">
      <c r="B133" s="28"/>
      <c r="C133" s="134" t="s">
        <v>178</v>
      </c>
      <c r="D133" s="134" t="s">
        <v>174</v>
      </c>
      <c r="E133" s="135" t="s">
        <v>189</v>
      </c>
      <c r="F133" s="136" t="s">
        <v>190</v>
      </c>
      <c r="G133" s="137" t="s">
        <v>177</v>
      </c>
      <c r="H133" s="138">
        <v>10.1</v>
      </c>
      <c r="I133" s="139"/>
      <c r="J133" s="139"/>
      <c r="K133" s="140">
        <f>ROUND(P133*H133,2)</f>
        <v>0</v>
      </c>
      <c r="L133" s="141"/>
      <c r="M133" s="28"/>
      <c r="N133" s="142" t="s">
        <v>45</v>
      </c>
      <c r="O133" s="143" t="s">
        <v>85</v>
      </c>
      <c r="P133" s="144">
        <f>I133+J133</f>
        <v>0</v>
      </c>
      <c r="Q133" s="144">
        <f>ROUND(I133*H133,2)</f>
        <v>0</v>
      </c>
      <c r="R133" s="144">
        <f>ROUND(J133*H133,2)</f>
        <v>0</v>
      </c>
      <c r="T133" s="145">
        <f>S133*H133</f>
        <v>0</v>
      </c>
      <c r="U133" s="145">
        <v>0</v>
      </c>
      <c r="V133" s="145">
        <f>U133*H133</f>
        <v>0</v>
      </c>
      <c r="W133" s="145">
        <v>2.2000000000000002</v>
      </c>
      <c r="X133" s="146">
        <f>W133*H133</f>
        <v>22.220000000000002</v>
      </c>
      <c r="AR133" s="147" t="s">
        <v>178</v>
      </c>
      <c r="AT133" s="147" t="s">
        <v>174</v>
      </c>
      <c r="AU133" s="147" t="s">
        <v>179</v>
      </c>
      <c r="AY133" s="13" t="s">
        <v>172</v>
      </c>
      <c r="BE133" s="148">
        <f>IF(O133="základná",K133,0)</f>
        <v>0</v>
      </c>
      <c r="BF133" s="148">
        <f>IF(O133="znížená",K133,0)</f>
        <v>0</v>
      </c>
      <c r="BG133" s="148">
        <f>IF(O133="zákl. prenesená",K133,0)</f>
        <v>0</v>
      </c>
      <c r="BH133" s="148">
        <f>IF(O133="zníž. prenesená",K133,0)</f>
        <v>0</v>
      </c>
      <c r="BI133" s="148">
        <f>IF(O133="nulová",K133,0)</f>
        <v>0</v>
      </c>
      <c r="BJ133" s="13" t="s">
        <v>179</v>
      </c>
      <c r="BK133" s="148">
        <f>ROUND(P133*H133,2)</f>
        <v>0</v>
      </c>
      <c r="BL133" s="13" t="s">
        <v>178</v>
      </c>
      <c r="BM133" s="147" t="s">
        <v>191</v>
      </c>
    </row>
    <row r="134" spans="2:65" s="1" customFormat="1" ht="16.5" customHeight="1" x14ac:dyDescent="0.2">
      <c r="B134" s="28"/>
      <c r="C134" s="134" t="s">
        <v>192</v>
      </c>
      <c r="D134" s="134" t="s">
        <v>174</v>
      </c>
      <c r="E134" s="135" t="s">
        <v>193</v>
      </c>
      <c r="F134" s="136" t="s">
        <v>194</v>
      </c>
      <c r="G134" s="137" t="s">
        <v>195</v>
      </c>
      <c r="H134" s="138">
        <v>1.35</v>
      </c>
      <c r="I134" s="139"/>
      <c r="J134" s="139"/>
      <c r="K134" s="140">
        <f>ROUND(P134*H134,2)</f>
        <v>0</v>
      </c>
      <c r="L134" s="141"/>
      <c r="M134" s="28"/>
      <c r="N134" s="142" t="s">
        <v>45</v>
      </c>
      <c r="O134" s="143" t="s">
        <v>85</v>
      </c>
      <c r="P134" s="144">
        <f>I134+J134</f>
        <v>0</v>
      </c>
      <c r="Q134" s="144">
        <f>ROUND(I134*H134,2)</f>
        <v>0</v>
      </c>
      <c r="R134" s="144">
        <f>ROUND(J134*H134,2)</f>
        <v>0</v>
      </c>
      <c r="T134" s="145">
        <f>S134*H134</f>
        <v>0</v>
      </c>
      <c r="U134" s="145">
        <v>0</v>
      </c>
      <c r="V134" s="145">
        <f>U134*H134</f>
        <v>0</v>
      </c>
      <c r="W134" s="145">
        <v>2.2000000000000002</v>
      </c>
      <c r="X134" s="146">
        <f>W134*H134</f>
        <v>2.9700000000000006</v>
      </c>
      <c r="AR134" s="147" t="s">
        <v>178</v>
      </c>
      <c r="AT134" s="147" t="s">
        <v>174</v>
      </c>
      <c r="AU134" s="147" t="s">
        <v>179</v>
      </c>
      <c r="AY134" s="13" t="s">
        <v>172</v>
      </c>
      <c r="BE134" s="148">
        <f>IF(O134="základná",K134,0)</f>
        <v>0</v>
      </c>
      <c r="BF134" s="148">
        <f>IF(O134="znížená",K134,0)</f>
        <v>0</v>
      </c>
      <c r="BG134" s="148">
        <f>IF(O134="zákl. prenesená",K134,0)</f>
        <v>0</v>
      </c>
      <c r="BH134" s="148">
        <f>IF(O134="zníž. prenesená",K134,0)</f>
        <v>0</v>
      </c>
      <c r="BI134" s="148">
        <f>IF(O134="nulová",K134,0)</f>
        <v>0</v>
      </c>
      <c r="BJ134" s="13" t="s">
        <v>179</v>
      </c>
      <c r="BK134" s="148">
        <f>ROUND(P134*H134,2)</f>
        <v>0</v>
      </c>
      <c r="BL134" s="13" t="s">
        <v>178</v>
      </c>
      <c r="BM134" s="147" t="s">
        <v>196</v>
      </c>
    </row>
    <row r="135" spans="2:65" s="11" customFormat="1" ht="23.1" customHeight="1" x14ac:dyDescent="0.2">
      <c r="B135" s="121"/>
      <c r="D135" s="122" t="s">
        <v>120</v>
      </c>
      <c r="E135" s="132" t="s">
        <v>185</v>
      </c>
      <c r="F135" s="132" t="s">
        <v>197</v>
      </c>
      <c r="I135" s="124"/>
      <c r="J135" s="124"/>
      <c r="K135" s="133">
        <f>BK135</f>
        <v>0</v>
      </c>
      <c r="M135" s="121"/>
      <c r="N135" s="126"/>
      <c r="Q135" s="127">
        <f>SUM(Q136:Q139)</f>
        <v>0</v>
      </c>
      <c r="R135" s="127">
        <f>SUM(R136:R139)</f>
        <v>0</v>
      </c>
      <c r="T135" s="128">
        <f>SUM(T136:T139)</f>
        <v>0</v>
      </c>
      <c r="V135" s="128">
        <f>SUM(V136:V139)</f>
        <v>1.2846194565000002</v>
      </c>
      <c r="X135" s="129">
        <f>SUM(X136:X139)</f>
        <v>0</v>
      </c>
      <c r="AR135" s="122" t="s">
        <v>129</v>
      </c>
      <c r="AT135" s="130" t="s">
        <v>120</v>
      </c>
      <c r="AU135" s="130" t="s">
        <v>129</v>
      </c>
      <c r="AY135" s="122" t="s">
        <v>172</v>
      </c>
      <c r="BK135" s="131">
        <f>SUM(BK136:BK139)</f>
        <v>0</v>
      </c>
    </row>
    <row r="136" spans="2:65" s="1" customFormat="1" ht="24.2" customHeight="1" x14ac:dyDescent="0.2">
      <c r="B136" s="28"/>
      <c r="C136" s="134" t="s">
        <v>198</v>
      </c>
      <c r="D136" s="134" t="s">
        <v>174</v>
      </c>
      <c r="E136" s="135" t="s">
        <v>199</v>
      </c>
      <c r="F136" s="136" t="s">
        <v>200</v>
      </c>
      <c r="G136" s="137" t="s">
        <v>201</v>
      </c>
      <c r="H136" s="138">
        <v>16</v>
      </c>
      <c r="I136" s="139"/>
      <c r="J136" s="139"/>
      <c r="K136" s="140">
        <f>ROUND(P136*H136,2)</f>
        <v>0</v>
      </c>
      <c r="L136" s="141"/>
      <c r="M136" s="28"/>
      <c r="N136" s="142" t="s">
        <v>45</v>
      </c>
      <c r="O136" s="143" t="s">
        <v>85</v>
      </c>
      <c r="P136" s="144">
        <f>I136+J136</f>
        <v>0</v>
      </c>
      <c r="Q136" s="144">
        <f>ROUND(I136*H136,2)</f>
        <v>0</v>
      </c>
      <c r="R136" s="144">
        <f>ROUND(J136*H136,2)</f>
        <v>0</v>
      </c>
      <c r="T136" s="145">
        <f>S136*H136</f>
        <v>0</v>
      </c>
      <c r="U136" s="145">
        <v>6.8000000000000005E-4</v>
      </c>
      <c r="V136" s="145">
        <f>U136*H136</f>
        <v>1.0880000000000001E-2</v>
      </c>
      <c r="W136" s="145">
        <v>0</v>
      </c>
      <c r="X136" s="146">
        <f>W136*H136</f>
        <v>0</v>
      </c>
      <c r="AR136" s="147" t="s">
        <v>178</v>
      </c>
      <c r="AT136" s="147" t="s">
        <v>174</v>
      </c>
      <c r="AU136" s="147" t="s">
        <v>179</v>
      </c>
      <c r="AY136" s="13" t="s">
        <v>172</v>
      </c>
      <c r="BE136" s="148">
        <f>IF(O136="základná",K136,0)</f>
        <v>0</v>
      </c>
      <c r="BF136" s="148">
        <f>IF(O136="znížená",K136,0)</f>
        <v>0</v>
      </c>
      <c r="BG136" s="148">
        <f>IF(O136="zákl. prenesená",K136,0)</f>
        <v>0</v>
      </c>
      <c r="BH136" s="148">
        <f>IF(O136="zníž. prenesená",K136,0)</f>
        <v>0</v>
      </c>
      <c r="BI136" s="148">
        <f>IF(O136="nulová",K136,0)</f>
        <v>0</v>
      </c>
      <c r="BJ136" s="13" t="s">
        <v>179</v>
      </c>
      <c r="BK136" s="148">
        <f>ROUND(P136*H136,2)</f>
        <v>0</v>
      </c>
      <c r="BL136" s="13" t="s">
        <v>178</v>
      </c>
      <c r="BM136" s="147" t="s">
        <v>202</v>
      </c>
    </row>
    <row r="137" spans="2:65" s="1" customFormat="1" ht="16.5" customHeight="1" x14ac:dyDescent="0.2">
      <c r="B137" s="28"/>
      <c r="C137" s="134" t="s">
        <v>203</v>
      </c>
      <c r="D137" s="134" t="s">
        <v>174</v>
      </c>
      <c r="E137" s="135" t="s">
        <v>204</v>
      </c>
      <c r="F137" s="136" t="s">
        <v>205</v>
      </c>
      <c r="G137" s="137" t="s">
        <v>206</v>
      </c>
      <c r="H137" s="138">
        <v>1</v>
      </c>
      <c r="I137" s="139"/>
      <c r="J137" s="139"/>
      <c r="K137" s="140">
        <f>ROUND(P137*H137,2)</f>
        <v>0</v>
      </c>
      <c r="L137" s="141"/>
      <c r="M137" s="28"/>
      <c r="N137" s="142" t="s">
        <v>45</v>
      </c>
      <c r="O137" s="143" t="s">
        <v>85</v>
      </c>
      <c r="P137" s="144">
        <f>I137+J137</f>
        <v>0</v>
      </c>
      <c r="Q137" s="144">
        <f>ROUND(I137*H137,2)</f>
        <v>0</v>
      </c>
      <c r="R137" s="144">
        <f>ROUND(J137*H137,2)</f>
        <v>0</v>
      </c>
      <c r="T137" s="145">
        <f>S137*H137</f>
        <v>0</v>
      </c>
      <c r="U137" s="145">
        <v>1.2603362680000001</v>
      </c>
      <c r="V137" s="145">
        <f>U137*H137</f>
        <v>1.2603362680000001</v>
      </c>
      <c r="W137" s="145">
        <v>0</v>
      </c>
      <c r="X137" s="146">
        <f>W137*H137</f>
        <v>0</v>
      </c>
      <c r="AR137" s="147" t="s">
        <v>178</v>
      </c>
      <c r="AT137" s="147" t="s">
        <v>174</v>
      </c>
      <c r="AU137" s="147" t="s">
        <v>179</v>
      </c>
      <c r="AY137" s="13" t="s">
        <v>172</v>
      </c>
      <c r="BE137" s="148">
        <f>IF(O137="základná",K137,0)</f>
        <v>0</v>
      </c>
      <c r="BF137" s="148">
        <f>IF(O137="znížená",K137,0)</f>
        <v>0</v>
      </c>
      <c r="BG137" s="148">
        <f>IF(O137="zákl. prenesená",K137,0)</f>
        <v>0</v>
      </c>
      <c r="BH137" s="148">
        <f>IF(O137="zníž. prenesená",K137,0)</f>
        <v>0</v>
      </c>
      <c r="BI137" s="148">
        <f>IF(O137="nulová",K137,0)</f>
        <v>0</v>
      </c>
      <c r="BJ137" s="13" t="s">
        <v>179</v>
      </c>
      <c r="BK137" s="148">
        <f>ROUND(P137*H137,2)</f>
        <v>0</v>
      </c>
      <c r="BL137" s="13" t="s">
        <v>178</v>
      </c>
      <c r="BM137" s="147" t="s">
        <v>207</v>
      </c>
    </row>
    <row r="138" spans="2:65" s="1" customFormat="1" ht="16.5" customHeight="1" x14ac:dyDescent="0.2">
      <c r="B138" s="28"/>
      <c r="C138" s="134" t="s">
        <v>208</v>
      </c>
      <c r="D138" s="134" t="s">
        <v>174</v>
      </c>
      <c r="E138" s="135" t="s">
        <v>209</v>
      </c>
      <c r="F138" s="136" t="s">
        <v>210</v>
      </c>
      <c r="G138" s="137" t="s">
        <v>177</v>
      </c>
      <c r="H138" s="138">
        <v>1.95</v>
      </c>
      <c r="I138" s="139"/>
      <c r="J138" s="139"/>
      <c r="K138" s="140">
        <f>ROUND(P138*H138,2)</f>
        <v>0</v>
      </c>
      <c r="L138" s="141"/>
      <c r="M138" s="28"/>
      <c r="N138" s="142" t="s">
        <v>45</v>
      </c>
      <c r="O138" s="143" t="s">
        <v>85</v>
      </c>
      <c r="P138" s="144">
        <f>I138+J138</f>
        <v>0</v>
      </c>
      <c r="Q138" s="144">
        <f>ROUND(I138*H138,2)</f>
        <v>0</v>
      </c>
      <c r="R138" s="144">
        <f>ROUND(J138*H138,2)</f>
        <v>0</v>
      </c>
      <c r="T138" s="145">
        <f>S138*H138</f>
        <v>0</v>
      </c>
      <c r="U138" s="145">
        <v>6.8734299999999998E-3</v>
      </c>
      <c r="V138" s="145">
        <f>U138*H138</f>
        <v>1.34031885E-2</v>
      </c>
      <c r="W138" s="145">
        <v>0</v>
      </c>
      <c r="X138" s="146">
        <f>W138*H138</f>
        <v>0</v>
      </c>
      <c r="AR138" s="147" t="s">
        <v>178</v>
      </c>
      <c r="AT138" s="147" t="s">
        <v>174</v>
      </c>
      <c r="AU138" s="147" t="s">
        <v>179</v>
      </c>
      <c r="AY138" s="13" t="s">
        <v>172</v>
      </c>
      <c r="BE138" s="148">
        <f>IF(O138="základná",K138,0)</f>
        <v>0</v>
      </c>
      <c r="BF138" s="148">
        <f>IF(O138="znížená",K138,0)</f>
        <v>0</v>
      </c>
      <c r="BG138" s="148">
        <f>IF(O138="zákl. prenesená",K138,0)</f>
        <v>0</v>
      </c>
      <c r="BH138" s="148">
        <f>IF(O138="zníž. prenesená",K138,0)</f>
        <v>0</v>
      </c>
      <c r="BI138" s="148">
        <f>IF(O138="nulová",K138,0)</f>
        <v>0</v>
      </c>
      <c r="BJ138" s="13" t="s">
        <v>179</v>
      </c>
      <c r="BK138" s="148">
        <f>ROUND(P138*H138,2)</f>
        <v>0</v>
      </c>
      <c r="BL138" s="13" t="s">
        <v>178</v>
      </c>
      <c r="BM138" s="147" t="s">
        <v>211</v>
      </c>
    </row>
    <row r="139" spans="2:65" s="1" customFormat="1" ht="16.5" customHeight="1" x14ac:dyDescent="0.2">
      <c r="B139" s="28"/>
      <c r="C139" s="134" t="s">
        <v>212</v>
      </c>
      <c r="D139" s="134" t="s">
        <v>174</v>
      </c>
      <c r="E139" s="135" t="s">
        <v>213</v>
      </c>
      <c r="F139" s="136" t="s">
        <v>214</v>
      </c>
      <c r="G139" s="137" t="s">
        <v>177</v>
      </c>
      <c r="H139" s="138">
        <v>1.95</v>
      </c>
      <c r="I139" s="139"/>
      <c r="J139" s="139"/>
      <c r="K139" s="140">
        <f>ROUND(P139*H139,2)</f>
        <v>0</v>
      </c>
      <c r="L139" s="141"/>
      <c r="M139" s="28"/>
      <c r="N139" s="142" t="s">
        <v>45</v>
      </c>
      <c r="O139" s="143" t="s">
        <v>85</v>
      </c>
      <c r="P139" s="144">
        <f>I139+J139</f>
        <v>0</v>
      </c>
      <c r="Q139" s="144">
        <f>ROUND(I139*H139,2)</f>
        <v>0</v>
      </c>
      <c r="R139" s="144">
        <f>ROUND(J139*H139,2)</f>
        <v>0</v>
      </c>
      <c r="T139" s="145">
        <f>S139*H139</f>
        <v>0</v>
      </c>
      <c r="U139" s="145">
        <v>0</v>
      </c>
      <c r="V139" s="145">
        <f>U139*H139</f>
        <v>0</v>
      </c>
      <c r="W139" s="145">
        <v>0</v>
      </c>
      <c r="X139" s="146">
        <f>W139*H139</f>
        <v>0</v>
      </c>
      <c r="AR139" s="147" t="s">
        <v>178</v>
      </c>
      <c r="AT139" s="147" t="s">
        <v>174</v>
      </c>
      <c r="AU139" s="147" t="s">
        <v>179</v>
      </c>
      <c r="AY139" s="13" t="s">
        <v>172</v>
      </c>
      <c r="BE139" s="148">
        <f>IF(O139="základná",K139,0)</f>
        <v>0</v>
      </c>
      <c r="BF139" s="148">
        <f>IF(O139="znížená",K139,0)</f>
        <v>0</v>
      </c>
      <c r="BG139" s="148">
        <f>IF(O139="zákl. prenesená",K139,0)</f>
        <v>0</v>
      </c>
      <c r="BH139" s="148">
        <f>IF(O139="zníž. prenesená",K139,0)</f>
        <v>0</v>
      </c>
      <c r="BI139" s="148">
        <f>IF(O139="nulová",K139,0)</f>
        <v>0</v>
      </c>
      <c r="BJ139" s="13" t="s">
        <v>179</v>
      </c>
      <c r="BK139" s="148">
        <f>ROUND(P139*H139,2)</f>
        <v>0</v>
      </c>
      <c r="BL139" s="13" t="s">
        <v>178</v>
      </c>
      <c r="BM139" s="147" t="s">
        <v>215</v>
      </c>
    </row>
    <row r="140" spans="2:65" s="11" customFormat="1" ht="23.1" customHeight="1" x14ac:dyDescent="0.2">
      <c r="B140" s="121"/>
      <c r="D140" s="122" t="s">
        <v>120</v>
      </c>
      <c r="E140" s="132" t="s">
        <v>178</v>
      </c>
      <c r="F140" s="132" t="s">
        <v>216</v>
      </c>
      <c r="I140" s="124"/>
      <c r="J140" s="124"/>
      <c r="K140" s="133">
        <f>BK140</f>
        <v>0</v>
      </c>
      <c r="M140" s="121"/>
      <c r="N140" s="126"/>
      <c r="Q140" s="127">
        <f>SUM(Q141:Q149)</f>
        <v>0</v>
      </c>
      <c r="R140" s="127">
        <f>SUM(R141:R149)</f>
        <v>0</v>
      </c>
      <c r="T140" s="128">
        <f>SUM(T141:T149)</f>
        <v>0</v>
      </c>
      <c r="V140" s="128">
        <f>SUM(V141:V149)</f>
        <v>23.323747099440002</v>
      </c>
      <c r="X140" s="129">
        <f>SUM(X141:X149)</f>
        <v>0</v>
      </c>
      <c r="AR140" s="122" t="s">
        <v>129</v>
      </c>
      <c r="AT140" s="130" t="s">
        <v>120</v>
      </c>
      <c r="AU140" s="130" t="s">
        <v>129</v>
      </c>
      <c r="AY140" s="122" t="s">
        <v>172</v>
      </c>
      <c r="BK140" s="131">
        <f>SUM(BK141:BK149)</f>
        <v>0</v>
      </c>
    </row>
    <row r="141" spans="2:65" s="1" customFormat="1" ht="24.2" customHeight="1" x14ac:dyDescent="0.2">
      <c r="B141" s="28"/>
      <c r="C141" s="134" t="s">
        <v>217</v>
      </c>
      <c r="D141" s="134" t="s">
        <v>174</v>
      </c>
      <c r="E141" s="135" t="s">
        <v>218</v>
      </c>
      <c r="F141" s="136" t="s">
        <v>219</v>
      </c>
      <c r="G141" s="137" t="s">
        <v>177</v>
      </c>
      <c r="H141" s="138">
        <v>43.42</v>
      </c>
      <c r="I141" s="139"/>
      <c r="J141" s="139"/>
      <c r="K141" s="140">
        <f t="shared" ref="K141:K149" si="1">ROUND(P141*H141,2)</f>
        <v>0</v>
      </c>
      <c r="L141" s="141"/>
      <c r="M141" s="28"/>
      <c r="N141" s="142" t="s">
        <v>45</v>
      </c>
      <c r="O141" s="143" t="s">
        <v>85</v>
      </c>
      <c r="P141" s="144">
        <f t="shared" ref="P141:P149" si="2">I141+J141</f>
        <v>0</v>
      </c>
      <c r="Q141" s="144">
        <f t="shared" ref="Q141:Q149" si="3">ROUND(I141*H141,2)</f>
        <v>0</v>
      </c>
      <c r="R141" s="144">
        <f t="shared" ref="R141:R149" si="4">ROUND(J141*H141,2)</f>
        <v>0</v>
      </c>
      <c r="T141" s="145">
        <f t="shared" ref="T141:T149" si="5">S141*H141</f>
        <v>0</v>
      </c>
      <c r="U141" s="145">
        <v>0.26435053200000003</v>
      </c>
      <c r="V141" s="145">
        <f t="shared" ref="V141:V149" si="6">U141*H141</f>
        <v>11.478100099440002</v>
      </c>
      <c r="W141" s="145">
        <v>0</v>
      </c>
      <c r="X141" s="146">
        <f t="shared" ref="X141:X149" si="7">W141*H141</f>
        <v>0</v>
      </c>
      <c r="AR141" s="147" t="s">
        <v>178</v>
      </c>
      <c r="AT141" s="147" t="s">
        <v>174</v>
      </c>
      <c r="AU141" s="147" t="s">
        <v>179</v>
      </c>
      <c r="AY141" s="13" t="s">
        <v>172</v>
      </c>
      <c r="BE141" s="148">
        <f t="shared" ref="BE141:BE149" si="8">IF(O141="základná",K141,0)</f>
        <v>0</v>
      </c>
      <c r="BF141" s="148">
        <f t="shared" ref="BF141:BF149" si="9">IF(O141="znížená",K141,0)</f>
        <v>0</v>
      </c>
      <c r="BG141" s="148">
        <f t="shared" ref="BG141:BG149" si="10">IF(O141="zákl. prenesená",K141,0)</f>
        <v>0</v>
      </c>
      <c r="BH141" s="148">
        <f t="shared" ref="BH141:BH149" si="11">IF(O141="zníž. prenesená",K141,0)</f>
        <v>0</v>
      </c>
      <c r="BI141" s="148">
        <f t="shared" ref="BI141:BI149" si="12">IF(O141="nulová",K141,0)</f>
        <v>0</v>
      </c>
      <c r="BJ141" s="13" t="s">
        <v>179</v>
      </c>
      <c r="BK141" s="148">
        <f t="shared" ref="BK141:BK149" si="13">ROUND(P141*H141,2)</f>
        <v>0</v>
      </c>
      <c r="BL141" s="13" t="s">
        <v>178</v>
      </c>
      <c r="BM141" s="147" t="s">
        <v>220</v>
      </c>
    </row>
    <row r="142" spans="2:65" s="1" customFormat="1" ht="33" customHeight="1" x14ac:dyDescent="0.2">
      <c r="B142" s="28"/>
      <c r="C142" s="134" t="s">
        <v>221</v>
      </c>
      <c r="D142" s="134" t="s">
        <v>174</v>
      </c>
      <c r="E142" s="135" t="s">
        <v>222</v>
      </c>
      <c r="F142" s="136" t="s">
        <v>223</v>
      </c>
      <c r="G142" s="137" t="s">
        <v>177</v>
      </c>
      <c r="H142" s="138">
        <v>38.1</v>
      </c>
      <c r="I142" s="139"/>
      <c r="J142" s="139"/>
      <c r="K142" s="140">
        <f t="shared" si="1"/>
        <v>0</v>
      </c>
      <c r="L142" s="141"/>
      <c r="M142" s="28"/>
      <c r="N142" s="142" t="s">
        <v>45</v>
      </c>
      <c r="O142" s="143" t="s">
        <v>85</v>
      </c>
      <c r="P142" s="144">
        <f t="shared" si="2"/>
        <v>0</v>
      </c>
      <c r="Q142" s="144">
        <f t="shared" si="3"/>
        <v>0</v>
      </c>
      <c r="R142" s="144">
        <f t="shared" si="4"/>
        <v>0</v>
      </c>
      <c r="T142" s="145">
        <f t="shared" si="5"/>
        <v>0</v>
      </c>
      <c r="U142" s="145">
        <v>0.12665999999999999</v>
      </c>
      <c r="V142" s="145">
        <f t="shared" si="6"/>
        <v>4.8257459999999996</v>
      </c>
      <c r="W142" s="145">
        <v>0</v>
      </c>
      <c r="X142" s="146">
        <f t="shared" si="7"/>
        <v>0</v>
      </c>
      <c r="AR142" s="147" t="s">
        <v>178</v>
      </c>
      <c r="AT142" s="147" t="s">
        <v>174</v>
      </c>
      <c r="AU142" s="147" t="s">
        <v>179</v>
      </c>
      <c r="AY142" s="13" t="s">
        <v>172</v>
      </c>
      <c r="BE142" s="148">
        <f t="shared" si="8"/>
        <v>0</v>
      </c>
      <c r="BF142" s="148">
        <f t="shared" si="9"/>
        <v>0</v>
      </c>
      <c r="BG142" s="148">
        <f t="shared" si="10"/>
        <v>0</v>
      </c>
      <c r="BH142" s="148">
        <f t="shared" si="11"/>
        <v>0</v>
      </c>
      <c r="BI142" s="148">
        <f t="shared" si="12"/>
        <v>0</v>
      </c>
      <c r="BJ142" s="13" t="s">
        <v>179</v>
      </c>
      <c r="BK142" s="148">
        <f t="shared" si="13"/>
        <v>0</v>
      </c>
      <c r="BL142" s="13" t="s">
        <v>178</v>
      </c>
      <c r="BM142" s="147" t="s">
        <v>224</v>
      </c>
    </row>
    <row r="143" spans="2:65" s="1" customFormat="1" ht="21.75" customHeight="1" x14ac:dyDescent="0.2">
      <c r="B143" s="28"/>
      <c r="C143" s="149" t="s">
        <v>225</v>
      </c>
      <c r="D143" s="149" t="s">
        <v>226</v>
      </c>
      <c r="E143" s="150" t="s">
        <v>227</v>
      </c>
      <c r="F143" s="151" t="s">
        <v>228</v>
      </c>
      <c r="G143" s="152" t="s">
        <v>177</v>
      </c>
      <c r="H143" s="153">
        <v>38.862000000000002</v>
      </c>
      <c r="I143" s="154"/>
      <c r="J143" s="155"/>
      <c r="K143" s="156">
        <f t="shared" si="1"/>
        <v>0</v>
      </c>
      <c r="L143" s="155"/>
      <c r="M143" s="157"/>
      <c r="N143" s="158" t="s">
        <v>45</v>
      </c>
      <c r="O143" s="143" t="s">
        <v>85</v>
      </c>
      <c r="P143" s="144">
        <f t="shared" si="2"/>
        <v>0</v>
      </c>
      <c r="Q143" s="144">
        <f t="shared" si="3"/>
        <v>0</v>
      </c>
      <c r="R143" s="144">
        <f t="shared" si="4"/>
        <v>0</v>
      </c>
      <c r="T143" s="145">
        <f t="shared" si="5"/>
        <v>0</v>
      </c>
      <c r="U143" s="145">
        <v>0.156</v>
      </c>
      <c r="V143" s="145">
        <f t="shared" si="6"/>
        <v>6.0624720000000005</v>
      </c>
      <c r="W143" s="145">
        <v>0</v>
      </c>
      <c r="X143" s="146">
        <f t="shared" si="7"/>
        <v>0</v>
      </c>
      <c r="AR143" s="147" t="s">
        <v>208</v>
      </c>
      <c r="AT143" s="147" t="s">
        <v>226</v>
      </c>
      <c r="AU143" s="147" t="s">
        <v>179</v>
      </c>
      <c r="AY143" s="13" t="s">
        <v>172</v>
      </c>
      <c r="BE143" s="148">
        <f t="shared" si="8"/>
        <v>0</v>
      </c>
      <c r="BF143" s="148">
        <f t="shared" si="9"/>
        <v>0</v>
      </c>
      <c r="BG143" s="148">
        <f t="shared" si="10"/>
        <v>0</v>
      </c>
      <c r="BH143" s="148">
        <f t="shared" si="11"/>
        <v>0</v>
      </c>
      <c r="BI143" s="148">
        <f t="shared" si="12"/>
        <v>0</v>
      </c>
      <c r="BJ143" s="13" t="s">
        <v>179</v>
      </c>
      <c r="BK143" s="148">
        <f t="shared" si="13"/>
        <v>0</v>
      </c>
      <c r="BL143" s="13" t="s">
        <v>178</v>
      </c>
      <c r="BM143" s="147" t="s">
        <v>229</v>
      </c>
    </row>
    <row r="144" spans="2:65" s="1" customFormat="1" ht="38.1" customHeight="1" x14ac:dyDescent="0.2">
      <c r="B144" s="28"/>
      <c r="C144" s="134" t="s">
        <v>230</v>
      </c>
      <c r="D144" s="134" t="s">
        <v>174</v>
      </c>
      <c r="E144" s="135" t="s">
        <v>231</v>
      </c>
      <c r="F144" s="136" t="s">
        <v>232</v>
      </c>
      <c r="G144" s="137" t="s">
        <v>177</v>
      </c>
      <c r="H144" s="138">
        <v>2.44</v>
      </c>
      <c r="I144" s="139"/>
      <c r="J144" s="139"/>
      <c r="K144" s="140">
        <f t="shared" si="1"/>
        <v>0</v>
      </c>
      <c r="L144" s="141"/>
      <c r="M144" s="28"/>
      <c r="N144" s="142" t="s">
        <v>45</v>
      </c>
      <c r="O144" s="143" t="s">
        <v>85</v>
      </c>
      <c r="P144" s="144">
        <f t="shared" si="2"/>
        <v>0</v>
      </c>
      <c r="Q144" s="144">
        <f t="shared" si="3"/>
        <v>0</v>
      </c>
      <c r="R144" s="144">
        <f t="shared" si="4"/>
        <v>0</v>
      </c>
      <c r="T144" s="145">
        <f t="shared" si="5"/>
        <v>0</v>
      </c>
      <c r="U144" s="145">
        <v>0.12665999999999999</v>
      </c>
      <c r="V144" s="145">
        <f t="shared" si="6"/>
        <v>0.3090504</v>
      </c>
      <c r="W144" s="145">
        <v>0</v>
      </c>
      <c r="X144" s="146">
        <f t="shared" si="7"/>
        <v>0</v>
      </c>
      <c r="AR144" s="147" t="s">
        <v>178</v>
      </c>
      <c r="AT144" s="147" t="s">
        <v>174</v>
      </c>
      <c r="AU144" s="147" t="s">
        <v>179</v>
      </c>
      <c r="AY144" s="13" t="s">
        <v>172</v>
      </c>
      <c r="BE144" s="148">
        <f t="shared" si="8"/>
        <v>0</v>
      </c>
      <c r="BF144" s="148">
        <f t="shared" si="9"/>
        <v>0</v>
      </c>
      <c r="BG144" s="148">
        <f t="shared" si="10"/>
        <v>0</v>
      </c>
      <c r="BH144" s="148">
        <f t="shared" si="11"/>
        <v>0</v>
      </c>
      <c r="BI144" s="148">
        <f t="shared" si="12"/>
        <v>0</v>
      </c>
      <c r="BJ144" s="13" t="s">
        <v>179</v>
      </c>
      <c r="BK144" s="148">
        <f t="shared" si="13"/>
        <v>0</v>
      </c>
      <c r="BL144" s="13" t="s">
        <v>178</v>
      </c>
      <c r="BM144" s="147" t="s">
        <v>233</v>
      </c>
    </row>
    <row r="145" spans="2:65" s="1" customFormat="1" ht="33" customHeight="1" x14ac:dyDescent="0.2">
      <c r="B145" s="28"/>
      <c r="C145" s="149" t="s">
        <v>234</v>
      </c>
      <c r="D145" s="149" t="s">
        <v>226</v>
      </c>
      <c r="E145" s="150" t="s">
        <v>235</v>
      </c>
      <c r="F145" s="151" t="s">
        <v>236</v>
      </c>
      <c r="G145" s="152" t="s">
        <v>177</v>
      </c>
      <c r="H145" s="153">
        <v>2.6840000000000002</v>
      </c>
      <c r="I145" s="154"/>
      <c r="J145" s="155"/>
      <c r="K145" s="156">
        <f t="shared" si="1"/>
        <v>0</v>
      </c>
      <c r="L145" s="155"/>
      <c r="M145" s="157"/>
      <c r="N145" s="158" t="s">
        <v>45</v>
      </c>
      <c r="O145" s="143" t="s">
        <v>85</v>
      </c>
      <c r="P145" s="144">
        <f t="shared" si="2"/>
        <v>0</v>
      </c>
      <c r="Q145" s="144">
        <f t="shared" si="3"/>
        <v>0</v>
      </c>
      <c r="R145" s="144">
        <f t="shared" si="4"/>
        <v>0</v>
      </c>
      <c r="T145" s="145">
        <f t="shared" si="5"/>
        <v>0</v>
      </c>
      <c r="U145" s="145">
        <v>0.156</v>
      </c>
      <c r="V145" s="145">
        <f t="shared" si="6"/>
        <v>0.41870400000000002</v>
      </c>
      <c r="W145" s="145">
        <v>0</v>
      </c>
      <c r="X145" s="146">
        <f t="shared" si="7"/>
        <v>0</v>
      </c>
      <c r="AR145" s="147" t="s">
        <v>208</v>
      </c>
      <c r="AT145" s="147" t="s">
        <v>226</v>
      </c>
      <c r="AU145" s="147" t="s">
        <v>179</v>
      </c>
      <c r="AY145" s="13" t="s">
        <v>172</v>
      </c>
      <c r="BE145" s="148">
        <f t="shared" si="8"/>
        <v>0</v>
      </c>
      <c r="BF145" s="148">
        <f t="shared" si="9"/>
        <v>0</v>
      </c>
      <c r="BG145" s="148">
        <f t="shared" si="10"/>
        <v>0</v>
      </c>
      <c r="BH145" s="148">
        <f t="shared" si="11"/>
        <v>0</v>
      </c>
      <c r="BI145" s="148">
        <f t="shared" si="12"/>
        <v>0</v>
      </c>
      <c r="BJ145" s="13" t="s">
        <v>179</v>
      </c>
      <c r="BK145" s="148">
        <f t="shared" si="13"/>
        <v>0</v>
      </c>
      <c r="BL145" s="13" t="s">
        <v>178</v>
      </c>
      <c r="BM145" s="147" t="s">
        <v>237</v>
      </c>
    </row>
    <row r="146" spans="2:65" s="1" customFormat="1" ht="33" customHeight="1" x14ac:dyDescent="0.2">
      <c r="B146" s="28"/>
      <c r="C146" s="134" t="s">
        <v>238</v>
      </c>
      <c r="D146" s="134" t="s">
        <v>174</v>
      </c>
      <c r="E146" s="135" t="s">
        <v>239</v>
      </c>
      <c r="F146" s="136" t="s">
        <v>240</v>
      </c>
      <c r="G146" s="137" t="s">
        <v>177</v>
      </c>
      <c r="H146" s="138">
        <v>40.54</v>
      </c>
      <c r="I146" s="139"/>
      <c r="J146" s="139"/>
      <c r="K146" s="140">
        <f t="shared" si="1"/>
        <v>0</v>
      </c>
      <c r="L146" s="141"/>
      <c r="M146" s="28"/>
      <c r="N146" s="142" t="s">
        <v>45</v>
      </c>
      <c r="O146" s="143" t="s">
        <v>85</v>
      </c>
      <c r="P146" s="144">
        <f t="shared" si="2"/>
        <v>0</v>
      </c>
      <c r="Q146" s="144">
        <f t="shared" si="3"/>
        <v>0</v>
      </c>
      <c r="R146" s="144">
        <f t="shared" si="4"/>
        <v>0</v>
      </c>
      <c r="T146" s="145">
        <f t="shared" si="5"/>
        <v>0</v>
      </c>
      <c r="U146" s="145">
        <v>4.2500000000000003E-3</v>
      </c>
      <c r="V146" s="145">
        <f t="shared" si="6"/>
        <v>0.172295</v>
      </c>
      <c r="W146" s="145">
        <v>0</v>
      </c>
      <c r="X146" s="146">
        <f t="shared" si="7"/>
        <v>0</v>
      </c>
      <c r="AR146" s="147" t="s">
        <v>178</v>
      </c>
      <c r="AT146" s="147" t="s">
        <v>174</v>
      </c>
      <c r="AU146" s="147" t="s">
        <v>179</v>
      </c>
      <c r="AY146" s="13" t="s">
        <v>172</v>
      </c>
      <c r="BE146" s="148">
        <f t="shared" si="8"/>
        <v>0</v>
      </c>
      <c r="BF146" s="148">
        <f t="shared" si="9"/>
        <v>0</v>
      </c>
      <c r="BG146" s="148">
        <f t="shared" si="10"/>
        <v>0</v>
      </c>
      <c r="BH146" s="148">
        <f t="shared" si="11"/>
        <v>0</v>
      </c>
      <c r="BI146" s="148">
        <f t="shared" si="12"/>
        <v>0</v>
      </c>
      <c r="BJ146" s="13" t="s">
        <v>179</v>
      </c>
      <c r="BK146" s="148">
        <f t="shared" si="13"/>
        <v>0</v>
      </c>
      <c r="BL146" s="13" t="s">
        <v>178</v>
      </c>
      <c r="BM146" s="147" t="s">
        <v>241</v>
      </c>
    </row>
    <row r="147" spans="2:65" s="1" customFormat="1" ht="24.2" customHeight="1" x14ac:dyDescent="0.2">
      <c r="B147" s="28"/>
      <c r="C147" s="134" t="s">
        <v>242</v>
      </c>
      <c r="D147" s="134" t="s">
        <v>174</v>
      </c>
      <c r="E147" s="135" t="s">
        <v>243</v>
      </c>
      <c r="F147" s="136" t="s">
        <v>244</v>
      </c>
      <c r="G147" s="137" t="s">
        <v>183</v>
      </c>
      <c r="H147" s="138">
        <v>4.8</v>
      </c>
      <c r="I147" s="139"/>
      <c r="J147" s="139"/>
      <c r="K147" s="140">
        <f t="shared" si="1"/>
        <v>0</v>
      </c>
      <c r="L147" s="141"/>
      <c r="M147" s="28"/>
      <c r="N147" s="142" t="s">
        <v>45</v>
      </c>
      <c r="O147" s="143" t="s">
        <v>85</v>
      </c>
      <c r="P147" s="144">
        <f t="shared" si="2"/>
        <v>0</v>
      </c>
      <c r="Q147" s="144">
        <f t="shared" si="3"/>
        <v>0</v>
      </c>
      <c r="R147" s="144">
        <f t="shared" si="4"/>
        <v>0</v>
      </c>
      <c r="T147" s="145">
        <f t="shared" si="5"/>
        <v>0</v>
      </c>
      <c r="U147" s="145">
        <v>1E-3</v>
      </c>
      <c r="V147" s="145">
        <f t="shared" si="6"/>
        <v>4.7999999999999996E-3</v>
      </c>
      <c r="W147" s="145">
        <v>0</v>
      </c>
      <c r="X147" s="146">
        <f t="shared" si="7"/>
        <v>0</v>
      </c>
      <c r="AR147" s="147" t="s">
        <v>178</v>
      </c>
      <c r="AT147" s="147" t="s">
        <v>174</v>
      </c>
      <c r="AU147" s="147" t="s">
        <v>179</v>
      </c>
      <c r="AY147" s="13" t="s">
        <v>172</v>
      </c>
      <c r="BE147" s="148">
        <f t="shared" si="8"/>
        <v>0</v>
      </c>
      <c r="BF147" s="148">
        <f t="shared" si="9"/>
        <v>0</v>
      </c>
      <c r="BG147" s="148">
        <f t="shared" si="10"/>
        <v>0</v>
      </c>
      <c r="BH147" s="148">
        <f t="shared" si="11"/>
        <v>0</v>
      </c>
      <c r="BI147" s="148">
        <f t="shared" si="12"/>
        <v>0</v>
      </c>
      <c r="BJ147" s="13" t="s">
        <v>179</v>
      </c>
      <c r="BK147" s="148">
        <f t="shared" si="13"/>
        <v>0</v>
      </c>
      <c r="BL147" s="13" t="s">
        <v>178</v>
      </c>
      <c r="BM147" s="147" t="s">
        <v>245</v>
      </c>
    </row>
    <row r="148" spans="2:65" s="1" customFormat="1" ht="16.5" customHeight="1" x14ac:dyDescent="0.2">
      <c r="B148" s="28"/>
      <c r="C148" s="134" t="s">
        <v>246</v>
      </c>
      <c r="D148" s="134" t="s">
        <v>174</v>
      </c>
      <c r="E148" s="135" t="s">
        <v>247</v>
      </c>
      <c r="F148" s="136" t="s">
        <v>248</v>
      </c>
      <c r="G148" s="137" t="s">
        <v>177</v>
      </c>
      <c r="H148" s="138">
        <v>40.54</v>
      </c>
      <c r="I148" s="139"/>
      <c r="J148" s="139"/>
      <c r="K148" s="140">
        <f t="shared" si="1"/>
        <v>0</v>
      </c>
      <c r="L148" s="141"/>
      <c r="M148" s="28"/>
      <c r="N148" s="142" t="s">
        <v>45</v>
      </c>
      <c r="O148" s="143" t="s">
        <v>85</v>
      </c>
      <c r="P148" s="144">
        <f t="shared" si="2"/>
        <v>0</v>
      </c>
      <c r="Q148" s="144">
        <f t="shared" si="3"/>
        <v>0</v>
      </c>
      <c r="R148" s="144">
        <f t="shared" si="4"/>
        <v>0</v>
      </c>
      <c r="T148" s="145">
        <f t="shared" si="5"/>
        <v>0</v>
      </c>
      <c r="U148" s="145">
        <v>1.3999999999999999E-4</v>
      </c>
      <c r="V148" s="145">
        <f t="shared" si="6"/>
        <v>5.6755999999999994E-3</v>
      </c>
      <c r="W148" s="145">
        <v>0</v>
      </c>
      <c r="X148" s="146">
        <f t="shared" si="7"/>
        <v>0</v>
      </c>
      <c r="AR148" s="147" t="s">
        <v>178</v>
      </c>
      <c r="AT148" s="147" t="s">
        <v>174</v>
      </c>
      <c r="AU148" s="147" t="s">
        <v>179</v>
      </c>
      <c r="AY148" s="13" t="s">
        <v>172</v>
      </c>
      <c r="BE148" s="148">
        <f t="shared" si="8"/>
        <v>0</v>
      </c>
      <c r="BF148" s="148">
        <f t="shared" si="9"/>
        <v>0</v>
      </c>
      <c r="BG148" s="148">
        <f t="shared" si="10"/>
        <v>0</v>
      </c>
      <c r="BH148" s="148">
        <f t="shared" si="11"/>
        <v>0</v>
      </c>
      <c r="BI148" s="148">
        <f t="shared" si="12"/>
        <v>0</v>
      </c>
      <c r="BJ148" s="13" t="s">
        <v>179</v>
      </c>
      <c r="BK148" s="148">
        <f t="shared" si="13"/>
        <v>0</v>
      </c>
      <c r="BL148" s="13" t="s">
        <v>178</v>
      </c>
      <c r="BM148" s="147" t="s">
        <v>249</v>
      </c>
    </row>
    <row r="149" spans="2:65" s="1" customFormat="1" ht="24.2" customHeight="1" x14ac:dyDescent="0.2">
      <c r="B149" s="28"/>
      <c r="C149" s="134" t="s">
        <v>250</v>
      </c>
      <c r="D149" s="134" t="s">
        <v>174</v>
      </c>
      <c r="E149" s="135" t="s">
        <v>251</v>
      </c>
      <c r="F149" s="136" t="s">
        <v>252</v>
      </c>
      <c r="G149" s="137" t="s">
        <v>177</v>
      </c>
      <c r="H149" s="138">
        <v>1.04</v>
      </c>
      <c r="I149" s="139"/>
      <c r="J149" s="139"/>
      <c r="K149" s="140">
        <f t="shared" si="1"/>
        <v>0</v>
      </c>
      <c r="L149" s="141"/>
      <c r="M149" s="28"/>
      <c r="N149" s="142" t="s">
        <v>45</v>
      </c>
      <c r="O149" s="143" t="s">
        <v>85</v>
      </c>
      <c r="P149" s="144">
        <f t="shared" si="2"/>
        <v>0</v>
      </c>
      <c r="Q149" s="144">
        <f t="shared" si="3"/>
        <v>0</v>
      </c>
      <c r="R149" s="144">
        <f t="shared" si="4"/>
        <v>0</v>
      </c>
      <c r="T149" s="145">
        <f t="shared" si="5"/>
        <v>0</v>
      </c>
      <c r="U149" s="145">
        <v>4.5100000000000001E-2</v>
      </c>
      <c r="V149" s="145">
        <f t="shared" si="6"/>
        <v>4.6904000000000001E-2</v>
      </c>
      <c r="W149" s="145">
        <v>0</v>
      </c>
      <c r="X149" s="146">
        <f t="shared" si="7"/>
        <v>0</v>
      </c>
      <c r="AR149" s="147" t="s">
        <v>242</v>
      </c>
      <c r="AT149" s="147" t="s">
        <v>174</v>
      </c>
      <c r="AU149" s="147" t="s">
        <v>179</v>
      </c>
      <c r="AY149" s="13" t="s">
        <v>172</v>
      </c>
      <c r="BE149" s="148">
        <f t="shared" si="8"/>
        <v>0</v>
      </c>
      <c r="BF149" s="148">
        <f t="shared" si="9"/>
        <v>0</v>
      </c>
      <c r="BG149" s="148">
        <f t="shared" si="10"/>
        <v>0</v>
      </c>
      <c r="BH149" s="148">
        <f t="shared" si="11"/>
        <v>0</v>
      </c>
      <c r="BI149" s="148">
        <f t="shared" si="12"/>
        <v>0</v>
      </c>
      <c r="BJ149" s="13" t="s">
        <v>179</v>
      </c>
      <c r="BK149" s="148">
        <f t="shared" si="13"/>
        <v>0</v>
      </c>
      <c r="BL149" s="13" t="s">
        <v>242</v>
      </c>
      <c r="BM149" s="147" t="s">
        <v>253</v>
      </c>
    </row>
    <row r="150" spans="2:65" s="11" customFormat="1" ht="23.1" customHeight="1" x14ac:dyDescent="0.2">
      <c r="B150" s="121"/>
      <c r="D150" s="122" t="s">
        <v>120</v>
      </c>
      <c r="E150" s="132" t="s">
        <v>212</v>
      </c>
      <c r="F150" s="132" t="s">
        <v>254</v>
      </c>
      <c r="I150" s="124"/>
      <c r="J150" s="124"/>
      <c r="K150" s="133">
        <f>BK150</f>
        <v>0</v>
      </c>
      <c r="M150" s="121"/>
      <c r="N150" s="126"/>
      <c r="Q150" s="127">
        <f>SUM(Q151:Q164)</f>
        <v>0</v>
      </c>
      <c r="R150" s="127">
        <f>SUM(R151:R164)</f>
        <v>0</v>
      </c>
      <c r="T150" s="128">
        <f>SUM(T151:T164)</f>
        <v>0</v>
      </c>
      <c r="V150" s="128">
        <f>SUM(V151:V164)</f>
        <v>13.153446728</v>
      </c>
      <c r="X150" s="129">
        <f>SUM(X151:X164)</f>
        <v>4.0480000000000009</v>
      </c>
      <c r="AR150" s="122" t="s">
        <v>129</v>
      </c>
      <c r="AT150" s="130" t="s">
        <v>120</v>
      </c>
      <c r="AU150" s="130" t="s">
        <v>129</v>
      </c>
      <c r="AY150" s="122" t="s">
        <v>172</v>
      </c>
      <c r="BK150" s="131">
        <f>SUM(BK151:BK164)</f>
        <v>0</v>
      </c>
    </row>
    <row r="151" spans="2:65" s="1" customFormat="1" ht="16.5" customHeight="1" x14ac:dyDescent="0.2">
      <c r="B151" s="28"/>
      <c r="C151" s="134" t="s">
        <v>255</v>
      </c>
      <c r="D151" s="134" t="s">
        <v>174</v>
      </c>
      <c r="E151" s="135" t="s">
        <v>256</v>
      </c>
      <c r="F151" s="136" t="s">
        <v>257</v>
      </c>
      <c r="G151" s="137" t="s">
        <v>206</v>
      </c>
      <c r="H151" s="138">
        <v>1</v>
      </c>
      <c r="I151" s="139"/>
      <c r="J151" s="139"/>
      <c r="K151" s="140">
        <f t="shared" ref="K151:K164" si="14">ROUND(P151*H151,2)</f>
        <v>0</v>
      </c>
      <c r="L151" s="141"/>
      <c r="M151" s="28"/>
      <c r="N151" s="142" t="s">
        <v>45</v>
      </c>
      <c r="O151" s="143" t="s">
        <v>85</v>
      </c>
      <c r="P151" s="144">
        <f t="shared" ref="P151:P164" si="15">I151+J151</f>
        <v>0</v>
      </c>
      <c r="Q151" s="144">
        <f t="shared" ref="Q151:Q164" si="16">ROUND(I151*H151,2)</f>
        <v>0</v>
      </c>
      <c r="R151" s="144">
        <f t="shared" ref="R151:R164" si="17">ROUND(J151*H151,2)</f>
        <v>0</v>
      </c>
      <c r="T151" s="145">
        <f t="shared" ref="T151:T164" si="18">S151*H151</f>
        <v>0</v>
      </c>
      <c r="U151" s="145">
        <v>2.4136571999999998</v>
      </c>
      <c r="V151" s="145">
        <f t="shared" ref="V151:V164" si="19">U151*H151</f>
        <v>2.4136571999999998</v>
      </c>
      <c r="W151" s="145">
        <v>0</v>
      </c>
      <c r="X151" s="146">
        <f t="shared" ref="X151:X164" si="20">W151*H151</f>
        <v>0</v>
      </c>
      <c r="AR151" s="147" t="s">
        <v>178</v>
      </c>
      <c r="AT151" s="147" t="s">
        <v>174</v>
      </c>
      <c r="AU151" s="147" t="s">
        <v>179</v>
      </c>
      <c r="AY151" s="13" t="s">
        <v>172</v>
      </c>
      <c r="BE151" s="148">
        <f t="shared" ref="BE151:BE164" si="21">IF(O151="základná",K151,0)</f>
        <v>0</v>
      </c>
      <c r="BF151" s="148">
        <f t="shared" ref="BF151:BF164" si="22">IF(O151="znížená",K151,0)</f>
        <v>0</v>
      </c>
      <c r="BG151" s="148">
        <f t="shared" ref="BG151:BG164" si="23">IF(O151="zákl. prenesená",K151,0)</f>
        <v>0</v>
      </c>
      <c r="BH151" s="148">
        <f t="shared" ref="BH151:BH164" si="24">IF(O151="zníž. prenesená",K151,0)</f>
        <v>0</v>
      </c>
      <c r="BI151" s="148">
        <f t="shared" ref="BI151:BI164" si="25">IF(O151="nulová",K151,0)</f>
        <v>0</v>
      </c>
      <c r="BJ151" s="13" t="s">
        <v>179</v>
      </c>
      <c r="BK151" s="148">
        <f t="shared" ref="BK151:BK164" si="26">ROUND(P151*H151,2)</f>
        <v>0</v>
      </c>
      <c r="BL151" s="13" t="s">
        <v>178</v>
      </c>
      <c r="BM151" s="147" t="s">
        <v>258</v>
      </c>
    </row>
    <row r="152" spans="2:65" s="1" customFormat="1" ht="16.5" customHeight="1" x14ac:dyDescent="0.2">
      <c r="B152" s="28"/>
      <c r="C152" s="134" t="s">
        <v>259</v>
      </c>
      <c r="D152" s="134" t="s">
        <v>174</v>
      </c>
      <c r="E152" s="135" t="s">
        <v>260</v>
      </c>
      <c r="F152" s="136" t="s">
        <v>261</v>
      </c>
      <c r="G152" s="137" t="s">
        <v>177</v>
      </c>
      <c r="H152" s="138">
        <v>1.39</v>
      </c>
      <c r="I152" s="139"/>
      <c r="J152" s="139"/>
      <c r="K152" s="140">
        <f t="shared" si="14"/>
        <v>0</v>
      </c>
      <c r="L152" s="141"/>
      <c r="M152" s="28"/>
      <c r="N152" s="142" t="s">
        <v>45</v>
      </c>
      <c r="O152" s="143" t="s">
        <v>85</v>
      </c>
      <c r="P152" s="144">
        <f t="shared" si="15"/>
        <v>0</v>
      </c>
      <c r="Q152" s="144">
        <f t="shared" si="16"/>
        <v>0</v>
      </c>
      <c r="R152" s="144">
        <f t="shared" si="17"/>
        <v>0</v>
      </c>
      <c r="T152" s="145">
        <f t="shared" si="18"/>
        <v>0</v>
      </c>
      <c r="U152" s="145">
        <v>0.58934299999999995</v>
      </c>
      <c r="V152" s="145">
        <f t="shared" si="19"/>
        <v>0.81918676999999984</v>
      </c>
      <c r="W152" s="145">
        <v>0</v>
      </c>
      <c r="X152" s="146">
        <f t="shared" si="20"/>
        <v>0</v>
      </c>
      <c r="AR152" s="147" t="s">
        <v>178</v>
      </c>
      <c r="AT152" s="147" t="s">
        <v>174</v>
      </c>
      <c r="AU152" s="147" t="s">
        <v>179</v>
      </c>
      <c r="AY152" s="13" t="s">
        <v>172</v>
      </c>
      <c r="BE152" s="148">
        <f t="shared" si="21"/>
        <v>0</v>
      </c>
      <c r="BF152" s="148">
        <f t="shared" si="22"/>
        <v>0</v>
      </c>
      <c r="BG152" s="148">
        <f t="shared" si="23"/>
        <v>0</v>
      </c>
      <c r="BH152" s="148">
        <f t="shared" si="24"/>
        <v>0</v>
      </c>
      <c r="BI152" s="148">
        <f t="shared" si="25"/>
        <v>0</v>
      </c>
      <c r="BJ152" s="13" t="s">
        <v>179</v>
      </c>
      <c r="BK152" s="148">
        <f t="shared" si="26"/>
        <v>0</v>
      </c>
      <c r="BL152" s="13" t="s">
        <v>178</v>
      </c>
      <c r="BM152" s="147" t="s">
        <v>262</v>
      </c>
    </row>
    <row r="153" spans="2:65" s="1" customFormat="1" ht="33" customHeight="1" x14ac:dyDescent="0.2">
      <c r="B153" s="28"/>
      <c r="C153" s="134" t="s">
        <v>263</v>
      </c>
      <c r="D153" s="134" t="s">
        <v>174</v>
      </c>
      <c r="E153" s="135" t="s">
        <v>264</v>
      </c>
      <c r="F153" s="136" t="s">
        <v>265</v>
      </c>
      <c r="G153" s="137" t="s">
        <v>183</v>
      </c>
      <c r="H153" s="138">
        <v>22.1</v>
      </c>
      <c r="I153" s="139"/>
      <c r="J153" s="139"/>
      <c r="K153" s="140">
        <f t="shared" si="14"/>
        <v>0</v>
      </c>
      <c r="L153" s="141"/>
      <c r="M153" s="28"/>
      <c r="N153" s="142" t="s">
        <v>45</v>
      </c>
      <c r="O153" s="143" t="s">
        <v>85</v>
      </c>
      <c r="P153" s="144">
        <f t="shared" si="15"/>
        <v>0</v>
      </c>
      <c r="Q153" s="144">
        <f t="shared" si="16"/>
        <v>0</v>
      </c>
      <c r="R153" s="144">
        <f t="shared" si="17"/>
        <v>0</v>
      </c>
      <c r="T153" s="145">
        <f t="shared" si="18"/>
        <v>0</v>
      </c>
      <c r="U153" s="145">
        <v>0.34713198000000001</v>
      </c>
      <c r="V153" s="145">
        <f t="shared" si="19"/>
        <v>7.6716167580000008</v>
      </c>
      <c r="W153" s="145">
        <v>0</v>
      </c>
      <c r="X153" s="146">
        <f t="shared" si="20"/>
        <v>0</v>
      </c>
      <c r="AR153" s="147" t="s">
        <v>178</v>
      </c>
      <c r="AT153" s="147" t="s">
        <v>174</v>
      </c>
      <c r="AU153" s="147" t="s">
        <v>179</v>
      </c>
      <c r="AY153" s="13" t="s">
        <v>172</v>
      </c>
      <c r="BE153" s="148">
        <f t="shared" si="21"/>
        <v>0</v>
      </c>
      <c r="BF153" s="148">
        <f t="shared" si="22"/>
        <v>0</v>
      </c>
      <c r="BG153" s="148">
        <f t="shared" si="23"/>
        <v>0</v>
      </c>
      <c r="BH153" s="148">
        <f t="shared" si="24"/>
        <v>0</v>
      </c>
      <c r="BI153" s="148">
        <f t="shared" si="25"/>
        <v>0</v>
      </c>
      <c r="BJ153" s="13" t="s">
        <v>179</v>
      </c>
      <c r="BK153" s="148">
        <f t="shared" si="26"/>
        <v>0</v>
      </c>
      <c r="BL153" s="13" t="s">
        <v>178</v>
      </c>
      <c r="BM153" s="147" t="s">
        <v>266</v>
      </c>
    </row>
    <row r="154" spans="2:65" s="1" customFormat="1" ht="24.2" customHeight="1" x14ac:dyDescent="0.2">
      <c r="B154" s="28"/>
      <c r="C154" s="149" t="s">
        <v>267</v>
      </c>
      <c r="D154" s="149" t="s">
        <v>226</v>
      </c>
      <c r="E154" s="150" t="s">
        <v>268</v>
      </c>
      <c r="F154" s="151" t="s">
        <v>269</v>
      </c>
      <c r="G154" s="152" t="s">
        <v>183</v>
      </c>
      <c r="H154" s="153">
        <v>21.39</v>
      </c>
      <c r="I154" s="154"/>
      <c r="J154" s="155"/>
      <c r="K154" s="156">
        <f t="shared" si="14"/>
        <v>0</v>
      </c>
      <c r="L154" s="155"/>
      <c r="M154" s="157"/>
      <c r="N154" s="158" t="s">
        <v>45</v>
      </c>
      <c r="O154" s="143" t="s">
        <v>85</v>
      </c>
      <c r="P154" s="144">
        <f t="shared" si="15"/>
        <v>0</v>
      </c>
      <c r="Q154" s="144">
        <f t="shared" si="16"/>
        <v>0</v>
      </c>
      <c r="R154" s="144">
        <f t="shared" si="17"/>
        <v>0</v>
      </c>
      <c r="T154" s="145">
        <f t="shared" si="18"/>
        <v>0</v>
      </c>
      <c r="U154" s="145">
        <v>0.1</v>
      </c>
      <c r="V154" s="145">
        <f t="shared" si="19"/>
        <v>2.1390000000000002</v>
      </c>
      <c r="W154" s="145">
        <v>0</v>
      </c>
      <c r="X154" s="146">
        <f t="shared" si="20"/>
        <v>0</v>
      </c>
      <c r="AR154" s="147" t="s">
        <v>208</v>
      </c>
      <c r="AT154" s="147" t="s">
        <v>226</v>
      </c>
      <c r="AU154" s="147" t="s">
        <v>179</v>
      </c>
      <c r="AY154" s="13" t="s">
        <v>172</v>
      </c>
      <c r="BE154" s="148">
        <f t="shared" si="21"/>
        <v>0</v>
      </c>
      <c r="BF154" s="148">
        <f t="shared" si="22"/>
        <v>0</v>
      </c>
      <c r="BG154" s="148">
        <f t="shared" si="23"/>
        <v>0</v>
      </c>
      <c r="BH154" s="148">
        <f t="shared" si="24"/>
        <v>0</v>
      </c>
      <c r="BI154" s="148">
        <f t="shared" si="25"/>
        <v>0</v>
      </c>
      <c r="BJ154" s="13" t="s">
        <v>179</v>
      </c>
      <c r="BK154" s="148">
        <f t="shared" si="26"/>
        <v>0</v>
      </c>
      <c r="BL154" s="13" t="s">
        <v>178</v>
      </c>
      <c r="BM154" s="147" t="s">
        <v>270</v>
      </c>
    </row>
    <row r="155" spans="2:65" s="1" customFormat="1" ht="24.2" customHeight="1" x14ac:dyDescent="0.2">
      <c r="B155" s="28"/>
      <c r="C155" s="149" t="s">
        <v>52</v>
      </c>
      <c r="D155" s="149" t="s">
        <v>226</v>
      </c>
      <c r="E155" s="150" t="s">
        <v>271</v>
      </c>
      <c r="F155" s="151" t="s">
        <v>272</v>
      </c>
      <c r="G155" s="152" t="s">
        <v>183</v>
      </c>
      <c r="H155" s="153">
        <v>0.71</v>
      </c>
      <c r="I155" s="154"/>
      <c r="J155" s="155"/>
      <c r="K155" s="156">
        <f t="shared" si="14"/>
        <v>0</v>
      </c>
      <c r="L155" s="155"/>
      <c r="M155" s="157"/>
      <c r="N155" s="158" t="s">
        <v>45</v>
      </c>
      <c r="O155" s="143" t="s">
        <v>85</v>
      </c>
      <c r="P155" s="144">
        <f t="shared" si="15"/>
        <v>0</v>
      </c>
      <c r="Q155" s="144">
        <f t="shared" si="16"/>
        <v>0</v>
      </c>
      <c r="R155" s="144">
        <f t="shared" si="17"/>
        <v>0</v>
      </c>
      <c r="T155" s="145">
        <f t="shared" si="18"/>
        <v>0</v>
      </c>
      <c r="U155" s="145">
        <v>0.12</v>
      </c>
      <c r="V155" s="145">
        <f t="shared" si="19"/>
        <v>8.5199999999999998E-2</v>
      </c>
      <c r="W155" s="145">
        <v>0</v>
      </c>
      <c r="X155" s="146">
        <f t="shared" si="20"/>
        <v>0</v>
      </c>
      <c r="AR155" s="147" t="s">
        <v>208</v>
      </c>
      <c r="AT155" s="147" t="s">
        <v>226</v>
      </c>
      <c r="AU155" s="147" t="s">
        <v>179</v>
      </c>
      <c r="AY155" s="13" t="s">
        <v>172</v>
      </c>
      <c r="BE155" s="148">
        <f t="shared" si="21"/>
        <v>0</v>
      </c>
      <c r="BF155" s="148">
        <f t="shared" si="22"/>
        <v>0</v>
      </c>
      <c r="BG155" s="148">
        <f t="shared" si="23"/>
        <v>0</v>
      </c>
      <c r="BH155" s="148">
        <f t="shared" si="24"/>
        <v>0</v>
      </c>
      <c r="BI155" s="148">
        <f t="shared" si="25"/>
        <v>0</v>
      </c>
      <c r="BJ155" s="13" t="s">
        <v>179</v>
      </c>
      <c r="BK155" s="148">
        <f t="shared" si="26"/>
        <v>0</v>
      </c>
      <c r="BL155" s="13" t="s">
        <v>178</v>
      </c>
      <c r="BM155" s="147" t="s">
        <v>273</v>
      </c>
    </row>
    <row r="156" spans="2:65" s="1" customFormat="1" ht="33" customHeight="1" x14ac:dyDescent="0.2">
      <c r="B156" s="28"/>
      <c r="C156" s="134" t="s">
        <v>274</v>
      </c>
      <c r="D156" s="134" t="s">
        <v>174</v>
      </c>
      <c r="E156" s="135" t="s">
        <v>275</v>
      </c>
      <c r="F156" s="136" t="s">
        <v>276</v>
      </c>
      <c r="G156" s="137" t="s">
        <v>195</v>
      </c>
      <c r="H156" s="138">
        <v>1.84</v>
      </c>
      <c r="I156" s="139"/>
      <c r="J156" s="139"/>
      <c r="K156" s="140">
        <f t="shared" si="14"/>
        <v>0</v>
      </c>
      <c r="L156" s="141"/>
      <c r="M156" s="28"/>
      <c r="N156" s="142" t="s">
        <v>45</v>
      </c>
      <c r="O156" s="143" t="s">
        <v>85</v>
      </c>
      <c r="P156" s="144">
        <f t="shared" si="15"/>
        <v>0</v>
      </c>
      <c r="Q156" s="144">
        <f t="shared" si="16"/>
        <v>0</v>
      </c>
      <c r="R156" s="144">
        <f t="shared" si="17"/>
        <v>0</v>
      </c>
      <c r="T156" s="145">
        <f t="shared" si="18"/>
        <v>0</v>
      </c>
      <c r="U156" s="145">
        <v>0</v>
      </c>
      <c r="V156" s="145">
        <f t="shared" si="19"/>
        <v>0</v>
      </c>
      <c r="W156" s="145">
        <v>2.2000000000000002</v>
      </c>
      <c r="X156" s="146">
        <f t="shared" si="20"/>
        <v>4.0480000000000009</v>
      </c>
      <c r="AR156" s="147" t="s">
        <v>178</v>
      </c>
      <c r="AT156" s="147" t="s">
        <v>174</v>
      </c>
      <c r="AU156" s="147" t="s">
        <v>179</v>
      </c>
      <c r="AY156" s="13" t="s">
        <v>172</v>
      </c>
      <c r="BE156" s="148">
        <f t="shared" si="21"/>
        <v>0</v>
      </c>
      <c r="BF156" s="148">
        <f t="shared" si="22"/>
        <v>0</v>
      </c>
      <c r="BG156" s="148">
        <f t="shared" si="23"/>
        <v>0</v>
      </c>
      <c r="BH156" s="148">
        <f t="shared" si="24"/>
        <v>0</v>
      </c>
      <c r="BI156" s="148">
        <f t="shared" si="25"/>
        <v>0</v>
      </c>
      <c r="BJ156" s="13" t="s">
        <v>179</v>
      </c>
      <c r="BK156" s="148">
        <f t="shared" si="26"/>
        <v>0</v>
      </c>
      <c r="BL156" s="13" t="s">
        <v>178</v>
      </c>
      <c r="BM156" s="147" t="s">
        <v>277</v>
      </c>
    </row>
    <row r="157" spans="2:65" s="1" customFormat="1" ht="16.5" customHeight="1" x14ac:dyDescent="0.2">
      <c r="B157" s="28"/>
      <c r="C157" s="134" t="s">
        <v>278</v>
      </c>
      <c r="D157" s="134" t="s">
        <v>174</v>
      </c>
      <c r="E157" s="135" t="s">
        <v>279</v>
      </c>
      <c r="F157" s="136" t="s">
        <v>280</v>
      </c>
      <c r="G157" s="137" t="s">
        <v>201</v>
      </c>
      <c r="H157" s="138">
        <v>7</v>
      </c>
      <c r="I157" s="139"/>
      <c r="J157" s="139"/>
      <c r="K157" s="140">
        <f t="shared" si="14"/>
        <v>0</v>
      </c>
      <c r="L157" s="141"/>
      <c r="M157" s="28"/>
      <c r="N157" s="142" t="s">
        <v>45</v>
      </c>
      <c r="O157" s="143" t="s">
        <v>85</v>
      </c>
      <c r="P157" s="144">
        <f t="shared" si="15"/>
        <v>0</v>
      </c>
      <c r="Q157" s="144">
        <f t="shared" si="16"/>
        <v>0</v>
      </c>
      <c r="R157" s="144">
        <f t="shared" si="17"/>
        <v>0</v>
      </c>
      <c r="T157" s="145">
        <f t="shared" si="18"/>
        <v>0</v>
      </c>
      <c r="U157" s="145">
        <v>2.3408999999999999E-3</v>
      </c>
      <c r="V157" s="145">
        <f t="shared" si="19"/>
        <v>1.6386299999999999E-2</v>
      </c>
      <c r="W157" s="145">
        <v>0</v>
      </c>
      <c r="X157" s="146">
        <f t="shared" si="20"/>
        <v>0</v>
      </c>
      <c r="AR157" s="147" t="s">
        <v>178</v>
      </c>
      <c r="AT157" s="147" t="s">
        <v>174</v>
      </c>
      <c r="AU157" s="147" t="s">
        <v>179</v>
      </c>
      <c r="AY157" s="13" t="s">
        <v>172</v>
      </c>
      <c r="BE157" s="148">
        <f t="shared" si="21"/>
        <v>0</v>
      </c>
      <c r="BF157" s="148">
        <f t="shared" si="22"/>
        <v>0</v>
      </c>
      <c r="BG157" s="148">
        <f t="shared" si="23"/>
        <v>0</v>
      </c>
      <c r="BH157" s="148">
        <f t="shared" si="24"/>
        <v>0</v>
      </c>
      <c r="BI157" s="148">
        <f t="shared" si="25"/>
        <v>0</v>
      </c>
      <c r="BJ157" s="13" t="s">
        <v>179</v>
      </c>
      <c r="BK157" s="148">
        <f t="shared" si="26"/>
        <v>0</v>
      </c>
      <c r="BL157" s="13" t="s">
        <v>178</v>
      </c>
      <c r="BM157" s="147" t="s">
        <v>281</v>
      </c>
    </row>
    <row r="158" spans="2:65" s="1" customFormat="1" ht="16.5" customHeight="1" x14ac:dyDescent="0.2">
      <c r="B158" s="28"/>
      <c r="C158" s="134" t="s">
        <v>282</v>
      </c>
      <c r="D158" s="134" t="s">
        <v>174</v>
      </c>
      <c r="E158" s="135" t="s">
        <v>283</v>
      </c>
      <c r="F158" s="136" t="s">
        <v>284</v>
      </c>
      <c r="G158" s="137" t="s">
        <v>201</v>
      </c>
      <c r="H158" s="138">
        <v>8</v>
      </c>
      <c r="I158" s="139"/>
      <c r="J158" s="139"/>
      <c r="K158" s="140">
        <f t="shared" si="14"/>
        <v>0</v>
      </c>
      <c r="L158" s="141"/>
      <c r="M158" s="28"/>
      <c r="N158" s="142" t="s">
        <v>45</v>
      </c>
      <c r="O158" s="143" t="s">
        <v>85</v>
      </c>
      <c r="P158" s="144">
        <f t="shared" si="15"/>
        <v>0</v>
      </c>
      <c r="Q158" s="144">
        <f t="shared" si="16"/>
        <v>0</v>
      </c>
      <c r="R158" s="144">
        <f t="shared" si="17"/>
        <v>0</v>
      </c>
      <c r="T158" s="145">
        <f t="shared" si="18"/>
        <v>0</v>
      </c>
      <c r="U158" s="145">
        <v>9.6389999999999996E-4</v>
      </c>
      <c r="V158" s="145">
        <f t="shared" si="19"/>
        <v>7.7111999999999997E-3</v>
      </c>
      <c r="W158" s="145">
        <v>0</v>
      </c>
      <c r="X158" s="146">
        <f t="shared" si="20"/>
        <v>0</v>
      </c>
      <c r="AR158" s="147" t="s">
        <v>178</v>
      </c>
      <c r="AT158" s="147" t="s">
        <v>174</v>
      </c>
      <c r="AU158" s="147" t="s">
        <v>179</v>
      </c>
      <c r="AY158" s="13" t="s">
        <v>172</v>
      </c>
      <c r="BE158" s="148">
        <f t="shared" si="21"/>
        <v>0</v>
      </c>
      <c r="BF158" s="148">
        <f t="shared" si="22"/>
        <v>0</v>
      </c>
      <c r="BG158" s="148">
        <f t="shared" si="23"/>
        <v>0</v>
      </c>
      <c r="BH158" s="148">
        <f t="shared" si="24"/>
        <v>0</v>
      </c>
      <c r="BI158" s="148">
        <f t="shared" si="25"/>
        <v>0</v>
      </c>
      <c r="BJ158" s="13" t="s">
        <v>179</v>
      </c>
      <c r="BK158" s="148">
        <f t="shared" si="26"/>
        <v>0</v>
      </c>
      <c r="BL158" s="13" t="s">
        <v>178</v>
      </c>
      <c r="BM158" s="147" t="s">
        <v>285</v>
      </c>
    </row>
    <row r="159" spans="2:65" s="1" customFormat="1" ht="21.75" customHeight="1" x14ac:dyDescent="0.2">
      <c r="B159" s="28"/>
      <c r="C159" s="134" t="s">
        <v>286</v>
      </c>
      <c r="D159" s="134" t="s">
        <v>174</v>
      </c>
      <c r="E159" s="135" t="s">
        <v>287</v>
      </c>
      <c r="F159" s="136" t="s">
        <v>288</v>
      </c>
      <c r="G159" s="137" t="s">
        <v>201</v>
      </c>
      <c r="H159" s="138">
        <v>1</v>
      </c>
      <c r="I159" s="139"/>
      <c r="J159" s="139"/>
      <c r="K159" s="140">
        <f t="shared" si="14"/>
        <v>0</v>
      </c>
      <c r="L159" s="141"/>
      <c r="M159" s="28"/>
      <c r="N159" s="142" t="s">
        <v>45</v>
      </c>
      <c r="O159" s="143" t="s">
        <v>85</v>
      </c>
      <c r="P159" s="144">
        <f t="shared" si="15"/>
        <v>0</v>
      </c>
      <c r="Q159" s="144">
        <f t="shared" si="16"/>
        <v>0</v>
      </c>
      <c r="R159" s="144">
        <f t="shared" si="17"/>
        <v>0</v>
      </c>
      <c r="T159" s="145">
        <f t="shared" si="18"/>
        <v>0</v>
      </c>
      <c r="U159" s="145">
        <v>6.8849999999999998E-4</v>
      </c>
      <c r="V159" s="145">
        <f t="shared" si="19"/>
        <v>6.8849999999999998E-4</v>
      </c>
      <c r="W159" s="145">
        <v>0</v>
      </c>
      <c r="X159" s="146">
        <f t="shared" si="20"/>
        <v>0</v>
      </c>
      <c r="AR159" s="147" t="s">
        <v>178</v>
      </c>
      <c r="AT159" s="147" t="s">
        <v>174</v>
      </c>
      <c r="AU159" s="147" t="s">
        <v>179</v>
      </c>
      <c r="AY159" s="13" t="s">
        <v>172</v>
      </c>
      <c r="BE159" s="148">
        <f t="shared" si="21"/>
        <v>0</v>
      </c>
      <c r="BF159" s="148">
        <f t="shared" si="22"/>
        <v>0</v>
      </c>
      <c r="BG159" s="148">
        <f t="shared" si="23"/>
        <v>0</v>
      </c>
      <c r="BH159" s="148">
        <f t="shared" si="24"/>
        <v>0</v>
      </c>
      <c r="BI159" s="148">
        <f t="shared" si="25"/>
        <v>0</v>
      </c>
      <c r="BJ159" s="13" t="s">
        <v>179</v>
      </c>
      <c r="BK159" s="148">
        <f t="shared" si="26"/>
        <v>0</v>
      </c>
      <c r="BL159" s="13" t="s">
        <v>178</v>
      </c>
      <c r="BM159" s="147" t="s">
        <v>289</v>
      </c>
    </row>
    <row r="160" spans="2:65" s="1" customFormat="1" ht="21.75" customHeight="1" x14ac:dyDescent="0.2">
      <c r="B160" s="28"/>
      <c r="C160" s="134" t="s">
        <v>290</v>
      </c>
      <c r="D160" s="134" t="s">
        <v>174</v>
      </c>
      <c r="E160" s="135" t="s">
        <v>291</v>
      </c>
      <c r="F160" s="136" t="s">
        <v>292</v>
      </c>
      <c r="G160" s="137" t="s">
        <v>293</v>
      </c>
      <c r="H160" s="138">
        <v>36.128</v>
      </c>
      <c r="I160" s="139"/>
      <c r="J160" s="139"/>
      <c r="K160" s="140">
        <f t="shared" si="14"/>
        <v>0</v>
      </c>
      <c r="L160" s="141"/>
      <c r="M160" s="28"/>
      <c r="N160" s="142" t="s">
        <v>45</v>
      </c>
      <c r="O160" s="143" t="s">
        <v>85</v>
      </c>
      <c r="P160" s="144">
        <f t="shared" si="15"/>
        <v>0</v>
      </c>
      <c r="Q160" s="144">
        <f t="shared" si="16"/>
        <v>0</v>
      </c>
      <c r="R160" s="144">
        <f t="shared" si="17"/>
        <v>0</v>
      </c>
      <c r="T160" s="145">
        <f t="shared" si="18"/>
        <v>0</v>
      </c>
      <c r="U160" s="145">
        <v>0</v>
      </c>
      <c r="V160" s="145">
        <f t="shared" si="19"/>
        <v>0</v>
      </c>
      <c r="W160" s="145">
        <v>0</v>
      </c>
      <c r="X160" s="146">
        <f t="shared" si="20"/>
        <v>0</v>
      </c>
      <c r="AR160" s="147" t="s">
        <v>178</v>
      </c>
      <c r="AT160" s="147" t="s">
        <v>174</v>
      </c>
      <c r="AU160" s="147" t="s">
        <v>179</v>
      </c>
      <c r="AY160" s="13" t="s">
        <v>172</v>
      </c>
      <c r="BE160" s="148">
        <f t="shared" si="21"/>
        <v>0</v>
      </c>
      <c r="BF160" s="148">
        <f t="shared" si="22"/>
        <v>0</v>
      </c>
      <c r="BG160" s="148">
        <f t="shared" si="23"/>
        <v>0</v>
      </c>
      <c r="BH160" s="148">
        <f t="shared" si="24"/>
        <v>0</v>
      </c>
      <c r="BI160" s="148">
        <f t="shared" si="25"/>
        <v>0</v>
      </c>
      <c r="BJ160" s="13" t="s">
        <v>179</v>
      </c>
      <c r="BK160" s="148">
        <f t="shared" si="26"/>
        <v>0</v>
      </c>
      <c r="BL160" s="13" t="s">
        <v>178</v>
      </c>
      <c r="BM160" s="147" t="s">
        <v>294</v>
      </c>
    </row>
    <row r="161" spans="2:65" s="1" customFormat="1" ht="24.2" customHeight="1" x14ac:dyDescent="0.2">
      <c r="B161" s="28"/>
      <c r="C161" s="134" t="s">
        <v>295</v>
      </c>
      <c r="D161" s="134" t="s">
        <v>174</v>
      </c>
      <c r="E161" s="135" t="s">
        <v>296</v>
      </c>
      <c r="F161" s="136" t="s">
        <v>297</v>
      </c>
      <c r="G161" s="137" t="s">
        <v>293</v>
      </c>
      <c r="H161" s="138">
        <v>36.128</v>
      </c>
      <c r="I161" s="139"/>
      <c r="J161" s="139"/>
      <c r="K161" s="140">
        <f t="shared" si="14"/>
        <v>0</v>
      </c>
      <c r="L161" s="141"/>
      <c r="M161" s="28"/>
      <c r="N161" s="142" t="s">
        <v>45</v>
      </c>
      <c r="O161" s="143" t="s">
        <v>85</v>
      </c>
      <c r="P161" s="144">
        <f t="shared" si="15"/>
        <v>0</v>
      </c>
      <c r="Q161" s="144">
        <f t="shared" si="16"/>
        <v>0</v>
      </c>
      <c r="R161" s="144">
        <f t="shared" si="17"/>
        <v>0</v>
      </c>
      <c r="T161" s="145">
        <f t="shared" si="18"/>
        <v>0</v>
      </c>
      <c r="U161" s="145">
        <v>0</v>
      </c>
      <c r="V161" s="145">
        <f t="shared" si="19"/>
        <v>0</v>
      </c>
      <c r="W161" s="145">
        <v>0</v>
      </c>
      <c r="X161" s="146">
        <f t="shared" si="20"/>
        <v>0</v>
      </c>
      <c r="AR161" s="147" t="s">
        <v>178</v>
      </c>
      <c r="AT161" s="147" t="s">
        <v>174</v>
      </c>
      <c r="AU161" s="147" t="s">
        <v>179</v>
      </c>
      <c r="AY161" s="13" t="s">
        <v>172</v>
      </c>
      <c r="BE161" s="148">
        <f t="shared" si="21"/>
        <v>0</v>
      </c>
      <c r="BF161" s="148">
        <f t="shared" si="22"/>
        <v>0</v>
      </c>
      <c r="BG161" s="148">
        <f t="shared" si="23"/>
        <v>0</v>
      </c>
      <c r="BH161" s="148">
        <f t="shared" si="24"/>
        <v>0</v>
      </c>
      <c r="BI161" s="148">
        <f t="shared" si="25"/>
        <v>0</v>
      </c>
      <c r="BJ161" s="13" t="s">
        <v>179</v>
      </c>
      <c r="BK161" s="148">
        <f t="shared" si="26"/>
        <v>0</v>
      </c>
      <c r="BL161" s="13" t="s">
        <v>178</v>
      </c>
      <c r="BM161" s="147" t="s">
        <v>298</v>
      </c>
    </row>
    <row r="162" spans="2:65" s="1" customFormat="1" ht="24.2" customHeight="1" x14ac:dyDescent="0.2">
      <c r="B162" s="28"/>
      <c r="C162" s="134" t="s">
        <v>299</v>
      </c>
      <c r="D162" s="134" t="s">
        <v>174</v>
      </c>
      <c r="E162" s="135" t="s">
        <v>300</v>
      </c>
      <c r="F162" s="136" t="s">
        <v>301</v>
      </c>
      <c r="G162" s="137" t="s">
        <v>293</v>
      </c>
      <c r="H162" s="138">
        <v>36.128</v>
      </c>
      <c r="I162" s="139"/>
      <c r="J162" s="139"/>
      <c r="K162" s="140">
        <f t="shared" si="14"/>
        <v>0</v>
      </c>
      <c r="L162" s="141"/>
      <c r="M162" s="28"/>
      <c r="N162" s="142" t="s">
        <v>45</v>
      </c>
      <c r="O162" s="143" t="s">
        <v>85</v>
      </c>
      <c r="P162" s="144">
        <f t="shared" si="15"/>
        <v>0</v>
      </c>
      <c r="Q162" s="144">
        <f t="shared" si="16"/>
        <v>0</v>
      </c>
      <c r="R162" s="144">
        <f t="shared" si="17"/>
        <v>0</v>
      </c>
      <c r="T162" s="145">
        <f t="shared" si="18"/>
        <v>0</v>
      </c>
      <c r="U162" s="145">
        <v>0</v>
      </c>
      <c r="V162" s="145">
        <f t="shared" si="19"/>
        <v>0</v>
      </c>
      <c r="W162" s="145">
        <v>0</v>
      </c>
      <c r="X162" s="146">
        <f t="shared" si="20"/>
        <v>0</v>
      </c>
      <c r="AR162" s="147" t="s">
        <v>178</v>
      </c>
      <c r="AT162" s="147" t="s">
        <v>174</v>
      </c>
      <c r="AU162" s="147" t="s">
        <v>179</v>
      </c>
      <c r="AY162" s="13" t="s">
        <v>172</v>
      </c>
      <c r="BE162" s="148">
        <f t="shared" si="21"/>
        <v>0</v>
      </c>
      <c r="BF162" s="148">
        <f t="shared" si="22"/>
        <v>0</v>
      </c>
      <c r="BG162" s="148">
        <f t="shared" si="23"/>
        <v>0</v>
      </c>
      <c r="BH162" s="148">
        <f t="shared" si="24"/>
        <v>0</v>
      </c>
      <c r="BI162" s="148">
        <f t="shared" si="25"/>
        <v>0</v>
      </c>
      <c r="BJ162" s="13" t="s">
        <v>179</v>
      </c>
      <c r="BK162" s="148">
        <f t="shared" si="26"/>
        <v>0</v>
      </c>
      <c r="BL162" s="13" t="s">
        <v>178</v>
      </c>
      <c r="BM162" s="147" t="s">
        <v>302</v>
      </c>
    </row>
    <row r="163" spans="2:65" s="1" customFormat="1" ht="16.5" customHeight="1" x14ac:dyDescent="0.2">
      <c r="B163" s="28"/>
      <c r="C163" s="134" t="s">
        <v>303</v>
      </c>
      <c r="D163" s="134" t="s">
        <v>174</v>
      </c>
      <c r="E163" s="135" t="s">
        <v>304</v>
      </c>
      <c r="F163" s="136" t="s">
        <v>305</v>
      </c>
      <c r="G163" s="137" t="s">
        <v>201</v>
      </c>
      <c r="H163" s="138">
        <v>5</v>
      </c>
      <c r="I163" s="139"/>
      <c r="J163" s="139"/>
      <c r="K163" s="140">
        <f t="shared" si="14"/>
        <v>0</v>
      </c>
      <c r="L163" s="141"/>
      <c r="M163" s="28"/>
      <c r="N163" s="142" t="s">
        <v>45</v>
      </c>
      <c r="O163" s="143" t="s">
        <v>85</v>
      </c>
      <c r="P163" s="144">
        <f t="shared" si="15"/>
        <v>0</v>
      </c>
      <c r="Q163" s="144">
        <f t="shared" si="16"/>
        <v>0</v>
      </c>
      <c r="R163" s="144">
        <f t="shared" si="17"/>
        <v>0</v>
      </c>
      <c r="T163" s="145">
        <f t="shared" si="18"/>
        <v>0</v>
      </c>
      <c r="U163" s="145">
        <v>0</v>
      </c>
      <c r="V163" s="145">
        <f t="shared" si="19"/>
        <v>0</v>
      </c>
      <c r="W163" s="145">
        <v>0</v>
      </c>
      <c r="X163" s="146">
        <f t="shared" si="20"/>
        <v>0</v>
      </c>
      <c r="AR163" s="147" t="s">
        <v>178</v>
      </c>
      <c r="AT163" s="147" t="s">
        <v>174</v>
      </c>
      <c r="AU163" s="147" t="s">
        <v>179</v>
      </c>
      <c r="AY163" s="13" t="s">
        <v>172</v>
      </c>
      <c r="BE163" s="148">
        <f t="shared" si="21"/>
        <v>0</v>
      </c>
      <c r="BF163" s="148">
        <f t="shared" si="22"/>
        <v>0</v>
      </c>
      <c r="BG163" s="148">
        <f t="shared" si="23"/>
        <v>0</v>
      </c>
      <c r="BH163" s="148">
        <f t="shared" si="24"/>
        <v>0</v>
      </c>
      <c r="BI163" s="148">
        <f t="shared" si="25"/>
        <v>0</v>
      </c>
      <c r="BJ163" s="13" t="s">
        <v>179</v>
      </c>
      <c r="BK163" s="148">
        <f t="shared" si="26"/>
        <v>0</v>
      </c>
      <c r="BL163" s="13" t="s">
        <v>178</v>
      </c>
      <c r="BM163" s="147" t="s">
        <v>306</v>
      </c>
    </row>
    <row r="164" spans="2:65" s="1" customFormat="1" ht="38.1" customHeight="1" x14ac:dyDescent="0.2">
      <c r="B164" s="28"/>
      <c r="C164" s="134" t="s">
        <v>307</v>
      </c>
      <c r="D164" s="134" t="s">
        <v>174</v>
      </c>
      <c r="E164" s="135" t="s">
        <v>308</v>
      </c>
      <c r="F164" s="136" t="s">
        <v>309</v>
      </c>
      <c r="G164" s="137" t="s">
        <v>293</v>
      </c>
      <c r="H164" s="138">
        <v>36.128</v>
      </c>
      <c r="I164" s="139"/>
      <c r="J164" s="139"/>
      <c r="K164" s="140">
        <f t="shared" si="14"/>
        <v>0</v>
      </c>
      <c r="L164" s="141"/>
      <c r="M164" s="28"/>
      <c r="N164" s="142" t="s">
        <v>45</v>
      </c>
      <c r="O164" s="143" t="s">
        <v>85</v>
      </c>
      <c r="P164" s="144">
        <f t="shared" si="15"/>
        <v>0</v>
      </c>
      <c r="Q164" s="144">
        <f t="shared" si="16"/>
        <v>0</v>
      </c>
      <c r="R164" s="144">
        <f t="shared" si="17"/>
        <v>0</v>
      </c>
      <c r="T164" s="145">
        <f t="shared" si="18"/>
        <v>0</v>
      </c>
      <c r="U164" s="145">
        <v>0</v>
      </c>
      <c r="V164" s="145">
        <f t="shared" si="19"/>
        <v>0</v>
      </c>
      <c r="W164" s="145">
        <v>0</v>
      </c>
      <c r="X164" s="146">
        <f t="shared" si="20"/>
        <v>0</v>
      </c>
      <c r="AR164" s="147" t="s">
        <v>178</v>
      </c>
      <c r="AT164" s="147" t="s">
        <v>174</v>
      </c>
      <c r="AU164" s="147" t="s">
        <v>179</v>
      </c>
      <c r="AY164" s="13" t="s">
        <v>172</v>
      </c>
      <c r="BE164" s="148">
        <f t="shared" si="21"/>
        <v>0</v>
      </c>
      <c r="BF164" s="148">
        <f t="shared" si="22"/>
        <v>0</v>
      </c>
      <c r="BG164" s="148">
        <f t="shared" si="23"/>
        <v>0</v>
      </c>
      <c r="BH164" s="148">
        <f t="shared" si="24"/>
        <v>0</v>
      </c>
      <c r="BI164" s="148">
        <f t="shared" si="25"/>
        <v>0</v>
      </c>
      <c r="BJ164" s="13" t="s">
        <v>179</v>
      </c>
      <c r="BK164" s="148">
        <f t="shared" si="26"/>
        <v>0</v>
      </c>
      <c r="BL164" s="13" t="s">
        <v>178</v>
      </c>
      <c r="BM164" s="147" t="s">
        <v>310</v>
      </c>
    </row>
    <row r="165" spans="2:65" s="11" customFormat="1" ht="23.1" customHeight="1" x14ac:dyDescent="0.2">
      <c r="B165" s="121"/>
      <c r="D165" s="122" t="s">
        <v>120</v>
      </c>
      <c r="E165" s="132" t="s">
        <v>311</v>
      </c>
      <c r="F165" s="132" t="s">
        <v>312</v>
      </c>
      <c r="I165" s="124"/>
      <c r="J165" s="124"/>
      <c r="K165" s="133">
        <f>BK165</f>
        <v>0</v>
      </c>
      <c r="M165" s="121"/>
      <c r="N165" s="126"/>
      <c r="Q165" s="127">
        <f>Q166</f>
        <v>0</v>
      </c>
      <c r="R165" s="127">
        <f>R166</f>
        <v>0</v>
      </c>
      <c r="T165" s="128">
        <f>T166</f>
        <v>0</v>
      </c>
      <c r="V165" s="128">
        <f>V166</f>
        <v>0</v>
      </c>
      <c r="X165" s="129">
        <f>X166</f>
        <v>0</v>
      </c>
      <c r="AR165" s="122" t="s">
        <v>129</v>
      </c>
      <c r="AT165" s="130" t="s">
        <v>120</v>
      </c>
      <c r="AU165" s="130" t="s">
        <v>129</v>
      </c>
      <c r="AY165" s="122" t="s">
        <v>172</v>
      </c>
      <c r="BK165" s="131">
        <f>BK166</f>
        <v>0</v>
      </c>
    </row>
    <row r="166" spans="2:65" s="1" customFormat="1" ht="24.2" customHeight="1" x14ac:dyDescent="0.2">
      <c r="B166" s="28"/>
      <c r="C166" s="134" t="s">
        <v>313</v>
      </c>
      <c r="D166" s="134" t="s">
        <v>174</v>
      </c>
      <c r="E166" s="135" t="s">
        <v>314</v>
      </c>
      <c r="F166" s="136" t="s">
        <v>315</v>
      </c>
      <c r="G166" s="137" t="s">
        <v>293</v>
      </c>
      <c r="H166" s="138">
        <v>37.715000000000003</v>
      </c>
      <c r="I166" s="139"/>
      <c r="J166" s="139"/>
      <c r="K166" s="140">
        <f>ROUND(P166*H166,2)</f>
        <v>0</v>
      </c>
      <c r="L166" s="141"/>
      <c r="M166" s="28"/>
      <c r="N166" s="142" t="s">
        <v>45</v>
      </c>
      <c r="O166" s="143" t="s">
        <v>85</v>
      </c>
      <c r="P166" s="144">
        <f>I166+J166</f>
        <v>0</v>
      </c>
      <c r="Q166" s="144">
        <f>ROUND(I166*H166,2)</f>
        <v>0</v>
      </c>
      <c r="R166" s="144">
        <f>ROUND(J166*H166,2)</f>
        <v>0</v>
      </c>
      <c r="T166" s="145">
        <f>S166*H166</f>
        <v>0</v>
      </c>
      <c r="U166" s="145">
        <v>0</v>
      </c>
      <c r="V166" s="145">
        <f>U166*H166</f>
        <v>0</v>
      </c>
      <c r="W166" s="145">
        <v>0</v>
      </c>
      <c r="X166" s="146">
        <f>W166*H166</f>
        <v>0</v>
      </c>
      <c r="AR166" s="147" t="s">
        <v>178</v>
      </c>
      <c r="AT166" s="147" t="s">
        <v>174</v>
      </c>
      <c r="AU166" s="147" t="s">
        <v>179</v>
      </c>
      <c r="AY166" s="13" t="s">
        <v>172</v>
      </c>
      <c r="BE166" s="148">
        <f>IF(O166="základná",K166,0)</f>
        <v>0</v>
      </c>
      <c r="BF166" s="148">
        <f>IF(O166="znížená",K166,0)</f>
        <v>0</v>
      </c>
      <c r="BG166" s="148">
        <f>IF(O166="zákl. prenesená",K166,0)</f>
        <v>0</v>
      </c>
      <c r="BH166" s="148">
        <f>IF(O166="zníž. prenesená",K166,0)</f>
        <v>0</v>
      </c>
      <c r="BI166" s="148">
        <f>IF(O166="nulová",K166,0)</f>
        <v>0</v>
      </c>
      <c r="BJ166" s="13" t="s">
        <v>179</v>
      </c>
      <c r="BK166" s="148">
        <f>ROUND(P166*H166,2)</f>
        <v>0</v>
      </c>
      <c r="BL166" s="13" t="s">
        <v>178</v>
      </c>
      <c r="BM166" s="147" t="s">
        <v>316</v>
      </c>
    </row>
    <row r="167" spans="2:65" s="11" customFormat="1" ht="26.1" customHeight="1" x14ac:dyDescent="0.2">
      <c r="B167" s="121"/>
      <c r="D167" s="122" t="s">
        <v>120</v>
      </c>
      <c r="E167" s="123" t="s">
        <v>317</v>
      </c>
      <c r="F167" s="123" t="s">
        <v>318</v>
      </c>
      <c r="I167" s="124"/>
      <c r="J167" s="124"/>
      <c r="K167" s="125">
        <f>BK167</f>
        <v>0</v>
      </c>
      <c r="M167" s="121"/>
      <c r="N167" s="126"/>
      <c r="Q167" s="127">
        <f>Q168+Q173+Q180</f>
        <v>0</v>
      </c>
      <c r="R167" s="127">
        <f>R168+R173+R180</f>
        <v>0</v>
      </c>
      <c r="T167" s="128">
        <f>T168+T173+T180</f>
        <v>0</v>
      </c>
      <c r="V167" s="128">
        <f>V168+V173+V180</f>
        <v>0.44207648399999999</v>
      </c>
      <c r="X167" s="129">
        <f>X168+X173+X180</f>
        <v>0</v>
      </c>
      <c r="AR167" s="122" t="s">
        <v>179</v>
      </c>
      <c r="AT167" s="130" t="s">
        <v>120</v>
      </c>
      <c r="AU167" s="130" t="s">
        <v>121</v>
      </c>
      <c r="AY167" s="122" t="s">
        <v>172</v>
      </c>
      <c r="BK167" s="131">
        <f>BK168+BK173+BK180</f>
        <v>0</v>
      </c>
    </row>
    <row r="168" spans="2:65" s="11" customFormat="1" ht="23.1" customHeight="1" x14ac:dyDescent="0.2">
      <c r="B168" s="121"/>
      <c r="D168" s="122" t="s">
        <v>120</v>
      </c>
      <c r="E168" s="132" t="s">
        <v>319</v>
      </c>
      <c r="F168" s="132" t="s">
        <v>320</v>
      </c>
      <c r="I168" s="124"/>
      <c r="J168" s="124"/>
      <c r="K168" s="133">
        <f>BK168</f>
        <v>0</v>
      </c>
      <c r="M168" s="121"/>
      <c r="N168" s="126"/>
      <c r="Q168" s="127">
        <f>SUM(Q169:Q172)</f>
        <v>0</v>
      </c>
      <c r="R168" s="127">
        <f>SUM(R169:R172)</f>
        <v>0</v>
      </c>
      <c r="T168" s="128">
        <f>SUM(T169:T172)</f>
        <v>0</v>
      </c>
      <c r="V168" s="128">
        <f>SUM(V169:V172)</f>
        <v>0.21309649999999999</v>
      </c>
      <c r="X168" s="129">
        <f>SUM(X169:X172)</f>
        <v>0</v>
      </c>
      <c r="AR168" s="122" t="s">
        <v>179</v>
      </c>
      <c r="AT168" s="130" t="s">
        <v>120</v>
      </c>
      <c r="AU168" s="130" t="s">
        <v>129</v>
      </c>
      <c r="AY168" s="122" t="s">
        <v>172</v>
      </c>
      <c r="BK168" s="131">
        <f>SUM(BK169:BK172)</f>
        <v>0</v>
      </c>
    </row>
    <row r="169" spans="2:65" s="1" customFormat="1" ht="33" customHeight="1" x14ac:dyDescent="0.2">
      <c r="B169" s="28"/>
      <c r="C169" s="134" t="s">
        <v>321</v>
      </c>
      <c r="D169" s="134" t="s">
        <v>174</v>
      </c>
      <c r="E169" s="135" t="s">
        <v>322</v>
      </c>
      <c r="F169" s="136" t="s">
        <v>323</v>
      </c>
      <c r="G169" s="137" t="s">
        <v>177</v>
      </c>
      <c r="H169" s="138">
        <v>43.42</v>
      </c>
      <c r="I169" s="139"/>
      <c r="J169" s="139"/>
      <c r="K169" s="140">
        <f>ROUND(P169*H169,2)</f>
        <v>0</v>
      </c>
      <c r="L169" s="141"/>
      <c r="M169" s="28"/>
      <c r="N169" s="142" t="s">
        <v>45</v>
      </c>
      <c r="O169" s="143" t="s">
        <v>85</v>
      </c>
      <c r="P169" s="144">
        <f>I169+J169</f>
        <v>0</v>
      </c>
      <c r="Q169" s="144">
        <f>ROUND(I169*H169,2)</f>
        <v>0</v>
      </c>
      <c r="R169" s="144">
        <f>ROUND(J169*H169,2)</f>
        <v>0</v>
      </c>
      <c r="T169" s="145">
        <f>S169*H169</f>
        <v>0</v>
      </c>
      <c r="U169" s="145">
        <v>4.1999999999999997E-3</v>
      </c>
      <c r="V169" s="145">
        <f>U169*H169</f>
        <v>0.182364</v>
      </c>
      <c r="W169" s="145">
        <v>0</v>
      </c>
      <c r="X169" s="146">
        <f>W169*H169</f>
        <v>0</v>
      </c>
      <c r="AR169" s="147" t="s">
        <v>242</v>
      </c>
      <c r="AT169" s="147" t="s">
        <v>174</v>
      </c>
      <c r="AU169" s="147" t="s">
        <v>179</v>
      </c>
      <c r="AY169" s="13" t="s">
        <v>172</v>
      </c>
      <c r="BE169" s="148">
        <f>IF(O169="základná",K169,0)</f>
        <v>0</v>
      </c>
      <c r="BF169" s="148">
        <f>IF(O169="znížená",K169,0)</f>
        <v>0</v>
      </c>
      <c r="BG169" s="148">
        <f>IF(O169="zákl. prenesená",K169,0)</f>
        <v>0</v>
      </c>
      <c r="BH169" s="148">
        <f>IF(O169="zníž. prenesená",K169,0)</f>
        <v>0</v>
      </c>
      <c r="BI169" s="148">
        <f>IF(O169="nulová",K169,0)</f>
        <v>0</v>
      </c>
      <c r="BJ169" s="13" t="s">
        <v>179</v>
      </c>
      <c r="BK169" s="148">
        <f>ROUND(P169*H169,2)</f>
        <v>0</v>
      </c>
      <c r="BL169" s="13" t="s">
        <v>242</v>
      </c>
      <c r="BM169" s="147" t="s">
        <v>324</v>
      </c>
    </row>
    <row r="170" spans="2:65" s="1" customFormat="1" ht="33" customHeight="1" x14ac:dyDescent="0.2">
      <c r="B170" s="28"/>
      <c r="C170" s="134" t="s">
        <v>325</v>
      </c>
      <c r="D170" s="134" t="s">
        <v>174</v>
      </c>
      <c r="E170" s="135" t="s">
        <v>326</v>
      </c>
      <c r="F170" s="136" t="s">
        <v>327</v>
      </c>
      <c r="G170" s="137" t="s">
        <v>177</v>
      </c>
      <c r="H170" s="138">
        <v>1.9</v>
      </c>
      <c r="I170" s="139"/>
      <c r="J170" s="139"/>
      <c r="K170" s="140">
        <f>ROUND(P170*H170,2)</f>
        <v>0</v>
      </c>
      <c r="L170" s="141"/>
      <c r="M170" s="28"/>
      <c r="N170" s="142" t="s">
        <v>45</v>
      </c>
      <c r="O170" s="143" t="s">
        <v>85</v>
      </c>
      <c r="P170" s="144">
        <f>I170+J170</f>
        <v>0</v>
      </c>
      <c r="Q170" s="144">
        <f>ROUND(I170*H170,2)</f>
        <v>0</v>
      </c>
      <c r="R170" s="144">
        <f>ROUND(J170*H170,2)</f>
        <v>0</v>
      </c>
      <c r="T170" s="145">
        <f>S170*H170</f>
        <v>0</v>
      </c>
      <c r="U170" s="145">
        <v>5.1749999999999999E-3</v>
      </c>
      <c r="V170" s="145">
        <f>U170*H170</f>
        <v>9.8324999999999992E-3</v>
      </c>
      <c r="W170" s="145">
        <v>0</v>
      </c>
      <c r="X170" s="146">
        <f>W170*H170</f>
        <v>0</v>
      </c>
      <c r="AR170" s="147" t="s">
        <v>242</v>
      </c>
      <c r="AT170" s="147" t="s">
        <v>174</v>
      </c>
      <c r="AU170" s="147" t="s">
        <v>179</v>
      </c>
      <c r="AY170" s="13" t="s">
        <v>172</v>
      </c>
      <c r="BE170" s="148">
        <f>IF(O170="základná",K170,0)</f>
        <v>0</v>
      </c>
      <c r="BF170" s="148">
        <f>IF(O170="znížená",K170,0)</f>
        <v>0</v>
      </c>
      <c r="BG170" s="148">
        <f>IF(O170="zákl. prenesená",K170,0)</f>
        <v>0</v>
      </c>
      <c r="BH170" s="148">
        <f>IF(O170="zníž. prenesená",K170,0)</f>
        <v>0</v>
      </c>
      <c r="BI170" s="148">
        <f>IF(O170="nulová",K170,0)</f>
        <v>0</v>
      </c>
      <c r="BJ170" s="13" t="s">
        <v>179</v>
      </c>
      <c r="BK170" s="148">
        <f>ROUND(P170*H170,2)</f>
        <v>0</v>
      </c>
      <c r="BL170" s="13" t="s">
        <v>242</v>
      </c>
      <c r="BM170" s="147" t="s">
        <v>328</v>
      </c>
    </row>
    <row r="171" spans="2:65" s="1" customFormat="1" ht="24.2" customHeight="1" x14ac:dyDescent="0.2">
      <c r="B171" s="28"/>
      <c r="C171" s="134" t="s">
        <v>329</v>
      </c>
      <c r="D171" s="134" t="s">
        <v>174</v>
      </c>
      <c r="E171" s="135" t="s">
        <v>330</v>
      </c>
      <c r="F171" s="136" t="s">
        <v>331</v>
      </c>
      <c r="G171" s="137" t="s">
        <v>183</v>
      </c>
      <c r="H171" s="138">
        <v>19</v>
      </c>
      <c r="I171" s="139"/>
      <c r="J171" s="139"/>
      <c r="K171" s="140">
        <f>ROUND(P171*H171,2)</f>
        <v>0</v>
      </c>
      <c r="L171" s="141"/>
      <c r="M171" s="28"/>
      <c r="N171" s="142" t="s">
        <v>45</v>
      </c>
      <c r="O171" s="143" t="s">
        <v>85</v>
      </c>
      <c r="P171" s="144">
        <f>I171+J171</f>
        <v>0</v>
      </c>
      <c r="Q171" s="144">
        <f>ROUND(I171*H171,2)</f>
        <v>0</v>
      </c>
      <c r="R171" s="144">
        <f>ROUND(J171*H171,2)</f>
        <v>0</v>
      </c>
      <c r="T171" s="145">
        <f>S171*H171</f>
        <v>0</v>
      </c>
      <c r="U171" s="145">
        <v>1.1000000000000001E-3</v>
      </c>
      <c r="V171" s="145">
        <f>U171*H171</f>
        <v>2.0900000000000002E-2</v>
      </c>
      <c r="W171" s="145">
        <v>0</v>
      </c>
      <c r="X171" s="146">
        <f>W171*H171</f>
        <v>0</v>
      </c>
      <c r="AR171" s="147" t="s">
        <v>242</v>
      </c>
      <c r="AT171" s="147" t="s">
        <v>174</v>
      </c>
      <c r="AU171" s="147" t="s">
        <v>179</v>
      </c>
      <c r="AY171" s="13" t="s">
        <v>172</v>
      </c>
      <c r="BE171" s="148">
        <f>IF(O171="základná",K171,0)</f>
        <v>0</v>
      </c>
      <c r="BF171" s="148">
        <f>IF(O171="znížená",K171,0)</f>
        <v>0</v>
      </c>
      <c r="BG171" s="148">
        <f>IF(O171="zákl. prenesená",K171,0)</f>
        <v>0</v>
      </c>
      <c r="BH171" s="148">
        <f>IF(O171="zníž. prenesená",K171,0)</f>
        <v>0</v>
      </c>
      <c r="BI171" s="148">
        <f>IF(O171="nulová",K171,0)</f>
        <v>0</v>
      </c>
      <c r="BJ171" s="13" t="s">
        <v>179</v>
      </c>
      <c r="BK171" s="148">
        <f>ROUND(P171*H171,2)</f>
        <v>0</v>
      </c>
      <c r="BL171" s="13" t="s">
        <v>242</v>
      </c>
      <c r="BM171" s="147" t="s">
        <v>332</v>
      </c>
    </row>
    <row r="172" spans="2:65" s="1" customFormat="1" ht="24.2" customHeight="1" x14ac:dyDescent="0.2">
      <c r="B172" s="28"/>
      <c r="C172" s="134" t="s">
        <v>333</v>
      </c>
      <c r="D172" s="134" t="s">
        <v>174</v>
      </c>
      <c r="E172" s="135" t="s">
        <v>334</v>
      </c>
      <c r="F172" s="136" t="s">
        <v>335</v>
      </c>
      <c r="G172" s="137" t="s">
        <v>293</v>
      </c>
      <c r="H172" s="138">
        <v>0.21299999999999999</v>
      </c>
      <c r="I172" s="139"/>
      <c r="J172" s="139"/>
      <c r="K172" s="140">
        <f>ROUND(P172*H172,2)</f>
        <v>0</v>
      </c>
      <c r="L172" s="141"/>
      <c r="M172" s="28"/>
      <c r="N172" s="142" t="s">
        <v>45</v>
      </c>
      <c r="O172" s="143" t="s">
        <v>85</v>
      </c>
      <c r="P172" s="144">
        <f>I172+J172</f>
        <v>0</v>
      </c>
      <c r="Q172" s="144">
        <f>ROUND(I172*H172,2)</f>
        <v>0</v>
      </c>
      <c r="R172" s="144">
        <f>ROUND(J172*H172,2)</f>
        <v>0</v>
      </c>
      <c r="T172" s="145">
        <f>S172*H172</f>
        <v>0</v>
      </c>
      <c r="U172" s="145">
        <v>0</v>
      </c>
      <c r="V172" s="145">
        <f>U172*H172</f>
        <v>0</v>
      </c>
      <c r="W172" s="145">
        <v>0</v>
      </c>
      <c r="X172" s="146">
        <f>W172*H172</f>
        <v>0</v>
      </c>
      <c r="AR172" s="147" t="s">
        <v>242</v>
      </c>
      <c r="AT172" s="147" t="s">
        <v>174</v>
      </c>
      <c r="AU172" s="147" t="s">
        <v>179</v>
      </c>
      <c r="AY172" s="13" t="s">
        <v>172</v>
      </c>
      <c r="BE172" s="148">
        <f>IF(O172="základná",K172,0)</f>
        <v>0</v>
      </c>
      <c r="BF172" s="148">
        <f>IF(O172="znížená",K172,0)</f>
        <v>0</v>
      </c>
      <c r="BG172" s="148">
        <f>IF(O172="zákl. prenesená",K172,0)</f>
        <v>0</v>
      </c>
      <c r="BH172" s="148">
        <f>IF(O172="zníž. prenesená",K172,0)</f>
        <v>0</v>
      </c>
      <c r="BI172" s="148">
        <f>IF(O172="nulová",K172,0)</f>
        <v>0</v>
      </c>
      <c r="BJ172" s="13" t="s">
        <v>179</v>
      </c>
      <c r="BK172" s="148">
        <f>ROUND(P172*H172,2)</f>
        <v>0</v>
      </c>
      <c r="BL172" s="13" t="s">
        <v>242</v>
      </c>
      <c r="BM172" s="147" t="s">
        <v>336</v>
      </c>
    </row>
    <row r="173" spans="2:65" s="11" customFormat="1" ht="23.1" customHeight="1" x14ac:dyDescent="0.2">
      <c r="B173" s="121"/>
      <c r="D173" s="122" t="s">
        <v>120</v>
      </c>
      <c r="E173" s="132" t="s">
        <v>337</v>
      </c>
      <c r="F173" s="132" t="s">
        <v>338</v>
      </c>
      <c r="I173" s="124"/>
      <c r="J173" s="124"/>
      <c r="K173" s="133">
        <f>BK173</f>
        <v>0</v>
      </c>
      <c r="M173" s="121"/>
      <c r="N173" s="126"/>
      <c r="Q173" s="127">
        <f>SUM(Q174:Q179)</f>
        <v>0</v>
      </c>
      <c r="R173" s="127">
        <f>SUM(R174:R179)</f>
        <v>0</v>
      </c>
      <c r="T173" s="128">
        <f>SUM(T174:T179)</f>
        <v>0</v>
      </c>
      <c r="V173" s="128">
        <f>SUM(V174:V179)</f>
        <v>0.22450000000000001</v>
      </c>
      <c r="X173" s="129">
        <f>SUM(X174:X179)</f>
        <v>0</v>
      </c>
      <c r="AR173" s="122" t="s">
        <v>179</v>
      </c>
      <c r="AT173" s="130" t="s">
        <v>120</v>
      </c>
      <c r="AU173" s="130" t="s">
        <v>129</v>
      </c>
      <c r="AY173" s="122" t="s">
        <v>172</v>
      </c>
      <c r="BK173" s="131">
        <f>SUM(BK174:BK179)</f>
        <v>0</v>
      </c>
    </row>
    <row r="174" spans="2:65" s="1" customFormat="1" ht="16.5" customHeight="1" x14ac:dyDescent="0.2">
      <c r="B174" s="28"/>
      <c r="C174" s="134" t="s">
        <v>339</v>
      </c>
      <c r="D174" s="134" t="s">
        <v>174</v>
      </c>
      <c r="E174" s="135" t="s">
        <v>340</v>
      </c>
      <c r="F174" s="136" t="s">
        <v>341</v>
      </c>
      <c r="G174" s="137" t="s">
        <v>201</v>
      </c>
      <c r="H174" s="138">
        <v>8</v>
      </c>
      <c r="I174" s="139"/>
      <c r="J174" s="139"/>
      <c r="K174" s="140">
        <f t="shared" ref="K174:K179" si="27">ROUND(P174*H174,2)</f>
        <v>0</v>
      </c>
      <c r="L174" s="141"/>
      <c r="M174" s="28"/>
      <c r="N174" s="142" t="s">
        <v>45</v>
      </c>
      <c r="O174" s="143" t="s">
        <v>85</v>
      </c>
      <c r="P174" s="144">
        <f t="shared" ref="P174:P179" si="28">I174+J174</f>
        <v>0</v>
      </c>
      <c r="Q174" s="144">
        <f t="shared" ref="Q174:Q179" si="29">ROUND(I174*H174,2)</f>
        <v>0</v>
      </c>
      <c r="R174" s="144">
        <f t="shared" ref="R174:R179" si="30">ROUND(J174*H174,2)</f>
        <v>0</v>
      </c>
      <c r="T174" s="145">
        <f t="shared" ref="T174:T179" si="31">S174*H174</f>
        <v>0</v>
      </c>
      <c r="U174" s="145">
        <v>5.7499999999999999E-3</v>
      </c>
      <c r="V174" s="145">
        <f t="shared" ref="V174:V179" si="32">U174*H174</f>
        <v>4.5999999999999999E-2</v>
      </c>
      <c r="W174" s="145">
        <v>0</v>
      </c>
      <c r="X174" s="146">
        <f t="shared" ref="X174:X179" si="33">W174*H174</f>
        <v>0</v>
      </c>
      <c r="AR174" s="147" t="s">
        <v>242</v>
      </c>
      <c r="AT174" s="147" t="s">
        <v>174</v>
      </c>
      <c r="AU174" s="147" t="s">
        <v>179</v>
      </c>
      <c r="AY174" s="13" t="s">
        <v>172</v>
      </c>
      <c r="BE174" s="148">
        <f t="shared" ref="BE174:BE179" si="34">IF(O174="základná",K174,0)</f>
        <v>0</v>
      </c>
      <c r="BF174" s="148">
        <f t="shared" ref="BF174:BF179" si="35">IF(O174="znížená",K174,0)</f>
        <v>0</v>
      </c>
      <c r="BG174" s="148">
        <f t="shared" ref="BG174:BG179" si="36">IF(O174="zákl. prenesená",K174,0)</f>
        <v>0</v>
      </c>
      <c r="BH174" s="148">
        <f t="shared" ref="BH174:BH179" si="37">IF(O174="zníž. prenesená",K174,0)</f>
        <v>0</v>
      </c>
      <c r="BI174" s="148">
        <f t="shared" ref="BI174:BI179" si="38">IF(O174="nulová",K174,0)</f>
        <v>0</v>
      </c>
      <c r="BJ174" s="13" t="s">
        <v>179</v>
      </c>
      <c r="BK174" s="148">
        <f t="shared" ref="BK174:BK179" si="39">ROUND(P174*H174,2)</f>
        <v>0</v>
      </c>
      <c r="BL174" s="13" t="s">
        <v>242</v>
      </c>
      <c r="BM174" s="147" t="s">
        <v>342</v>
      </c>
    </row>
    <row r="175" spans="2:65" s="1" customFormat="1" ht="16.5" customHeight="1" x14ac:dyDescent="0.2">
      <c r="B175" s="28"/>
      <c r="C175" s="134" t="s">
        <v>343</v>
      </c>
      <c r="D175" s="134" t="s">
        <v>174</v>
      </c>
      <c r="E175" s="135" t="s">
        <v>344</v>
      </c>
      <c r="F175" s="136" t="s">
        <v>345</v>
      </c>
      <c r="G175" s="137" t="s">
        <v>201</v>
      </c>
      <c r="H175" s="138">
        <v>2</v>
      </c>
      <c r="I175" s="139"/>
      <c r="J175" s="139"/>
      <c r="K175" s="140">
        <f t="shared" si="27"/>
        <v>0</v>
      </c>
      <c r="L175" s="141"/>
      <c r="M175" s="28"/>
      <c r="N175" s="142" t="s">
        <v>45</v>
      </c>
      <c r="O175" s="143" t="s">
        <v>85</v>
      </c>
      <c r="P175" s="144">
        <f t="shared" si="28"/>
        <v>0</v>
      </c>
      <c r="Q175" s="144">
        <f t="shared" si="29"/>
        <v>0</v>
      </c>
      <c r="R175" s="144">
        <f t="shared" si="30"/>
        <v>0</v>
      </c>
      <c r="T175" s="145">
        <f t="shared" si="31"/>
        <v>0</v>
      </c>
      <c r="U175" s="145">
        <v>1.4999999999999999E-2</v>
      </c>
      <c r="V175" s="145">
        <f t="shared" si="32"/>
        <v>0.03</v>
      </c>
      <c r="W175" s="145">
        <v>0</v>
      </c>
      <c r="X175" s="146">
        <f t="shared" si="33"/>
        <v>0</v>
      </c>
      <c r="AR175" s="147" t="s">
        <v>242</v>
      </c>
      <c r="AT175" s="147" t="s">
        <v>174</v>
      </c>
      <c r="AU175" s="147" t="s">
        <v>179</v>
      </c>
      <c r="AY175" s="13" t="s">
        <v>172</v>
      </c>
      <c r="BE175" s="148">
        <f t="shared" si="34"/>
        <v>0</v>
      </c>
      <c r="BF175" s="148">
        <f t="shared" si="35"/>
        <v>0</v>
      </c>
      <c r="BG175" s="148">
        <f t="shared" si="36"/>
        <v>0</v>
      </c>
      <c r="BH175" s="148">
        <f t="shared" si="37"/>
        <v>0</v>
      </c>
      <c r="BI175" s="148">
        <f t="shared" si="38"/>
        <v>0</v>
      </c>
      <c r="BJ175" s="13" t="s">
        <v>179</v>
      </c>
      <c r="BK175" s="148">
        <f t="shared" si="39"/>
        <v>0</v>
      </c>
      <c r="BL175" s="13" t="s">
        <v>242</v>
      </c>
      <c r="BM175" s="147" t="s">
        <v>346</v>
      </c>
    </row>
    <row r="176" spans="2:65" s="1" customFormat="1" ht="16.5" customHeight="1" x14ac:dyDescent="0.2">
      <c r="B176" s="28"/>
      <c r="C176" s="134" t="s">
        <v>347</v>
      </c>
      <c r="D176" s="134" t="s">
        <v>174</v>
      </c>
      <c r="E176" s="135" t="s">
        <v>348</v>
      </c>
      <c r="F176" s="136" t="s">
        <v>349</v>
      </c>
      <c r="G176" s="137" t="s">
        <v>201</v>
      </c>
      <c r="H176" s="138">
        <v>5</v>
      </c>
      <c r="I176" s="139"/>
      <c r="J176" s="139"/>
      <c r="K176" s="140">
        <f t="shared" si="27"/>
        <v>0</v>
      </c>
      <c r="L176" s="141"/>
      <c r="M176" s="28"/>
      <c r="N176" s="142" t="s">
        <v>45</v>
      </c>
      <c r="O176" s="143" t="s">
        <v>85</v>
      </c>
      <c r="P176" s="144">
        <f t="shared" si="28"/>
        <v>0</v>
      </c>
      <c r="Q176" s="144">
        <f t="shared" si="29"/>
        <v>0</v>
      </c>
      <c r="R176" s="144">
        <f t="shared" si="30"/>
        <v>0</v>
      </c>
      <c r="T176" s="145">
        <f t="shared" si="31"/>
        <v>0</v>
      </c>
      <c r="U176" s="145">
        <v>1.4999999999999999E-2</v>
      </c>
      <c r="V176" s="145">
        <f t="shared" si="32"/>
        <v>7.4999999999999997E-2</v>
      </c>
      <c r="W176" s="145">
        <v>0</v>
      </c>
      <c r="X176" s="146">
        <f t="shared" si="33"/>
        <v>0</v>
      </c>
      <c r="AR176" s="147" t="s">
        <v>242</v>
      </c>
      <c r="AT176" s="147" t="s">
        <v>174</v>
      </c>
      <c r="AU176" s="147" t="s">
        <v>179</v>
      </c>
      <c r="AY176" s="13" t="s">
        <v>172</v>
      </c>
      <c r="BE176" s="148">
        <f t="shared" si="34"/>
        <v>0</v>
      </c>
      <c r="BF176" s="148">
        <f t="shared" si="35"/>
        <v>0</v>
      </c>
      <c r="BG176" s="148">
        <f t="shared" si="36"/>
        <v>0</v>
      </c>
      <c r="BH176" s="148">
        <f t="shared" si="37"/>
        <v>0</v>
      </c>
      <c r="BI176" s="148">
        <f t="shared" si="38"/>
        <v>0</v>
      </c>
      <c r="BJ176" s="13" t="s">
        <v>179</v>
      </c>
      <c r="BK176" s="148">
        <f t="shared" si="39"/>
        <v>0</v>
      </c>
      <c r="BL176" s="13" t="s">
        <v>242</v>
      </c>
      <c r="BM176" s="147" t="s">
        <v>350</v>
      </c>
    </row>
    <row r="177" spans="2:65" s="1" customFormat="1" ht="16.5" customHeight="1" x14ac:dyDescent="0.2">
      <c r="B177" s="28"/>
      <c r="C177" s="134" t="s">
        <v>227</v>
      </c>
      <c r="D177" s="134" t="s">
        <v>174</v>
      </c>
      <c r="E177" s="135" t="s">
        <v>351</v>
      </c>
      <c r="F177" s="136" t="s">
        <v>352</v>
      </c>
      <c r="G177" s="137" t="s">
        <v>201</v>
      </c>
      <c r="H177" s="138">
        <v>8</v>
      </c>
      <c r="I177" s="139"/>
      <c r="J177" s="139"/>
      <c r="K177" s="140">
        <f t="shared" si="27"/>
        <v>0</v>
      </c>
      <c r="L177" s="141"/>
      <c r="M177" s="28"/>
      <c r="N177" s="142" t="s">
        <v>45</v>
      </c>
      <c r="O177" s="143" t="s">
        <v>85</v>
      </c>
      <c r="P177" s="144">
        <f t="shared" si="28"/>
        <v>0</v>
      </c>
      <c r="Q177" s="144">
        <f t="shared" si="29"/>
        <v>0</v>
      </c>
      <c r="R177" s="144">
        <f t="shared" si="30"/>
        <v>0</v>
      </c>
      <c r="T177" s="145">
        <f t="shared" si="31"/>
        <v>0</v>
      </c>
      <c r="U177" s="145">
        <v>0</v>
      </c>
      <c r="V177" s="145">
        <f t="shared" si="32"/>
        <v>0</v>
      </c>
      <c r="W177" s="145">
        <v>0</v>
      </c>
      <c r="X177" s="146">
        <f t="shared" si="33"/>
        <v>0</v>
      </c>
      <c r="AR177" s="147" t="s">
        <v>242</v>
      </c>
      <c r="AT177" s="147" t="s">
        <v>174</v>
      </c>
      <c r="AU177" s="147" t="s">
        <v>179</v>
      </c>
      <c r="AY177" s="13" t="s">
        <v>172</v>
      </c>
      <c r="BE177" s="148">
        <f t="shared" si="34"/>
        <v>0</v>
      </c>
      <c r="BF177" s="148">
        <f t="shared" si="35"/>
        <v>0</v>
      </c>
      <c r="BG177" s="148">
        <f t="shared" si="36"/>
        <v>0</v>
      </c>
      <c r="BH177" s="148">
        <f t="shared" si="37"/>
        <v>0</v>
      </c>
      <c r="BI177" s="148">
        <f t="shared" si="38"/>
        <v>0</v>
      </c>
      <c r="BJ177" s="13" t="s">
        <v>179</v>
      </c>
      <c r="BK177" s="148">
        <f t="shared" si="39"/>
        <v>0</v>
      </c>
      <c r="BL177" s="13" t="s">
        <v>242</v>
      </c>
      <c r="BM177" s="147" t="s">
        <v>353</v>
      </c>
    </row>
    <row r="178" spans="2:65" s="1" customFormat="1" ht="16.5" customHeight="1" x14ac:dyDescent="0.2">
      <c r="B178" s="28"/>
      <c r="C178" s="134" t="s">
        <v>235</v>
      </c>
      <c r="D178" s="134" t="s">
        <v>174</v>
      </c>
      <c r="E178" s="135" t="s">
        <v>354</v>
      </c>
      <c r="F178" s="136" t="s">
        <v>355</v>
      </c>
      <c r="G178" s="137" t="s">
        <v>201</v>
      </c>
      <c r="H178" s="138">
        <v>7</v>
      </c>
      <c r="I178" s="139"/>
      <c r="J178" s="139"/>
      <c r="K178" s="140">
        <f t="shared" si="27"/>
        <v>0</v>
      </c>
      <c r="L178" s="141"/>
      <c r="M178" s="28"/>
      <c r="N178" s="142" t="s">
        <v>45</v>
      </c>
      <c r="O178" s="143" t="s">
        <v>85</v>
      </c>
      <c r="P178" s="144">
        <f t="shared" si="28"/>
        <v>0</v>
      </c>
      <c r="Q178" s="144">
        <f t="shared" si="29"/>
        <v>0</v>
      </c>
      <c r="R178" s="144">
        <f t="shared" si="30"/>
        <v>0</v>
      </c>
      <c r="T178" s="145">
        <f t="shared" si="31"/>
        <v>0</v>
      </c>
      <c r="U178" s="145">
        <v>1.0500000000000001E-2</v>
      </c>
      <c r="V178" s="145">
        <f t="shared" si="32"/>
        <v>7.350000000000001E-2</v>
      </c>
      <c r="W178" s="145">
        <v>0</v>
      </c>
      <c r="X178" s="146">
        <f t="shared" si="33"/>
        <v>0</v>
      </c>
      <c r="AR178" s="147" t="s">
        <v>242</v>
      </c>
      <c r="AT178" s="147" t="s">
        <v>174</v>
      </c>
      <c r="AU178" s="147" t="s">
        <v>179</v>
      </c>
      <c r="AY178" s="13" t="s">
        <v>172</v>
      </c>
      <c r="BE178" s="148">
        <f t="shared" si="34"/>
        <v>0</v>
      </c>
      <c r="BF178" s="148">
        <f t="shared" si="35"/>
        <v>0</v>
      </c>
      <c r="BG178" s="148">
        <f t="shared" si="36"/>
        <v>0</v>
      </c>
      <c r="BH178" s="148">
        <f t="shared" si="37"/>
        <v>0</v>
      </c>
      <c r="BI178" s="148">
        <f t="shared" si="38"/>
        <v>0</v>
      </c>
      <c r="BJ178" s="13" t="s">
        <v>179</v>
      </c>
      <c r="BK178" s="148">
        <f t="shared" si="39"/>
        <v>0</v>
      </c>
      <c r="BL178" s="13" t="s">
        <v>242</v>
      </c>
      <c r="BM178" s="147" t="s">
        <v>356</v>
      </c>
    </row>
    <row r="179" spans="2:65" s="1" customFormat="1" ht="24.2" customHeight="1" x14ac:dyDescent="0.2">
      <c r="B179" s="28"/>
      <c r="C179" s="134" t="s">
        <v>357</v>
      </c>
      <c r="D179" s="134" t="s">
        <v>174</v>
      </c>
      <c r="E179" s="135" t="s">
        <v>358</v>
      </c>
      <c r="F179" s="136" t="s">
        <v>359</v>
      </c>
      <c r="G179" s="137" t="s">
        <v>293</v>
      </c>
      <c r="H179" s="138">
        <v>0.22500000000000001</v>
      </c>
      <c r="I179" s="139"/>
      <c r="J179" s="139"/>
      <c r="K179" s="140">
        <f t="shared" si="27"/>
        <v>0</v>
      </c>
      <c r="L179" s="141"/>
      <c r="M179" s="28"/>
      <c r="N179" s="142" t="s">
        <v>45</v>
      </c>
      <c r="O179" s="143" t="s">
        <v>85</v>
      </c>
      <c r="P179" s="144">
        <f t="shared" si="28"/>
        <v>0</v>
      </c>
      <c r="Q179" s="144">
        <f t="shared" si="29"/>
        <v>0</v>
      </c>
      <c r="R179" s="144">
        <f t="shared" si="30"/>
        <v>0</v>
      </c>
      <c r="T179" s="145">
        <f t="shared" si="31"/>
        <v>0</v>
      </c>
      <c r="U179" s="145">
        <v>0</v>
      </c>
      <c r="V179" s="145">
        <f t="shared" si="32"/>
        <v>0</v>
      </c>
      <c r="W179" s="145">
        <v>0</v>
      </c>
      <c r="X179" s="146">
        <f t="shared" si="33"/>
        <v>0</v>
      </c>
      <c r="AR179" s="147" t="s">
        <v>242</v>
      </c>
      <c r="AT179" s="147" t="s">
        <v>174</v>
      </c>
      <c r="AU179" s="147" t="s">
        <v>179</v>
      </c>
      <c r="AY179" s="13" t="s">
        <v>172</v>
      </c>
      <c r="BE179" s="148">
        <f t="shared" si="34"/>
        <v>0</v>
      </c>
      <c r="BF179" s="148">
        <f t="shared" si="35"/>
        <v>0</v>
      </c>
      <c r="BG179" s="148">
        <f t="shared" si="36"/>
        <v>0</v>
      </c>
      <c r="BH179" s="148">
        <f t="shared" si="37"/>
        <v>0</v>
      </c>
      <c r="BI179" s="148">
        <f t="shared" si="38"/>
        <v>0</v>
      </c>
      <c r="BJ179" s="13" t="s">
        <v>179</v>
      </c>
      <c r="BK179" s="148">
        <f t="shared" si="39"/>
        <v>0</v>
      </c>
      <c r="BL179" s="13" t="s">
        <v>242</v>
      </c>
      <c r="BM179" s="147" t="s">
        <v>360</v>
      </c>
    </row>
    <row r="180" spans="2:65" s="11" customFormat="1" ht="23.1" customHeight="1" x14ac:dyDescent="0.2">
      <c r="B180" s="121"/>
      <c r="D180" s="122" t="s">
        <v>120</v>
      </c>
      <c r="E180" s="132" t="s">
        <v>361</v>
      </c>
      <c r="F180" s="132" t="s">
        <v>362</v>
      </c>
      <c r="I180" s="124"/>
      <c r="J180" s="124"/>
      <c r="K180" s="133">
        <f>BK180</f>
        <v>0</v>
      </c>
      <c r="M180" s="121"/>
      <c r="N180" s="126"/>
      <c r="Q180" s="127">
        <f>Q181</f>
        <v>0</v>
      </c>
      <c r="R180" s="127">
        <f>R181</f>
        <v>0</v>
      </c>
      <c r="T180" s="128">
        <f>T181</f>
        <v>0</v>
      </c>
      <c r="V180" s="128">
        <f>V181</f>
        <v>4.4799840000000002E-3</v>
      </c>
      <c r="X180" s="129">
        <f>X181</f>
        <v>0</v>
      </c>
      <c r="AR180" s="122" t="s">
        <v>179</v>
      </c>
      <c r="AT180" s="130" t="s">
        <v>120</v>
      </c>
      <c r="AU180" s="130" t="s">
        <v>129</v>
      </c>
      <c r="AY180" s="122" t="s">
        <v>172</v>
      </c>
      <c r="BK180" s="131">
        <f>BK181</f>
        <v>0</v>
      </c>
    </row>
    <row r="181" spans="2:65" s="1" customFormat="1" ht="24.2" customHeight="1" x14ac:dyDescent="0.2">
      <c r="B181" s="28"/>
      <c r="C181" s="134" t="s">
        <v>363</v>
      </c>
      <c r="D181" s="134" t="s">
        <v>174</v>
      </c>
      <c r="E181" s="135" t="s">
        <v>364</v>
      </c>
      <c r="F181" s="136" t="s">
        <v>365</v>
      </c>
      <c r="G181" s="137" t="s">
        <v>177</v>
      </c>
      <c r="H181" s="138">
        <v>14.4</v>
      </c>
      <c r="I181" s="139"/>
      <c r="J181" s="139"/>
      <c r="K181" s="140">
        <f>ROUND(P181*H181,2)</f>
        <v>0</v>
      </c>
      <c r="L181" s="141"/>
      <c r="M181" s="28"/>
      <c r="N181" s="142" t="s">
        <v>45</v>
      </c>
      <c r="O181" s="143" t="s">
        <v>85</v>
      </c>
      <c r="P181" s="144">
        <f>I181+J181</f>
        <v>0</v>
      </c>
      <c r="Q181" s="144">
        <f>ROUND(I181*H181,2)</f>
        <v>0</v>
      </c>
      <c r="R181" s="144">
        <f>ROUND(J181*H181,2)</f>
        <v>0</v>
      </c>
      <c r="T181" s="145">
        <f>S181*H181</f>
        <v>0</v>
      </c>
      <c r="U181" s="145">
        <v>3.1111000000000002E-4</v>
      </c>
      <c r="V181" s="145">
        <f>U181*H181</f>
        <v>4.4799840000000002E-3</v>
      </c>
      <c r="W181" s="145">
        <v>0</v>
      </c>
      <c r="X181" s="146">
        <f>W181*H181</f>
        <v>0</v>
      </c>
      <c r="AR181" s="147" t="s">
        <v>242</v>
      </c>
      <c r="AT181" s="147" t="s">
        <v>174</v>
      </c>
      <c r="AU181" s="147" t="s">
        <v>179</v>
      </c>
      <c r="AY181" s="13" t="s">
        <v>172</v>
      </c>
      <c r="BE181" s="148">
        <f>IF(O181="základná",K181,0)</f>
        <v>0</v>
      </c>
      <c r="BF181" s="148">
        <f>IF(O181="znížená",K181,0)</f>
        <v>0</v>
      </c>
      <c r="BG181" s="148">
        <f>IF(O181="zákl. prenesená",K181,0)</f>
        <v>0</v>
      </c>
      <c r="BH181" s="148">
        <f>IF(O181="zníž. prenesená",K181,0)</f>
        <v>0</v>
      </c>
      <c r="BI181" s="148">
        <f>IF(O181="nulová",K181,0)</f>
        <v>0</v>
      </c>
      <c r="BJ181" s="13" t="s">
        <v>179</v>
      </c>
      <c r="BK181" s="148">
        <f>ROUND(P181*H181,2)</f>
        <v>0</v>
      </c>
      <c r="BL181" s="13" t="s">
        <v>242</v>
      </c>
      <c r="BM181" s="147" t="s">
        <v>366</v>
      </c>
    </row>
    <row r="182" spans="2:65" s="11" customFormat="1" ht="26.1" customHeight="1" x14ac:dyDescent="0.2">
      <c r="B182" s="121"/>
      <c r="D182" s="122" t="s">
        <v>120</v>
      </c>
      <c r="E182" s="123" t="s">
        <v>367</v>
      </c>
      <c r="F182" s="123" t="s">
        <v>368</v>
      </c>
      <c r="I182" s="124"/>
      <c r="J182" s="124"/>
      <c r="K182" s="125">
        <f>BK182</f>
        <v>0</v>
      </c>
      <c r="M182" s="121"/>
      <c r="N182" s="126"/>
      <c r="Q182" s="127">
        <f>SUM(Q183:Q184)</f>
        <v>0</v>
      </c>
      <c r="R182" s="127">
        <f>SUM(R183:R184)</f>
        <v>0</v>
      </c>
      <c r="T182" s="128">
        <f>SUM(T183:T184)</f>
        <v>0</v>
      </c>
      <c r="V182" s="128">
        <f>SUM(V183:V184)</f>
        <v>0</v>
      </c>
      <c r="X182" s="129">
        <f>SUM(X183:X184)</f>
        <v>0</v>
      </c>
      <c r="AR182" s="122" t="s">
        <v>192</v>
      </c>
      <c r="AT182" s="130" t="s">
        <v>120</v>
      </c>
      <c r="AU182" s="130" t="s">
        <v>121</v>
      </c>
      <c r="AY182" s="122" t="s">
        <v>172</v>
      </c>
      <c r="BK182" s="131">
        <f>SUM(BK183:BK184)</f>
        <v>0</v>
      </c>
    </row>
    <row r="183" spans="2:65" s="1" customFormat="1" ht="16.5" customHeight="1" x14ac:dyDescent="0.2">
      <c r="B183" s="28"/>
      <c r="C183" s="134" t="s">
        <v>369</v>
      </c>
      <c r="D183" s="134" t="s">
        <v>174</v>
      </c>
      <c r="E183" s="135" t="s">
        <v>370</v>
      </c>
      <c r="F183" s="136" t="s">
        <v>371</v>
      </c>
      <c r="G183" s="137" t="s">
        <v>206</v>
      </c>
      <c r="H183" s="138">
        <v>1</v>
      </c>
      <c r="I183" s="139"/>
      <c r="J183" s="139"/>
      <c r="K183" s="140">
        <f>ROUND(P183*H183,2)</f>
        <v>0</v>
      </c>
      <c r="L183" s="141"/>
      <c r="M183" s="28"/>
      <c r="N183" s="142" t="s">
        <v>45</v>
      </c>
      <c r="O183" s="143" t="s">
        <v>85</v>
      </c>
      <c r="P183" s="144">
        <f>I183+J183</f>
        <v>0</v>
      </c>
      <c r="Q183" s="144">
        <f>ROUND(I183*H183,2)</f>
        <v>0</v>
      </c>
      <c r="R183" s="144">
        <f>ROUND(J183*H183,2)</f>
        <v>0</v>
      </c>
      <c r="T183" s="145">
        <f>S183*H183</f>
        <v>0</v>
      </c>
      <c r="U183" s="145">
        <v>0</v>
      </c>
      <c r="V183" s="145">
        <f>U183*H183</f>
        <v>0</v>
      </c>
      <c r="W183" s="145">
        <v>0</v>
      </c>
      <c r="X183" s="146">
        <f>W183*H183</f>
        <v>0</v>
      </c>
      <c r="AR183" s="147" t="s">
        <v>372</v>
      </c>
      <c r="AT183" s="147" t="s">
        <v>174</v>
      </c>
      <c r="AU183" s="147" t="s">
        <v>129</v>
      </c>
      <c r="AY183" s="13" t="s">
        <v>172</v>
      </c>
      <c r="BE183" s="148">
        <f>IF(O183="základná",K183,0)</f>
        <v>0</v>
      </c>
      <c r="BF183" s="148">
        <f>IF(O183="znížená",K183,0)</f>
        <v>0</v>
      </c>
      <c r="BG183" s="148">
        <f>IF(O183="zákl. prenesená",K183,0)</f>
        <v>0</v>
      </c>
      <c r="BH183" s="148">
        <f>IF(O183="zníž. prenesená",K183,0)</f>
        <v>0</v>
      </c>
      <c r="BI183" s="148">
        <f>IF(O183="nulová",K183,0)</f>
        <v>0</v>
      </c>
      <c r="BJ183" s="13" t="s">
        <v>179</v>
      </c>
      <c r="BK183" s="148">
        <f>ROUND(P183*H183,2)</f>
        <v>0</v>
      </c>
      <c r="BL183" s="13" t="s">
        <v>372</v>
      </c>
      <c r="BM183" s="147" t="s">
        <v>373</v>
      </c>
    </row>
    <row r="184" spans="2:65" s="1" customFormat="1" ht="24.2" customHeight="1" x14ac:dyDescent="0.2">
      <c r="B184" s="28"/>
      <c r="C184" s="134" t="s">
        <v>374</v>
      </c>
      <c r="D184" s="134" t="s">
        <v>174</v>
      </c>
      <c r="E184" s="135" t="s">
        <v>375</v>
      </c>
      <c r="F184" s="136" t="s">
        <v>376</v>
      </c>
      <c r="G184" s="137" t="s">
        <v>206</v>
      </c>
      <c r="H184" s="138">
        <v>1</v>
      </c>
      <c r="I184" s="139"/>
      <c r="J184" s="139"/>
      <c r="K184" s="140">
        <f>ROUND(P184*H184,2)</f>
        <v>0</v>
      </c>
      <c r="L184" s="141"/>
      <c r="M184" s="28"/>
      <c r="N184" s="159" t="s">
        <v>45</v>
      </c>
      <c r="O184" s="160" t="s">
        <v>85</v>
      </c>
      <c r="P184" s="161">
        <f>I184+J184</f>
        <v>0</v>
      </c>
      <c r="Q184" s="161">
        <f>ROUND(I184*H184,2)</f>
        <v>0</v>
      </c>
      <c r="R184" s="161">
        <f>ROUND(J184*H184,2)</f>
        <v>0</v>
      </c>
      <c r="S184" s="162"/>
      <c r="T184" s="163">
        <f>S184*H184</f>
        <v>0</v>
      </c>
      <c r="U184" s="163">
        <v>0</v>
      </c>
      <c r="V184" s="163">
        <f>U184*H184</f>
        <v>0</v>
      </c>
      <c r="W184" s="163">
        <v>0</v>
      </c>
      <c r="X184" s="164">
        <f>W184*H184</f>
        <v>0</v>
      </c>
      <c r="AR184" s="147" t="s">
        <v>372</v>
      </c>
      <c r="AT184" s="147" t="s">
        <v>174</v>
      </c>
      <c r="AU184" s="147" t="s">
        <v>129</v>
      </c>
      <c r="AY184" s="13" t="s">
        <v>172</v>
      </c>
      <c r="BE184" s="148">
        <f>IF(O184="základná",K184,0)</f>
        <v>0</v>
      </c>
      <c r="BF184" s="148">
        <f>IF(O184="znížená",K184,0)</f>
        <v>0</v>
      </c>
      <c r="BG184" s="148">
        <f>IF(O184="zákl. prenesená",K184,0)</f>
        <v>0</v>
      </c>
      <c r="BH184" s="148">
        <f>IF(O184="zníž. prenesená",K184,0)</f>
        <v>0</v>
      </c>
      <c r="BI184" s="148">
        <f>IF(O184="nulová",K184,0)</f>
        <v>0</v>
      </c>
      <c r="BJ184" s="13" t="s">
        <v>179</v>
      </c>
      <c r="BK184" s="148">
        <f>ROUND(P184*H184,2)</f>
        <v>0</v>
      </c>
      <c r="BL184" s="13" t="s">
        <v>372</v>
      </c>
      <c r="BM184" s="147" t="s">
        <v>377</v>
      </c>
    </row>
    <row r="185" spans="2:65" s="1" customFormat="1" ht="6.95" customHeight="1" x14ac:dyDescent="0.2">
      <c r="B185" s="43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28"/>
    </row>
  </sheetData>
  <sheetProtection algorithmName="SHA-512" hashValue="Q4AIJH6GaL+cw4MURlF7hgA2lRTMKQMIKH6+vpzFI0Wu+pSKR/7V0e/orz2cY2QUcX6WlG3DSBpTcJ9SD/3SKg==" saltValue="dv5HZAX1JP41TKnfZ9UDPMZLXwl1lVfj2hyessWZq0TbaebPLK4S7hNPQmApAa8iW4wX80ZReVFFovJoDda1qw==" spinCount="100000" sheet="1" objects="1" scenarios="1" formatColumns="0" formatRows="0" autoFilter="0"/>
  <autoFilter ref="C126:L184" xr:uid="{00000000-0009-0000-0000-000001000000}"/>
  <mergeCells count="9">
    <mergeCell ref="E87:H87"/>
    <mergeCell ref="E117:H117"/>
    <mergeCell ref="E119:H119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2ACA-5952-46D4-BF90-85C6A11C3D3C}">
  <dimension ref="B1:B23"/>
  <sheetViews>
    <sheetView showGridLines="0" zoomScaleNormal="100" workbookViewId="0">
      <selection activeCell="G15" sqref="G15"/>
    </sheetView>
  </sheetViews>
  <sheetFormatPr defaultColWidth="9.1640625" defaultRowHeight="15" x14ac:dyDescent="0.25"/>
  <cols>
    <col min="1" max="1" width="3.6640625" style="165" customWidth="1"/>
    <col min="2" max="2" width="115" style="165" customWidth="1"/>
    <col min="3" max="16384" width="9.1640625" style="165"/>
  </cols>
  <sheetData>
    <row r="1" spans="2:2" ht="15.75" thickBot="1" x14ac:dyDescent="0.3"/>
    <row r="2" spans="2:2" ht="42.75" customHeight="1" x14ac:dyDescent="0.25">
      <c r="B2" s="166" t="s">
        <v>378</v>
      </c>
    </row>
    <row r="3" spans="2:2" x14ac:dyDescent="0.25">
      <c r="B3" s="167"/>
    </row>
    <row r="4" spans="2:2" x14ac:dyDescent="0.25">
      <c r="B4" s="168" t="s">
        <v>379</v>
      </c>
    </row>
    <row r="5" spans="2:2" x14ac:dyDescent="0.25">
      <c r="B5" s="169"/>
    </row>
    <row r="6" spans="2:2" x14ac:dyDescent="0.25">
      <c r="B6" s="170" t="s">
        <v>380</v>
      </c>
    </row>
    <row r="7" spans="2:2" x14ac:dyDescent="0.25">
      <c r="B7" s="168"/>
    </row>
    <row r="8" spans="2:2" ht="30" x14ac:dyDescent="0.25">
      <c r="B8" s="171" t="s">
        <v>381</v>
      </c>
    </row>
    <row r="9" spans="2:2" x14ac:dyDescent="0.25">
      <c r="B9" s="171"/>
    </row>
    <row r="10" spans="2:2" x14ac:dyDescent="0.25">
      <c r="B10" s="172" t="s">
        <v>382</v>
      </c>
    </row>
    <row r="11" spans="2:2" x14ac:dyDescent="0.25">
      <c r="B11" s="172" t="s">
        <v>383</v>
      </c>
    </row>
    <row r="12" spans="2:2" x14ac:dyDescent="0.25">
      <c r="B12" s="172" t="s">
        <v>384</v>
      </c>
    </row>
    <row r="13" spans="2:2" x14ac:dyDescent="0.25">
      <c r="B13" s="172" t="s">
        <v>385</v>
      </c>
    </row>
    <row r="14" spans="2:2" ht="16.5" customHeight="1" x14ac:dyDescent="0.25">
      <c r="B14" s="168"/>
    </row>
    <row r="15" spans="2:2" ht="30" x14ac:dyDescent="0.25">
      <c r="B15" s="171" t="s">
        <v>386</v>
      </c>
    </row>
    <row r="16" spans="2:2" x14ac:dyDescent="0.25">
      <c r="B16" s="173"/>
    </row>
    <row r="17" spans="2:2" ht="30" x14ac:dyDescent="0.25">
      <c r="B17" s="168" t="s">
        <v>387</v>
      </c>
    </row>
    <row r="18" spans="2:2" ht="15.75" thickBot="1" x14ac:dyDescent="0.3">
      <c r="B18" s="174"/>
    </row>
    <row r="19" spans="2:2" x14ac:dyDescent="0.25">
      <c r="B19" s="175"/>
    </row>
    <row r="20" spans="2:2" x14ac:dyDescent="0.25">
      <c r="B20" s="175"/>
    </row>
    <row r="21" spans="2:2" x14ac:dyDescent="0.25">
      <c r="B21" s="175"/>
    </row>
    <row r="22" spans="2:2" ht="13.5" customHeight="1" x14ac:dyDescent="0.25">
      <c r="B22" s="175"/>
    </row>
    <row r="23" spans="2:2" ht="15.75" x14ac:dyDescent="0.25">
      <c r="B23" s="176"/>
    </row>
  </sheetData>
  <hyperlinks>
    <hyperlink ref="B8" r:id="rId1" location="paragraf-32:~:text=Za%20osobu%20pod%C4%BEa,t%C3%A1to%20osoba%20riadi." display="že v spoločnosti uchádazača neexistuje iná osoba podľa § 32 osd. 8 ZVO." xr:uid="{BC8A1D80-1FB8-4379-9C64-6F6AC224D3F3}"/>
    <hyperlink ref="B15" r:id="rId2" location="paragraf-32.odsek-1.pismeno-a" xr:uid="{661CF470-10B4-4D15-9CD0-39125AC31995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785EC-056C-4269-8000-586C265B8561}">
  <dimension ref="B1:B27"/>
  <sheetViews>
    <sheetView showGridLines="0" zoomScaleNormal="100" workbookViewId="0">
      <selection activeCell="B10" sqref="B10"/>
    </sheetView>
  </sheetViews>
  <sheetFormatPr defaultColWidth="9.1640625" defaultRowHeight="15" x14ac:dyDescent="0.25"/>
  <cols>
    <col min="1" max="1" width="4.1640625" style="165" customWidth="1"/>
    <col min="2" max="2" width="115" style="165" customWidth="1"/>
    <col min="3" max="16384" width="9.1640625" style="165"/>
  </cols>
  <sheetData>
    <row r="1" spans="2:2" ht="15.75" thickBot="1" x14ac:dyDescent="0.3"/>
    <row r="2" spans="2:2" ht="42.75" customHeight="1" x14ac:dyDescent="0.25">
      <c r="B2" s="166" t="s">
        <v>388</v>
      </c>
    </row>
    <row r="3" spans="2:2" x14ac:dyDescent="0.25">
      <c r="B3" s="167"/>
    </row>
    <row r="4" spans="2:2" x14ac:dyDescent="0.25">
      <c r="B4" s="177" t="s">
        <v>379</v>
      </c>
    </row>
    <row r="5" spans="2:2" x14ac:dyDescent="0.25">
      <c r="B5" s="167"/>
    </row>
    <row r="6" spans="2:2" x14ac:dyDescent="0.25">
      <c r="B6" s="178" t="s">
        <v>380</v>
      </c>
    </row>
    <row r="7" spans="2:2" x14ac:dyDescent="0.25">
      <c r="B7" s="179"/>
    </row>
    <row r="8" spans="2:2" ht="60.75" customHeight="1" x14ac:dyDescent="0.25">
      <c r="B8" s="168" t="s">
        <v>389</v>
      </c>
    </row>
    <row r="9" spans="2:2" x14ac:dyDescent="0.25">
      <c r="B9" s="168"/>
    </row>
    <row r="10" spans="2:2" x14ac:dyDescent="0.25">
      <c r="B10" s="168" t="s">
        <v>390</v>
      </c>
    </row>
    <row r="11" spans="2:2" x14ac:dyDescent="0.25">
      <c r="B11" s="168" t="s">
        <v>391</v>
      </c>
    </row>
    <row r="12" spans="2:2" x14ac:dyDescent="0.25">
      <c r="B12" s="168" t="s">
        <v>392</v>
      </c>
    </row>
    <row r="13" spans="2:2" x14ac:dyDescent="0.25">
      <c r="B13" s="168" t="s">
        <v>393</v>
      </c>
    </row>
    <row r="14" spans="2:2" x14ac:dyDescent="0.25">
      <c r="B14" s="168" t="s">
        <v>394</v>
      </c>
    </row>
    <row r="15" spans="2:2" x14ac:dyDescent="0.25">
      <c r="B15" s="168" t="s">
        <v>395</v>
      </c>
    </row>
    <row r="16" spans="2:2" x14ac:dyDescent="0.25">
      <c r="B16" s="168" t="s">
        <v>396</v>
      </c>
    </row>
    <row r="17" spans="2:2" ht="26.25" x14ac:dyDescent="0.25">
      <c r="B17" s="168" t="s">
        <v>397</v>
      </c>
    </row>
    <row r="18" spans="2:2" x14ac:dyDescent="0.25">
      <c r="B18" s="168" t="s">
        <v>398</v>
      </c>
    </row>
    <row r="19" spans="2:2" x14ac:dyDescent="0.25">
      <c r="B19" s="168" t="s">
        <v>399</v>
      </c>
    </row>
    <row r="20" spans="2:2" x14ac:dyDescent="0.25">
      <c r="B20" s="168" t="s">
        <v>400</v>
      </c>
    </row>
    <row r="21" spans="2:2" x14ac:dyDescent="0.25">
      <c r="B21" s="168" t="s">
        <v>401</v>
      </c>
    </row>
    <row r="22" spans="2:2" x14ac:dyDescent="0.25">
      <c r="B22" s="168" t="s">
        <v>402</v>
      </c>
    </row>
    <row r="23" spans="2:2" x14ac:dyDescent="0.25">
      <c r="B23" s="169"/>
    </row>
    <row r="24" spans="2:2" ht="60" x14ac:dyDescent="0.25">
      <c r="B24" s="168" t="s">
        <v>403</v>
      </c>
    </row>
    <row r="25" spans="2:2" ht="13.5" customHeight="1" x14ac:dyDescent="0.25">
      <c r="B25" s="168"/>
    </row>
    <row r="26" spans="2:2" ht="30" x14ac:dyDescent="0.25">
      <c r="B26" s="168" t="s">
        <v>404</v>
      </c>
    </row>
    <row r="27" spans="2:2" ht="15.75" thickBot="1" x14ac:dyDescent="0.3">
      <c r="B27" s="180"/>
    </row>
  </sheetData>
  <sheetProtection algorithmName="SHA-512" hashValue="eTXKMsesaRM7W0+C7WudRkTequtU4OUD6xfvu9idvMr8w7T7FwNn+TdbVTdriHO7L1xjcUaek+dr4KyDBwLCUA==" saltValue="8TDoB40iAVEQkBRO+YfkL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0ca473fc3b949e29e068f4f1819e3e8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cd724c71b47006b3beb0487ceebbc93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0C208-FA32-414E-A2CB-AD511E42C005}">
  <ds:schemaRefs>
    <ds:schemaRef ds:uri="bb3d1ceb-ec91-4593-ab49-8ce9533748d9"/>
    <ds:schemaRef ds:uri="http://schemas.microsoft.com/office/2006/metadata/properties"/>
    <ds:schemaRef ds:uri="http://purl.org/dc/elements/1.1/"/>
    <ds:schemaRef ds:uri="e4b31099-8163-4ac9-ab84-be06feeb7ef4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3BE693-6ACD-4FE6-9227-DE389E07B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8254BC-D0A0-4F2F-A629-F208C9B49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7</vt:i4>
      </vt:variant>
    </vt:vector>
  </HeadingPairs>
  <TitlesOfParts>
    <vt:vector size="12" baseType="lpstr">
      <vt:lpstr>Ponuka - bodový</vt:lpstr>
      <vt:lpstr>Rekapitulácia stavby</vt:lpstr>
      <vt:lpstr>SO01 - Prístupový chodník</vt:lpstr>
      <vt:lpstr>Osobné postavenie</vt:lpstr>
      <vt:lpstr>Koneční užívatelia výhod</vt:lpstr>
      <vt:lpstr>'Rekapitulácia stavby'!Názvy_tlače</vt:lpstr>
      <vt:lpstr>'SO01 - Prístupový chodník'!Názvy_tlače</vt:lpstr>
      <vt:lpstr>'Koneční užívatelia výhod'!Oblasť_tlače</vt:lpstr>
      <vt:lpstr>'Osobné postavenie'!Oblasť_tlače</vt:lpstr>
      <vt:lpstr>'Ponuka - bodový'!Oblasť_tlače</vt:lpstr>
      <vt:lpstr>'Rekapitulácia stavby'!Oblasť_tlače</vt:lpstr>
      <vt:lpstr>'SO01 - Prístupový chodník'!Oblasť_tlače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Klas</dc:creator>
  <cp:keywords/>
  <dc:description/>
  <cp:lastModifiedBy>Stašjaková Katarína, Ing.</cp:lastModifiedBy>
  <cp:revision/>
  <dcterms:created xsi:type="dcterms:W3CDTF">2026-08-18T03:28:02Z</dcterms:created>
  <dcterms:modified xsi:type="dcterms:W3CDTF">2026-09-10T08:04:34Z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