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janaz\Desktop\"/>
    </mc:Choice>
  </mc:AlternateContent>
  <bookViews>
    <workbookView xWindow="0" yWindow="0" windowWidth="0" windowHeight="0"/>
  </bookViews>
  <sheets>
    <sheet name="Rekapitulácia stavby" sheetId="1" r:id="rId1"/>
    <sheet name="SO 01 - Manipulačná plocha" sheetId="2" r:id="rId2"/>
    <sheet name="SO 02 - Stavebné úpravy j..." sheetId="3" r:id="rId3"/>
  </sheets>
  <definedNames>
    <definedName name="_xlnm.Print_Area" localSheetId="0">'Rekapitulácia stavby'!$D$4:$AO$76,'Rekapitulácia stavby'!$C$82:$AQ$97</definedName>
    <definedName name="_xlnm.Print_Titles" localSheetId="0">'Rekapitulácia stavby'!$92:$92</definedName>
    <definedName name="_xlnm._FilterDatabase" localSheetId="1" hidden="1">'SO 01 - Manipulačná plocha'!$C$122:$K$180</definedName>
    <definedName name="_xlnm.Print_Area" localSheetId="1">'SO 01 - Manipulačná plocha'!$C$4:$J$76,'SO 01 - Manipulačná plocha'!$C$82:$J$104,'SO 01 - Manipulačná plocha'!$C$110:$J$180</definedName>
    <definedName name="_xlnm.Print_Titles" localSheetId="1">'SO 01 - Manipulačná plocha'!$122:$122</definedName>
    <definedName name="_xlnm._FilterDatabase" localSheetId="2" hidden="1">'SO 02 - Stavebné úpravy j...'!$C$123:$K$161</definedName>
    <definedName name="_xlnm.Print_Area" localSheetId="2">'SO 02 - Stavebné úpravy j...'!$C$4:$J$76,'SO 02 - Stavebné úpravy j...'!$C$82:$J$105,'SO 02 - Stavebné úpravy j...'!$C$111:$J$161</definedName>
    <definedName name="_xlnm.Print_Titles" localSheetId="2">'SO 02 - Stavebné úpravy j...'!$123:$123</definedName>
  </definedNames>
  <calcPr/>
</workbook>
</file>

<file path=xl/calcChain.xml><?xml version="1.0" encoding="utf-8"?>
<calcChain xmlns="http://schemas.openxmlformats.org/spreadsheetml/2006/main">
  <c i="3" l="1" r="J126"/>
  <c r="J37"/>
  <c r="J36"/>
  <c i="1" r="AY96"/>
  <c i="3" r="J35"/>
  <c i="1" r="AX96"/>
  <c i="3" r="BI161"/>
  <c r="BH161"/>
  <c r="BG161"/>
  <c r="BE161"/>
  <c r="T161"/>
  <c r="R161"/>
  <c r="P161"/>
  <c r="BI159"/>
  <c r="BH159"/>
  <c r="BG159"/>
  <c r="BE159"/>
  <c r="T159"/>
  <c r="R159"/>
  <c r="P159"/>
  <c r="BI156"/>
  <c r="BH156"/>
  <c r="BG156"/>
  <c r="BE156"/>
  <c r="T156"/>
  <c r="R156"/>
  <c r="P156"/>
  <c r="BI154"/>
  <c r="BH154"/>
  <c r="BG154"/>
  <c r="BE154"/>
  <c r="T154"/>
  <c r="R154"/>
  <c r="P154"/>
  <c r="BI152"/>
  <c r="BH152"/>
  <c r="BG152"/>
  <c r="BE152"/>
  <c r="T152"/>
  <c r="R152"/>
  <c r="P152"/>
  <c r="BI150"/>
  <c r="BH150"/>
  <c r="BG150"/>
  <c r="BE150"/>
  <c r="T150"/>
  <c r="R150"/>
  <c r="P150"/>
  <c r="BI148"/>
  <c r="BH148"/>
  <c r="BG148"/>
  <c r="BE148"/>
  <c r="T148"/>
  <c r="R148"/>
  <c r="P148"/>
  <c r="BI146"/>
  <c r="BH146"/>
  <c r="BG146"/>
  <c r="BE146"/>
  <c r="T146"/>
  <c r="R146"/>
  <c r="P146"/>
  <c r="BI144"/>
  <c r="BH144"/>
  <c r="BG144"/>
  <c r="BE144"/>
  <c r="T144"/>
  <c r="R144"/>
  <c r="P144"/>
  <c r="BI142"/>
  <c r="BH142"/>
  <c r="BG142"/>
  <c r="BE142"/>
  <c r="T142"/>
  <c r="R142"/>
  <c r="P142"/>
  <c r="BI140"/>
  <c r="BH140"/>
  <c r="BG140"/>
  <c r="BE140"/>
  <c r="T140"/>
  <c r="R140"/>
  <c r="P140"/>
  <c r="BI137"/>
  <c r="BH137"/>
  <c r="BG137"/>
  <c r="BE137"/>
  <c r="T137"/>
  <c r="T136"/>
  <c r="R137"/>
  <c r="R136"/>
  <c r="P137"/>
  <c r="P136"/>
  <c r="BI134"/>
  <c r="BH134"/>
  <c r="BG134"/>
  <c r="BE134"/>
  <c r="T134"/>
  <c r="T133"/>
  <c r="R134"/>
  <c r="R133"/>
  <c r="P134"/>
  <c r="P133"/>
  <c r="BI131"/>
  <c r="BH131"/>
  <c r="BG131"/>
  <c r="BE131"/>
  <c r="T131"/>
  <c r="T130"/>
  <c r="R131"/>
  <c r="R130"/>
  <c r="P131"/>
  <c r="P130"/>
  <c r="BI128"/>
  <c r="BH128"/>
  <c r="BG128"/>
  <c r="BE128"/>
  <c r="T128"/>
  <c r="T127"/>
  <c r="T125"/>
  <c r="R128"/>
  <c r="R127"/>
  <c r="R125"/>
  <c r="P128"/>
  <c r="P127"/>
  <c r="P125"/>
  <c r="J98"/>
  <c r="J120"/>
  <c r="F120"/>
  <c r="F118"/>
  <c r="E116"/>
  <c r="J91"/>
  <c r="F91"/>
  <c r="F89"/>
  <c r="E87"/>
  <c r="J24"/>
  <c r="E24"/>
  <c r="J121"/>
  <c r="J23"/>
  <c r="J18"/>
  <c r="E18"/>
  <c r="F92"/>
  <c r="J17"/>
  <c r="J12"/>
  <c r="J118"/>
  <c r="E7"/>
  <c r="E114"/>
  <c i="2" r="J37"/>
  <c r="J36"/>
  <c i="1" r="AY95"/>
  <c i="2" r="J35"/>
  <c i="1" r="AX95"/>
  <c i="2" r="BI180"/>
  <c r="BH180"/>
  <c r="BG180"/>
  <c r="BE180"/>
  <c r="T180"/>
  <c r="T179"/>
  <c r="R180"/>
  <c r="R179"/>
  <c r="P180"/>
  <c r="P179"/>
  <c r="BI178"/>
  <c r="BH178"/>
  <c r="BG178"/>
  <c r="BE178"/>
  <c r="T178"/>
  <c r="R178"/>
  <c r="P178"/>
  <c r="BI177"/>
  <c r="BH177"/>
  <c r="BG177"/>
  <c r="BE177"/>
  <c r="T177"/>
  <c r="R177"/>
  <c r="P177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8"/>
  <c r="BH168"/>
  <c r="BG168"/>
  <c r="BE168"/>
  <c r="T168"/>
  <c r="R168"/>
  <c r="P168"/>
  <c r="BI165"/>
  <c r="BH165"/>
  <c r="BG165"/>
  <c r="BE165"/>
  <c r="T165"/>
  <c r="R165"/>
  <c r="P165"/>
  <c r="BI164"/>
  <c r="BH164"/>
  <c r="BG164"/>
  <c r="BE164"/>
  <c r="T164"/>
  <c r="R164"/>
  <c r="P164"/>
  <c r="BI162"/>
  <c r="BH162"/>
  <c r="BG162"/>
  <c r="BE162"/>
  <c r="T162"/>
  <c r="R162"/>
  <c r="P162"/>
  <c r="BI161"/>
  <c r="BH161"/>
  <c r="BG161"/>
  <c r="BE161"/>
  <c r="T161"/>
  <c r="R161"/>
  <c r="P161"/>
  <c r="BI158"/>
  <c r="BH158"/>
  <c r="BG158"/>
  <c r="BE158"/>
  <c r="T158"/>
  <c r="R158"/>
  <c r="P158"/>
  <c r="BI156"/>
  <c r="BH156"/>
  <c r="BG156"/>
  <c r="BE156"/>
  <c r="T156"/>
  <c r="R156"/>
  <c r="P156"/>
  <c r="BI154"/>
  <c r="BH154"/>
  <c r="BG154"/>
  <c r="BE154"/>
  <c r="T154"/>
  <c r="R154"/>
  <c r="P154"/>
  <c r="BI152"/>
  <c r="BH152"/>
  <c r="BG152"/>
  <c r="BE152"/>
  <c r="T152"/>
  <c r="R152"/>
  <c r="P152"/>
  <c r="BI149"/>
  <c r="BH149"/>
  <c r="BG149"/>
  <c r="BE149"/>
  <c r="T149"/>
  <c r="T148"/>
  <c r="R149"/>
  <c r="R148"/>
  <c r="P149"/>
  <c r="P148"/>
  <c r="BI146"/>
  <c r="BH146"/>
  <c r="BG146"/>
  <c r="BE146"/>
  <c r="T146"/>
  <c r="R146"/>
  <c r="P146"/>
  <c r="BI144"/>
  <c r="BH144"/>
  <c r="BG144"/>
  <c r="BE144"/>
  <c r="T144"/>
  <c r="R144"/>
  <c r="P144"/>
  <c r="BI142"/>
  <c r="BH142"/>
  <c r="BG142"/>
  <c r="BE142"/>
  <c r="T142"/>
  <c r="R142"/>
  <c r="P142"/>
  <c r="BI140"/>
  <c r="BH140"/>
  <c r="BG140"/>
  <c r="BE140"/>
  <c r="T140"/>
  <c r="R140"/>
  <c r="P140"/>
  <c r="BI139"/>
  <c r="BH139"/>
  <c r="BG139"/>
  <c r="BE139"/>
  <c r="T139"/>
  <c r="R139"/>
  <c r="P139"/>
  <c r="BI137"/>
  <c r="BH137"/>
  <c r="BG137"/>
  <c r="BE137"/>
  <c r="T137"/>
  <c r="R137"/>
  <c r="P137"/>
  <c r="BI135"/>
  <c r="BH135"/>
  <c r="BG135"/>
  <c r="BE135"/>
  <c r="T135"/>
  <c r="R135"/>
  <c r="P135"/>
  <c r="BI134"/>
  <c r="BH134"/>
  <c r="BG134"/>
  <c r="BE134"/>
  <c r="T134"/>
  <c r="R134"/>
  <c r="P134"/>
  <c r="BI132"/>
  <c r="BH132"/>
  <c r="BG132"/>
  <c r="BE132"/>
  <c r="T132"/>
  <c r="R132"/>
  <c r="P132"/>
  <c r="BI131"/>
  <c r="BH131"/>
  <c r="BG131"/>
  <c r="BE131"/>
  <c r="T131"/>
  <c r="R131"/>
  <c r="P131"/>
  <c r="BI127"/>
  <c r="BH127"/>
  <c r="BG127"/>
  <c r="BE127"/>
  <c r="T127"/>
  <c r="R127"/>
  <c r="P127"/>
  <c r="BI126"/>
  <c r="BH126"/>
  <c r="BG126"/>
  <c r="BE126"/>
  <c r="T126"/>
  <c r="R126"/>
  <c r="P126"/>
  <c r="J119"/>
  <c r="F119"/>
  <c r="F117"/>
  <c r="E115"/>
  <c r="J91"/>
  <c r="F91"/>
  <c r="F89"/>
  <c r="E87"/>
  <c r="J24"/>
  <c r="E24"/>
  <c r="J120"/>
  <c r="J23"/>
  <c r="J18"/>
  <c r="E18"/>
  <c r="F120"/>
  <c r="J17"/>
  <c r="J12"/>
  <c r="J117"/>
  <c r="E7"/>
  <c r="E113"/>
  <c i="1" r="L90"/>
  <c r="AM90"/>
  <c r="AM89"/>
  <c r="L89"/>
  <c r="AM87"/>
  <c r="L87"/>
  <c r="L85"/>
  <c r="L84"/>
  <c i="2" r="J180"/>
  <c r="BK175"/>
  <c r="BK173"/>
  <c r="BK171"/>
  <c r="J168"/>
  <c r="J164"/>
  <c r="BK158"/>
  <c r="BK154"/>
  <c r="J149"/>
  <c r="BK146"/>
  <c r="J139"/>
  <c r="J135"/>
  <c r="J132"/>
  <c r="BK127"/>
  <c r="BK180"/>
  <c r="BK177"/>
  <c r="BK174"/>
  <c r="J172"/>
  <c r="BK170"/>
  <c r="J165"/>
  <c r="BK162"/>
  <c r="J161"/>
  <c r="J154"/>
  <c r="BK149"/>
  <c r="BK144"/>
  <c r="J142"/>
  <c r="BK139"/>
  <c r="BK135"/>
  <c r="J131"/>
  <c r="J126"/>
  <c i="3" r="BK161"/>
  <c r="J161"/>
  <c r="BK159"/>
  <c r="J159"/>
  <c r="BK156"/>
  <c r="J156"/>
  <c r="BK154"/>
  <c r="J154"/>
  <c r="J152"/>
  <c r="J148"/>
  <c r="J146"/>
  <c r="J142"/>
  <c r="BK137"/>
  <c r="BK131"/>
  <c r="BK128"/>
  <c r="J150"/>
  <c r="BK148"/>
  <c r="BK142"/>
  <c r="J137"/>
  <c r="J128"/>
  <c i="2" r="BK178"/>
  <c r="J174"/>
  <c r="BK172"/>
  <c r="J170"/>
  <c r="BK165"/>
  <c r="J162"/>
  <c r="BK156"/>
  <c r="J152"/>
  <c r="J144"/>
  <c r="BK142"/>
  <c r="J140"/>
  <c r="BK137"/>
  <c r="J134"/>
  <c r="BK131"/>
  <c r="BK126"/>
  <c r="J178"/>
  <c r="J177"/>
  <c r="J175"/>
  <c r="J173"/>
  <c r="J171"/>
  <c r="BK168"/>
  <c r="BK164"/>
  <c r="BK161"/>
  <c r="J158"/>
  <c r="J156"/>
  <c r="BK152"/>
  <c r="J146"/>
  <c r="BK140"/>
  <c r="J137"/>
  <c r="BK134"/>
  <c r="BK132"/>
  <c r="J127"/>
  <c i="1" r="AS94"/>
  <c i="3" r="BK152"/>
  <c r="BK150"/>
  <c r="BK146"/>
  <c r="J144"/>
  <c r="J140"/>
  <c r="BK134"/>
  <c r="J131"/>
  <c r="BK144"/>
  <c r="BK140"/>
  <c r="J134"/>
  <c i="2" l="1" r="BK125"/>
  <c r="J125"/>
  <c r="J98"/>
  <c r="R125"/>
  <c r="BK151"/>
  <c r="J151"/>
  <c r="J100"/>
  <c r="R151"/>
  <c r="BK160"/>
  <c r="J160"/>
  <c r="J101"/>
  <c r="R160"/>
  <c r="BK167"/>
  <c r="J167"/>
  <c r="J102"/>
  <c r="T167"/>
  <c i="3" r="BK139"/>
  <c r="BK138"/>
  <c r="J138"/>
  <c r="J103"/>
  <c r="R139"/>
  <c r="R138"/>
  <c r="R124"/>
  <c i="2" r="P125"/>
  <c r="T125"/>
  <c r="P151"/>
  <c r="T151"/>
  <c r="P160"/>
  <c r="T160"/>
  <c r="P167"/>
  <c r="R167"/>
  <c i="3" r="P139"/>
  <c r="P138"/>
  <c r="P124"/>
  <c i="1" r="AU96"/>
  <c i="3" r="T139"/>
  <c r="T138"/>
  <c r="T124"/>
  <c i="2" r="BK148"/>
  <c r="J148"/>
  <c r="J99"/>
  <c r="BK179"/>
  <c r="J179"/>
  <c r="J103"/>
  <c i="3" r="BK127"/>
  <c r="J127"/>
  <c r="J99"/>
  <c r="BK130"/>
  <c r="J130"/>
  <c r="J100"/>
  <c r="BK133"/>
  <c r="J133"/>
  <c r="J101"/>
  <c r="BK136"/>
  <c r="J136"/>
  <c r="J102"/>
  <c r="J89"/>
  <c r="J92"/>
  <c r="F121"/>
  <c r="BF131"/>
  <c r="BF137"/>
  <c r="E85"/>
  <c r="BF128"/>
  <c r="BF134"/>
  <c r="BF140"/>
  <c r="BF142"/>
  <c r="BF144"/>
  <c r="BF146"/>
  <c r="BF148"/>
  <c r="BF150"/>
  <c r="BF152"/>
  <c r="BF154"/>
  <c r="BF156"/>
  <c r="BF159"/>
  <c r="BF161"/>
  <c i="2" r="E85"/>
  <c r="J92"/>
  <c r="BF126"/>
  <c r="BF127"/>
  <c r="BF135"/>
  <c r="BF137"/>
  <c r="BF142"/>
  <c r="BF144"/>
  <c r="BF149"/>
  <c r="BF154"/>
  <c r="BF156"/>
  <c r="BF158"/>
  <c r="BF161"/>
  <c r="BF164"/>
  <c r="BF165"/>
  <c r="BF171"/>
  <c r="BF172"/>
  <c r="BF174"/>
  <c r="BF177"/>
  <c r="J89"/>
  <c r="F92"/>
  <c r="BF131"/>
  <c r="BF132"/>
  <c r="BF134"/>
  <c r="BF139"/>
  <c r="BF140"/>
  <c r="BF146"/>
  <c r="BF152"/>
  <c r="BF162"/>
  <c r="BF168"/>
  <c r="BF170"/>
  <c r="BF173"/>
  <c r="BF175"/>
  <c r="BF178"/>
  <c r="BF180"/>
  <c r="J33"/>
  <c i="1" r="AV95"/>
  <c i="2" r="F36"/>
  <c i="1" r="BC95"/>
  <c i="3" r="F36"/>
  <c i="1" r="BC96"/>
  <c i="3" r="F35"/>
  <c i="1" r="BB96"/>
  <c i="3" r="J33"/>
  <c i="1" r="AV96"/>
  <c i="2" r="F33"/>
  <c i="1" r="AZ95"/>
  <c i="2" r="F35"/>
  <c i="1" r="BB95"/>
  <c i="2" r="F37"/>
  <c i="1" r="BD95"/>
  <c i="3" r="F33"/>
  <c i="1" r="AZ96"/>
  <c i="3" r="F37"/>
  <c i="1" r="BD96"/>
  <c i="2" l="1" r="P124"/>
  <c r="P123"/>
  <c i="1" r="AU95"/>
  <c i="2" r="T124"/>
  <c r="T123"/>
  <c r="R124"/>
  <c r="R123"/>
  <c i="3" r="BK125"/>
  <c r="J125"/>
  <c r="J97"/>
  <c r="J139"/>
  <c r="J104"/>
  <c i="2" r="BK124"/>
  <c r="J124"/>
  <c r="J97"/>
  <c i="1" r="AU94"/>
  <c i="2" r="J34"/>
  <c i="1" r="AW95"/>
  <c r="AT95"/>
  <c r="AZ94"/>
  <c r="W29"/>
  <c r="BB94"/>
  <c r="AX94"/>
  <c i="3" r="F34"/>
  <c i="1" r="BA96"/>
  <c i="2" r="F34"/>
  <c i="1" r="BA95"/>
  <c r="BC94"/>
  <c r="W32"/>
  <c r="BD94"/>
  <c r="W33"/>
  <c i="3" r="J34"/>
  <c i="1" r="AW96"/>
  <c r="AT96"/>
  <c i="3" l="1" r="BK124"/>
  <c r="J124"/>
  <c i="2" r="BK123"/>
  <c r="J123"/>
  <c r="J96"/>
  <c i="3" r="J30"/>
  <c i="1" r="AG96"/>
  <c r="AV94"/>
  <c r="AK29"/>
  <c r="W31"/>
  <c r="AY94"/>
  <c r="BA94"/>
  <c r="W30"/>
  <c i="3" l="1" r="J39"/>
  <c r="J96"/>
  <c i="1" r="AN96"/>
  <c i="2" r="J30"/>
  <c i="1" r="AG95"/>
  <c r="AG94"/>
  <c r="AK26"/>
  <c r="AW94"/>
  <c r="AK30"/>
  <c r="AK35"/>
  <c i="2" l="1" r="J39"/>
  <c i="1" r="AN95"/>
  <c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<sst xmlns="http://schemas.openxmlformats.org/spreadsheetml/2006/main">
  <si>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</si>
  <si>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</si>
  <si>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</si>
  <si>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</si>
  <si>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{0d0e8e2b-7bde-436e-9c4b-73bfa2e11da6}</t>
  </si>
  <si>
    <t xml:space="preserve">&gt;&gt;  skryté stĺpce  &lt;&lt;</t>
  </si>
  <si>
    <t>0,01</t>
  </si>
  <si>
    <t>23</t>
  </si>
  <si>
    <t>REKAPITULÁCIA STAVBY</t>
  </si>
  <si>
    <t xml:space="preserve">v ---  nižšie sa nachádzajú doplnkové a pomocné údaje k zostavám  --- v</t>
  </si>
  <si>
    <t>Návod na vyplnenie</t>
  </si>
  <si>
    <t>0,001</t>
  </si>
  <si>
    <t>Kód:</t>
  </si>
  <si>
    <t>2636</t>
  </si>
  <si>
    <t xml:space="preserve"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</si>
  <si>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</si>
  <si>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Stavebné úpravy manipulačných plôch a žumpy</t>
  </si>
  <si>
    <t>JKSO:</t>
  </si>
  <si>
    <t>ČS:</t>
  </si>
  <si>
    <t>Miesto:</t>
  </si>
  <si>
    <t>Farma Nenince</t>
  </si>
  <si>
    <t>Dátum:</t>
  </si>
  <si>
    <t>17. 6. 2026</t>
  </si>
  <si>
    <t>Objednávateľ:</t>
  </si>
  <si>
    <t>IČO:</t>
  </si>
  <si>
    <t>IČ DPH:</t>
  </si>
  <si>
    <t>Zhotoviteľ:</t>
  </si>
  <si>
    <t>Vyplň údaj</t>
  </si>
  <si>
    <t>Projektant:</t>
  </si>
  <si>
    <t>PROGRES-team s.r.o.</t>
  </si>
  <si>
    <t>True</t>
  </si>
  <si>
    <t>Spracovateľ:</t>
  </si>
  <si>
    <t xml:space="preserve">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</si>
  <si>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</si>
  <si>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</si>
  <si>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</si>
  <si>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</si>
  <si>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</si>
  <si>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</si>
  <si>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</si>
  <si>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</si>
  <si>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</si>
  <si>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</si>
  <si>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</si>
  <si>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</si>
  <si>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</si>
  <si>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</si>
  <si>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</si>
  <si>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</si>
  <si>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</si>
  <si>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</si>
  <si>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</si>
  <si>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</si>
  <si>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</si>
  <si>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</si>
  <si>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</si>
  <si>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</si>
  <si>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</si>
  <si>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</si>
  <si>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</si>
  <si>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</si>
  <si>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</si>
  <si>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</si>
  <si>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</si>
  <si>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</si>
  <si>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</si>
  <si>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</si>
  <si>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</si>
  <si>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</si>
  <si>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</si>
  <si>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</si>
  <si>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</si>
  <si>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</si>
  <si>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</si>
  <si>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</si>
  <si>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</si>
  <si>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</si>
  <si>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</si>
  <si>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</si>
  <si>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SO 01</t>
  </si>
  <si>
    <t>Manipulačná plocha</t>
  </si>
  <si>
    <t>STA</t>
  </si>
  <si>
    <t>1</t>
  </si>
  <si>
    <t>{e49f3138-8483-43f2-82df-1338da75cae6}</t>
  </si>
  <si>
    <t>SO 02</t>
  </si>
  <si>
    <t>Stavebné úpravy jestvujúcej žumpy</t>
  </si>
  <si>
    <t>{3c8acd79-26c0-4d1d-b3de-274a1d568a25}</t>
  </si>
  <si>
    <t>KRYCÍ LIST ROZPOČTU</t>
  </si>
  <si>
    <t>Objekt:</t>
  </si>
  <si>
    <t>SO 01 - Manipulačná plocha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</si>
  <si>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</si>
  <si>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</si>
  <si>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</si>
  <si>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</si>
  <si>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</si>
  <si>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</si>
  <si>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</si>
  <si>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4 - Vodorovné konštrukcie</t>
  </si>
  <si>
    <t xml:space="preserve">    6 - Úpravy povrchov, podlahy, osadenie</t>
  </si>
  <si>
    <t xml:space="preserve">    8 - Rúrové vedenie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</si>
  <si>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</si>
  <si>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</si>
  <si>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</si>
  <si>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</si>
  <si>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</si>
  <si>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</si>
  <si>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</si>
  <si>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</si>
  <si>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</si>
  <si>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</si>
  <si>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</si>
  <si>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</si>
  <si>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</si>
  <si>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</si>
  <si>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</si>
  <si>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</si>
  <si>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</si>
  <si>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</si>
  <si>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</si>
  <si>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113117132.S</t>
  </si>
  <si>
    <t xml:space="preserve">Odstránenie podkladu alebo krytu z betónu prostého ručne, hr. vrstvy nad 150 do 300 mm,  -0,62500t</t>
  </si>
  <si>
    <t>m2</t>
  </si>
  <si>
    <t>4</t>
  </si>
  <si>
    <t>2</t>
  </si>
  <si>
    <t>-118776576</t>
  </si>
  <si>
    <t>122201101.S</t>
  </si>
  <si>
    <t>Odkopávka a prekopávka nezapažená v hornine 3, do 100 m3</t>
  </si>
  <si>
    <t>m3</t>
  </si>
  <si>
    <t>-215462126</t>
  </si>
  <si>
    <t>VV</t>
  </si>
  <si>
    <t>0,2*173,0</t>
  </si>
  <si>
    <t>0,3*80,0</t>
  </si>
  <si>
    <t>Súčet</t>
  </si>
  <si>
    <t>3</t>
  </si>
  <si>
    <t>122201109.S</t>
  </si>
  <si>
    <t>Odkopávky a prekopávky nezapažené. Príplatok k cenám za lepivosť horniny 3</t>
  </si>
  <si>
    <t>903670640</t>
  </si>
  <si>
    <t>132201101.S</t>
  </si>
  <si>
    <t>Výkop ryhy do šírky 600 mm v horn.3 do 100 m3</t>
  </si>
  <si>
    <t>-904345236</t>
  </si>
  <si>
    <t>0,8*2*45</t>
  </si>
  <si>
    <t>5</t>
  </si>
  <si>
    <t>132201109.S</t>
  </si>
  <si>
    <t>Príplatok k cene za lepivosť pri hĺbení rýh šírky do 600 mm zapažených i nezapažených s urovnaním dna v hornine 3</t>
  </si>
  <si>
    <t>-1254073455</t>
  </si>
  <si>
    <t>6</t>
  </si>
  <si>
    <t>162501102.S</t>
  </si>
  <si>
    <t>Vodorovné premiestnenie výkopku po spevnenej ceste z horniny tr.1-4, do 100 m3 na vzdialenosť do 3000 m</t>
  </si>
  <si>
    <t>1999191347</t>
  </si>
  <si>
    <t>58,6+72-46,8</t>
  </si>
  <si>
    <t>7</t>
  </si>
  <si>
    <t>162501105.S</t>
  </si>
  <si>
    <t>Vodorovné premiestnenie výkopku po spevnenej ceste z horniny tr.1-4, do 100 m3, príplatok k cene za každých ďalšich a začatých 1000 m</t>
  </si>
  <si>
    <t>-1087095084</t>
  </si>
  <si>
    <t>83,8*2 'Prepočítané koeficientom množstva</t>
  </si>
  <si>
    <t>8</t>
  </si>
  <si>
    <t>171201201.S</t>
  </si>
  <si>
    <t>Uloženie sypaniny na skládky do 100 m3</t>
  </si>
  <si>
    <t>-825632607</t>
  </si>
  <si>
    <t>9</t>
  </si>
  <si>
    <t>171209002.S</t>
  </si>
  <si>
    <t>Poplatok za skládku - zemina a kamenivo (17 05), ostatné</t>
  </si>
  <si>
    <t>t</t>
  </si>
  <si>
    <t>57848911</t>
  </si>
  <si>
    <t>83,8*1,6 'Prepočítané koeficientom množstva</t>
  </si>
  <si>
    <t>10</t>
  </si>
  <si>
    <t>174101001.S</t>
  </si>
  <si>
    <t>Zásyp sypaninou so zhutnením jám, šachiet, rýh, zárezov alebo okolo objektov do 100 m3</t>
  </si>
  <si>
    <t>-1925543284</t>
  </si>
  <si>
    <t>0,8*1,3*45</t>
  </si>
  <si>
    <t>11</t>
  </si>
  <si>
    <t>175101201.S</t>
  </si>
  <si>
    <t>Obsyp objektov sypaninou z vhodných hornín 1 až 4 bez prehodenia sypaniny</t>
  </si>
  <si>
    <t>1118204302</t>
  </si>
  <si>
    <t>0,8*0,6*45</t>
  </si>
  <si>
    <t>12</t>
  </si>
  <si>
    <t>M</t>
  </si>
  <si>
    <t>583310000600.S</t>
  </si>
  <si>
    <t>Kamenivo ťažené drobné frakcia 0-4 mm</t>
  </si>
  <si>
    <t>-1792405252</t>
  </si>
  <si>
    <t>21,6*1,75 'Prepočítané koeficientom množstva</t>
  </si>
  <si>
    <t>Vodorovné konštrukcie</t>
  </si>
  <si>
    <t>13</t>
  </si>
  <si>
    <t>451573121.S</t>
  </si>
  <si>
    <t>Lôžko pod potrubie, stoky a drobné objekty, v otvorenom výkope z piesku a štrkopiesku 4-8 mm</t>
  </si>
  <si>
    <t>1792655636</t>
  </si>
  <si>
    <t>0,8*0,1*45</t>
  </si>
  <si>
    <t>Úpravy povrchov, podlahy, osadenie</t>
  </si>
  <si>
    <t>14</t>
  </si>
  <si>
    <t>631313661.S</t>
  </si>
  <si>
    <t>Mazanina z betónu prostého (m3) tr. C 20/25 hr.nad 80 do 120 mm</t>
  </si>
  <si>
    <t>-1177740815</t>
  </si>
  <si>
    <t>0,1*255</t>
  </si>
  <si>
    <t>15</t>
  </si>
  <si>
    <t>380326331.S</t>
  </si>
  <si>
    <t>Kompletné konštrukcie - manipuláčná plocha zo železobetónu vodostavebného C 30/37, hr. 80-150 mm</t>
  </si>
  <si>
    <t>-358584141</t>
  </si>
  <si>
    <t>0,12*(255+990)</t>
  </si>
  <si>
    <t>16</t>
  </si>
  <si>
    <t>631362442.S</t>
  </si>
  <si>
    <t>Výstuž mazanín z betónov (z kameniva) a z ľahkých betónov zo sietí KARI, priemer drôtu 8/8 mm, veľkosť oka 150x150 mm</t>
  </si>
  <si>
    <t>-682418253</t>
  </si>
  <si>
    <t>255</t>
  </si>
  <si>
    <t>17</t>
  </si>
  <si>
    <t>631501111.S</t>
  </si>
  <si>
    <t>Násyp s utlačením a urovnaním povrchu z kameniva ťaženého hrubého a drobného</t>
  </si>
  <si>
    <t>-1834992202</t>
  </si>
  <si>
    <t>255*0,2</t>
  </si>
  <si>
    <t>Rúrové vedenie</t>
  </si>
  <si>
    <t>18</t>
  </si>
  <si>
    <t>871376052.S</t>
  </si>
  <si>
    <t>Montáž kanalizačného PVC-U potrubia korugovaného DN 300</t>
  </si>
  <si>
    <t>m</t>
  </si>
  <si>
    <t>35912759</t>
  </si>
  <si>
    <t>19</t>
  </si>
  <si>
    <t>286120010300.S</t>
  </si>
  <si>
    <t>Rúra PVC korugovaný kanalizačný systém D 330,7 mm , dĺ. 6 m, SN4</t>
  </si>
  <si>
    <t>ks</t>
  </si>
  <si>
    <t>1801499287</t>
  </si>
  <si>
    <t>45*0,167 'Prepočítané koeficientom množstva</t>
  </si>
  <si>
    <t>20</t>
  </si>
  <si>
    <t>892371000.S</t>
  </si>
  <si>
    <t>Skúška tesnosti kanalizácie D 300 mm</t>
  </si>
  <si>
    <t>-1471925256</t>
  </si>
  <si>
    <t>21</t>
  </si>
  <si>
    <t>899721132.S</t>
  </si>
  <si>
    <t>Označenie kanalizačného potrubia hnedou výstražnou fóliou</t>
  </si>
  <si>
    <t>1530689657</t>
  </si>
  <si>
    <t>45</t>
  </si>
  <si>
    <t>Ostatné konštrukcie a práce-búranie</t>
  </si>
  <si>
    <t>22</t>
  </si>
  <si>
    <t>919735124.S</t>
  </si>
  <si>
    <t>Rezanie existujúceho betónového krytu alebo podkladu hĺbky nad 150 do 200 mm</t>
  </si>
  <si>
    <t>-350033434</t>
  </si>
  <si>
    <t>1,22+12,5+11,13+2+1</t>
  </si>
  <si>
    <t>935114644.S</t>
  </si>
  <si>
    <t>Osadenie odvodňovacieho betónového žľabu pre vysoké zaťaženie s ochrannou hranou svetlej šírky 300 mm a s roštom triedy D 400</t>
  </si>
  <si>
    <t>611466267</t>
  </si>
  <si>
    <t>24</t>
  </si>
  <si>
    <t>592270008900.S</t>
  </si>
  <si>
    <t>Čelná koncová stena, pre žľaby betónové s ochrannou hranou svetlej šírky 300 mm</t>
  </si>
  <si>
    <t>326679783</t>
  </si>
  <si>
    <t>25</t>
  </si>
  <si>
    <t>592270018800.S</t>
  </si>
  <si>
    <t>Liatinový rošt, štrbiny 18x150 mm, dĺ. 0,5 m, D 400, s rýchlouzáverom, pre žľaby betónové s ochrannou hranou svetlej šírky 300 mm</t>
  </si>
  <si>
    <t>-1168261049</t>
  </si>
  <si>
    <t>26</t>
  </si>
  <si>
    <t>592270035700.S</t>
  </si>
  <si>
    <t>Odvodňovací žľab betónový s ochrannou hranou pre vysokú záťaž, svetlá šírka 300 mm, dĺžky 1 m, bez spádu</t>
  </si>
  <si>
    <t>-521739706</t>
  </si>
  <si>
    <t>27</t>
  </si>
  <si>
    <t>979084216.S</t>
  </si>
  <si>
    <t>Vodorovná doprava vybúraných hmôt po suchu bez naloženia, ale so zložením na vzdialenosť do 5 km</t>
  </si>
  <si>
    <t>-554150007</t>
  </si>
  <si>
    <t>28</t>
  </si>
  <si>
    <t>979084219.S</t>
  </si>
  <si>
    <t>Príplatok k cene za každých ďalších aj začatých 5 km nad 5 km</t>
  </si>
  <si>
    <t>-398428087</t>
  </si>
  <si>
    <t>108,125*2 'Prepočítané koeficientom množstva</t>
  </si>
  <si>
    <t>29</t>
  </si>
  <si>
    <t>979087213.S</t>
  </si>
  <si>
    <t>Nakladanie na dopravné prostriedky pre vodorovnú dopravu vybúraných hmôt</t>
  </si>
  <si>
    <t>206732579</t>
  </si>
  <si>
    <t>30</t>
  </si>
  <si>
    <t>979089012.S</t>
  </si>
  <si>
    <t xml:space="preserve">Poplatok za skládku - betón, tehly, dlaždice, obkladačky a keramika  (17 01), ostatné</t>
  </si>
  <si>
    <t>-1376464182</t>
  </si>
  <si>
    <t>99</t>
  </si>
  <si>
    <t>Presun hmôt HSV</t>
  </si>
  <si>
    <t>31</t>
  </si>
  <si>
    <t>998021021.S</t>
  </si>
  <si>
    <t>Presun hmôt pre haly 802, 811 zvislá konštr.z tehál,tvárnic,blokov alebo kovová do výšky 20 m</t>
  </si>
  <si>
    <t>-535918056</t>
  </si>
  <si>
    <t>SO 02 - Stavebné úpravy jestvujúcej žumpy</t>
  </si>
  <si>
    <t xml:space="preserve">    3 - Zvislé a kompletné konštrukcie</t>
  </si>
  <si>
    <t>PSV - Práce a dodávky PSV</t>
  </si>
  <si>
    <t xml:space="preserve">    711 - Izolácie proti vode a vlhkosti</t>
  </si>
  <si>
    <t>Zvislé a kompletné konštrukcie</t>
  </si>
  <si>
    <t>380316431.S</t>
  </si>
  <si>
    <t>Kompletné konštrukcie nádrží, betón vodostavebný C 30/37, hr. 80-150 mm</t>
  </si>
  <si>
    <t>-1623776113</t>
  </si>
  <si>
    <t>0,1*37*9</t>
  </si>
  <si>
    <t>871218119r1</t>
  </si>
  <si>
    <t>Monitorovacia šachta PVC trubka d 70mm</t>
  </si>
  <si>
    <t>-2083168554</t>
  </si>
  <si>
    <t>2,7*2</t>
  </si>
  <si>
    <t>952903112.S</t>
  </si>
  <si>
    <t>Vyčistenie objektov pri svetlej výške priestoru do 3,5 m , nádrží</t>
  </si>
  <si>
    <t>1366563289</t>
  </si>
  <si>
    <t>37*9</t>
  </si>
  <si>
    <t>999281111.S</t>
  </si>
  <si>
    <t>Presun hmôt pre opravy a údržbu objektov vrátane vonkajších plášťov výšky do 25 m</t>
  </si>
  <si>
    <t>190569738</t>
  </si>
  <si>
    <t>PSV</t>
  </si>
  <si>
    <t>Práce a dodávky PSV</t>
  </si>
  <si>
    <t>711</t>
  </si>
  <si>
    <t>Izolácie proti vode a vlhkosti</t>
  </si>
  <si>
    <t>711131106.S</t>
  </si>
  <si>
    <t>Zhotovenie izolácie proti zemnej vlhkosti nopovou fóliou položenou voľne na ploche vodorovnej</t>
  </si>
  <si>
    <t>1282180314</t>
  </si>
  <si>
    <t>283230002700.S</t>
  </si>
  <si>
    <t>Nopová HDPE fólia hrúbky 0,5 mm, výška nopu 8 mm, proti zemnej vlhkosti s radónovou ochranou, pre spodnú stavbu</t>
  </si>
  <si>
    <t>32</t>
  </si>
  <si>
    <t>1150931395</t>
  </si>
  <si>
    <t>333*1,15 'Prepočítané koeficientom množstva</t>
  </si>
  <si>
    <t>711132107.S</t>
  </si>
  <si>
    <t>Zhotovenie izolácie proti zemnej vlhkosti nopovou fóliou položenou voľne na ploche zvislej</t>
  </si>
  <si>
    <t>-407999043</t>
  </si>
  <si>
    <t>3*(37+9)*2</t>
  </si>
  <si>
    <t>1745346508</t>
  </si>
  <si>
    <t>276*1,15 'Prepočítané koeficientom množstva</t>
  </si>
  <si>
    <t>711190010.S</t>
  </si>
  <si>
    <t>Ukončujúci profil profilovaných fólií</t>
  </si>
  <si>
    <t>738384245</t>
  </si>
  <si>
    <t>(37,5+9,5)*2</t>
  </si>
  <si>
    <t>711531500.S</t>
  </si>
  <si>
    <t>Zhotovenie izolácie nádrží PVC fóliou na ploche vodorovnej položením voľne</t>
  </si>
  <si>
    <t>-1079735499</t>
  </si>
  <si>
    <t>283220000300</t>
  </si>
  <si>
    <t>Hydroizolačná fólia PVC-P FATRAFOL 803, hr. 1,2 mm</t>
  </si>
  <si>
    <t>1753948850</t>
  </si>
  <si>
    <t>711531510.S</t>
  </si>
  <si>
    <t xml:space="preserve">Zhotovenie  izolácie nádrží PVC fóliou na ploche zvislej položením voľne</t>
  </si>
  <si>
    <t>-1040354233</t>
  </si>
  <si>
    <t>-1428094393</t>
  </si>
  <si>
    <t>711531599R1</t>
  </si>
  <si>
    <t>Plávajúce prekrytie žumpy - fólia Fatrafol na polystyrénových terčoch</t>
  </si>
  <si>
    <t>781147549</t>
  </si>
  <si>
    <t>998711201.S</t>
  </si>
  <si>
    <t>Presun hmôt pre izoláciu proti vode v objektoch výšky do 6 m</t>
  </si>
  <si>
    <t>%</t>
  </si>
  <si>
    <t>-542356133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</si>
</sst>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2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6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164" fontId="17" fillId="0" borderId="0" xfId="0" applyNumberFormat="1" applyFont="1" applyAlignment="1">
      <alignment horizontal="left" vertical="center"/>
    </xf>
    <xf numFmtId="0" fontId="17" fillId="0" borderId="0" xfId="0" applyFont="1" applyAlignment="1">
      <alignment vertical="center"/>
    </xf>
    <xf numFmtId="4" fontId="18" fillId="0" borderId="0" xfId="0" applyNumberFormat="1" applyFont="1" applyAlignment="1">
      <alignment vertical="center"/>
    </xf>
    <xf numFmtId="0" fontId="17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3" fillId="5" borderId="6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right" vertical="center"/>
    </xf>
    <xf numFmtId="0" fontId="23" fillId="5" borderId="8" xfId="0" applyFont="1" applyFill="1" applyBorder="1" applyAlignment="1">
      <alignment horizontal="left" vertical="center"/>
    </xf>
    <xf numFmtId="0" fontId="23" fillId="5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166" fontId="21" fillId="0" borderId="0" xfId="0" applyNumberFormat="1" applyFont="1" applyBorder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/>
    </xf>
    <xf numFmtId="4" fontId="29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Border="1" applyAlignment="1">
      <alignment vertical="center"/>
    </xf>
    <xf numFmtId="166" fontId="30" fillId="0" borderId="0" xfId="0" applyNumberFormat="1" applyFont="1" applyBorder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7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5" borderId="0" xfId="0" applyFont="1" applyFill="1" applyAlignment="1">
      <alignment horizontal="left" vertical="center"/>
    </xf>
    <xf numFmtId="0" fontId="23" fillId="5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/>
    <xf numFmtId="166" fontId="33" fillId="0" borderId="12" xfId="0" applyNumberFormat="1" applyFont="1" applyBorder="1" applyAlignment="1"/>
    <xf numFmtId="166" fontId="33" fillId="0" borderId="13" xfId="0" applyNumberFormat="1" applyFont="1" applyBorder="1" applyAlignment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4" fontId="23" fillId="3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4" fillId="3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>
      <alignment horizontal="center" vertical="center"/>
    </xf>
    <xf numFmtId="166" fontId="24" fillId="0" borderId="0" xfId="0" applyNumberFormat="1" applyFont="1" applyBorder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6" fillId="0" borderId="22" xfId="0" applyFont="1" applyBorder="1" applyAlignment="1" applyProtection="1">
      <alignment horizontal="center" vertical="center"/>
      <protection locked="0"/>
    </xf>
    <xf numFmtId="49" fontId="36" fillId="0" borderId="22" xfId="0" applyNumberFormat="1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center" vertical="center" wrapText="1"/>
      <protection locked="0"/>
    </xf>
    <xf numFmtId="167" fontId="36" fillId="0" borderId="22" xfId="0" applyNumberFormat="1" applyFont="1" applyBorder="1" applyAlignment="1" applyProtection="1">
      <alignment vertical="center"/>
      <protection locked="0"/>
    </xf>
    <xf numFmtId="4" fontId="36" fillId="3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  <protection locked="0"/>
    </xf>
    <xf numFmtId="0" fontId="37" fillId="0" borderId="22" xfId="0" applyFont="1" applyBorder="1" applyAlignment="1" applyProtection="1">
      <alignment vertical="center"/>
      <protection locked="0"/>
    </xf>
    <xf numFmtId="0" fontId="37" fillId="0" borderId="3" xfId="0" applyFont="1" applyBorder="1" applyAlignment="1">
      <alignment vertical="center"/>
    </xf>
    <xf numFmtId="0" fontId="36" fillId="3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>
      <alignment horizontal="center" vertical="center"/>
    </xf>
    <xf numFmtId="0" fontId="24" fillId="3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167" fontId="23" fillId="3" borderId="22" xfId="0" applyNumberFormat="1" applyFont="1" applyFill="1" applyBorder="1" applyAlignment="1" applyProtection="1">
      <alignment vertical="center"/>
      <protection locked="0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="1" customFormat="1" ht="36.96" customHeight="1">
      <c r="AR2" s="16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7</v>
      </c>
    </row>
    <row r="4" s="1" customFormat="1" ht="24.96" customHeight="1">
      <c r="B4" s="20"/>
      <c r="D4" s="21" t="s">
        <v>8</v>
      </c>
      <c r="AR4" s="20"/>
      <c r="AS4" s="22" t="s">
        <v>9</v>
      </c>
      <c r="BE4" s="23" t="s">
        <v>10</v>
      </c>
      <c r="BS4" s="17" t="s">
        <v>11</v>
      </c>
    </row>
    <row r="5" s="1" customFormat="1" ht="12" customHeight="1">
      <c r="B5" s="20"/>
      <c r="D5" s="24" t="s">
        <v>12</v>
      </c>
      <c r="K5" s="25" t="s">
        <v>13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R5" s="20"/>
      <c r="BE5" s="26" t="s">
        <v>14</v>
      </c>
      <c r="BS5" s="17" t="s">
        <v>6</v>
      </c>
    </row>
    <row r="6" s="1" customFormat="1" ht="36.96" customHeight="1">
      <c r="B6" s="20"/>
      <c r="D6" s="27" t="s">
        <v>15</v>
      </c>
      <c r="K6" s="28" t="s">
        <v>16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R6" s="20"/>
      <c r="BE6" s="29"/>
      <c r="BS6" s="17" t="s">
        <v>6</v>
      </c>
    </row>
    <row r="7" s="1" customFormat="1" ht="12" customHeight="1">
      <c r="B7" s="20"/>
      <c r="D7" s="30" t="s">
        <v>17</v>
      </c>
      <c r="K7" s="25" t="s">
        <v>1</v>
      </c>
      <c r="AK7" s="30" t="s">
        <v>18</v>
      </c>
      <c r="AN7" s="25" t="s">
        <v>1</v>
      </c>
      <c r="AR7" s="20"/>
      <c r="BE7" s="29"/>
      <c r="BS7" s="17" t="s">
        <v>6</v>
      </c>
    </row>
    <row r="8" s="1" customFormat="1" ht="12" customHeight="1">
      <c r="B8" s="20"/>
      <c r="D8" s="30" t="s">
        <v>19</v>
      </c>
      <c r="K8" s="25" t="s">
        <v>20</v>
      </c>
      <c r="AK8" s="30" t="s">
        <v>21</v>
      </c>
      <c r="AN8" s="31" t="s">
        <v>22</v>
      </c>
      <c r="AR8" s="20"/>
      <c r="BE8" s="29"/>
      <c r="BS8" s="17" t="s">
        <v>6</v>
      </c>
    </row>
    <row r="9" s="1" customFormat="1" ht="14.4" customHeight="1">
      <c r="B9" s="20"/>
      <c r="AR9" s="20"/>
      <c r="BE9" s="29"/>
      <c r="BS9" s="17" t="s">
        <v>6</v>
      </c>
    </row>
    <row r="10" s="1" customFormat="1" ht="12" customHeight="1">
      <c r="B10" s="20"/>
      <c r="D10" s="30" t="s">
        <v>23</v>
      </c>
      <c r="AK10" s="30" t="s">
        <v>24</v>
      </c>
      <c r="AN10" s="25" t="s">
        <v>1</v>
      </c>
      <c r="AR10" s="20"/>
      <c r="BE10" s="29"/>
      <c r="BS10" s="17" t="s">
        <v>6</v>
      </c>
    </row>
    <row r="11" s="1" customFormat="1" ht="18.48" customHeight="1">
      <c r="B11" s="20"/>
      <c r="E11" s="25" t="s">
        <v>20</v>
      </c>
      <c r="AK11" s="30" t="s">
        <v>25</v>
      </c>
      <c r="AN11" s="25" t="s">
        <v>1</v>
      </c>
      <c r="AR11" s="20"/>
      <c r="BE11" s="29"/>
      <c r="BS11" s="17" t="s">
        <v>6</v>
      </c>
    </row>
    <row r="12" s="1" customFormat="1" ht="6.96" customHeight="1">
      <c r="B12" s="20"/>
      <c r="AR12" s="20"/>
      <c r="BE12" s="29"/>
      <c r="BS12" s="17" t="s">
        <v>6</v>
      </c>
    </row>
    <row r="13" s="1" customFormat="1" ht="12" customHeight="1">
      <c r="B13" s="20"/>
      <c r="D13" s="30" t="s">
        <v>26</v>
      </c>
      <c r="AK13" s="30" t="s">
        <v>24</v>
      </c>
      <c r="AN13" s="32" t="s">
        <v>27</v>
      </c>
      <c r="AR13" s="20"/>
      <c r="BE13" s="29"/>
      <c r="BS13" s="17" t="s">
        <v>6</v>
      </c>
    </row>
    <row r="14">
      <c r="B14" s="20"/>
      <c r="E14" s="32" t="s">
        <v>27</v>
      </c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0" t="s">
        <v>25</v>
      </c>
      <c r="AN14" s="32" t="s">
        <v>27</v>
      </c>
      <c r="AR14" s="20"/>
      <c r="BE14" s="29"/>
      <c r="BS14" s="17" t="s">
        <v>6</v>
      </c>
    </row>
    <row r="15" s="1" customFormat="1" ht="6.96" customHeight="1">
      <c r="B15" s="20"/>
      <c r="AR15" s="20"/>
      <c r="BE15" s="29"/>
      <c r="BS15" s="17" t="s">
        <v>3</v>
      </c>
    </row>
    <row r="16" s="1" customFormat="1" ht="12" customHeight="1">
      <c r="B16" s="20"/>
      <c r="D16" s="30" t="s">
        <v>28</v>
      </c>
      <c r="AK16" s="30" t="s">
        <v>24</v>
      </c>
      <c r="AN16" s="25" t="s">
        <v>1</v>
      </c>
      <c r="AR16" s="20"/>
      <c r="BE16" s="29"/>
      <c r="BS16" s="17" t="s">
        <v>3</v>
      </c>
    </row>
    <row r="17" s="1" customFormat="1" ht="18.48" customHeight="1">
      <c r="B17" s="20"/>
      <c r="E17" s="25" t="s">
        <v>29</v>
      </c>
      <c r="AK17" s="30" t="s">
        <v>25</v>
      </c>
      <c r="AN17" s="25" t="s">
        <v>1</v>
      </c>
      <c r="AR17" s="20"/>
      <c r="BE17" s="29"/>
      <c r="BS17" s="17" t="s">
        <v>30</v>
      </c>
    </row>
    <row r="18" s="1" customFormat="1" ht="6.96" customHeight="1">
      <c r="B18" s="20"/>
      <c r="AR18" s="20"/>
      <c r="BE18" s="29"/>
      <c r="BS18" s="17" t="s">
        <v>6</v>
      </c>
    </row>
    <row r="19" s="1" customFormat="1" ht="12" customHeight="1">
      <c r="B19" s="20"/>
      <c r="D19" s="30" t="s">
        <v>31</v>
      </c>
      <c r="AK19" s="30" t="s">
        <v>24</v>
      </c>
      <c r="AN19" s="25" t="s">
        <v>1</v>
      </c>
      <c r="AR19" s="20"/>
      <c r="BE19" s="29"/>
      <c r="BS19" s="17" t="s">
        <v>6</v>
      </c>
    </row>
    <row r="20" s="1" customFormat="1" ht="18.48" customHeight="1">
      <c r="B20" s="20"/>
      <c r="E20" s="25" t="s">
        <v>32</v>
      </c>
      <c r="AK20" s="30" t="s">
        <v>25</v>
      </c>
      <c r="AN20" s="25" t="s">
        <v>1</v>
      </c>
      <c r="AR20" s="20"/>
      <c r="BE20" s="29"/>
      <c r="BS20" s="17" t="s">
        <v>30</v>
      </c>
    </row>
    <row r="21" s="1" customFormat="1" ht="6.96" customHeight="1">
      <c r="B21" s="20"/>
      <c r="AR21" s="20"/>
      <c r="BE21" s="29"/>
    </row>
    <row r="22" s="1" customFormat="1" ht="12" customHeight="1">
      <c r="B22" s="20"/>
      <c r="D22" s="30" t="s">
        <v>33</v>
      </c>
      <c r="AR22" s="20"/>
      <c r="BE22" s="29"/>
    </row>
    <row r="23" s="1" customFormat="1" ht="16.5" customHeight="1">
      <c r="B23" s="20"/>
      <c r="E23" s="34" t="s">
        <v>1</v>
      </c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R23" s="20"/>
      <c r="BE23" s="29"/>
    </row>
    <row r="24" s="1" customFormat="1" ht="6.96" customHeight="1">
      <c r="B24" s="20"/>
      <c r="AR24" s="20"/>
      <c r="BE24" s="29"/>
    </row>
    <row r="25" s="1" customFormat="1" ht="6.96" customHeight="1">
      <c r="B25" s="20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R25" s="20"/>
      <c r="BE25" s="29"/>
    </row>
    <row r="26" s="2" customFormat="1" ht="25.92" customHeight="1">
      <c r="A26" s="36"/>
      <c r="B26" s="37"/>
      <c r="C26" s="36"/>
      <c r="D26" s="38" t="s">
        <v>34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>
        <f>ROUND(AG94,2)</f>
        <v>0</v>
      </c>
      <c r="AL26" s="39"/>
      <c r="AM26" s="39"/>
      <c r="AN26" s="39"/>
      <c r="AO26" s="39"/>
      <c r="AP26" s="36"/>
      <c r="AQ26" s="36"/>
      <c r="AR26" s="37"/>
      <c r="BE26" s="29"/>
    </row>
    <row r="27" s="2" customFormat="1" ht="6.96" customHeight="1">
      <c r="A27" s="36"/>
      <c r="B27" s="37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7"/>
      <c r="BE27" s="29"/>
    </row>
    <row r="28" s="2" customFormat="1">
      <c r="A28" s="36"/>
      <c r="B28" s="37"/>
      <c r="C28" s="36"/>
      <c r="D28" s="36"/>
      <c r="E28" s="36"/>
      <c r="F28" s="36"/>
      <c r="G28" s="36"/>
      <c r="H28" s="36"/>
      <c r="I28" s="36"/>
      <c r="J28" s="36"/>
      <c r="K28" s="36"/>
      <c r="L28" s="41" t="s">
        <v>35</v>
      </c>
      <c r="M28" s="41"/>
      <c r="N28" s="41"/>
      <c r="O28" s="41"/>
      <c r="P28" s="41"/>
      <c r="Q28" s="36"/>
      <c r="R28" s="36"/>
      <c r="S28" s="36"/>
      <c r="T28" s="36"/>
      <c r="U28" s="36"/>
      <c r="V28" s="36"/>
      <c r="W28" s="41" t="s">
        <v>36</v>
      </c>
      <c r="X28" s="41"/>
      <c r="Y28" s="41"/>
      <c r="Z28" s="41"/>
      <c r="AA28" s="41"/>
      <c r="AB28" s="41"/>
      <c r="AC28" s="41"/>
      <c r="AD28" s="41"/>
      <c r="AE28" s="41"/>
      <c r="AF28" s="36"/>
      <c r="AG28" s="36"/>
      <c r="AH28" s="36"/>
      <c r="AI28" s="36"/>
      <c r="AJ28" s="36"/>
      <c r="AK28" s="41" t="s">
        <v>37</v>
      </c>
      <c r="AL28" s="41"/>
      <c r="AM28" s="41"/>
      <c r="AN28" s="41"/>
      <c r="AO28" s="41"/>
      <c r="AP28" s="36"/>
      <c r="AQ28" s="36"/>
      <c r="AR28" s="37"/>
      <c r="BE28" s="29"/>
    </row>
    <row r="29" s="3" customFormat="1" ht="14.4" customHeight="1">
      <c r="A29" s="3"/>
      <c r="B29" s="42"/>
      <c r="C29" s="3"/>
      <c r="D29" s="30" t="s">
        <v>38</v>
      </c>
      <c r="E29" s="3"/>
      <c r="F29" s="43" t="s">
        <v>39</v>
      </c>
      <c r="G29" s="3"/>
      <c r="H29" s="3"/>
      <c r="I29" s="3"/>
      <c r="J29" s="3"/>
      <c r="K29" s="3"/>
      <c r="L29" s="44">
        <v>0.23000000000000001</v>
      </c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6">
        <f>ROUND(AZ94, 2)</f>
        <v>0</v>
      </c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6">
        <f>ROUND(AV94, 2)</f>
        <v>0</v>
      </c>
      <c r="AL29" s="45"/>
      <c r="AM29" s="45"/>
      <c r="AN29" s="45"/>
      <c r="AO29" s="45"/>
      <c r="AP29" s="45"/>
      <c r="AQ29" s="45"/>
      <c r="AR29" s="47"/>
      <c r="AS29" s="45"/>
      <c r="AT29" s="45"/>
      <c r="AU29" s="45"/>
      <c r="AV29" s="45"/>
      <c r="AW29" s="45"/>
      <c r="AX29" s="45"/>
      <c r="AY29" s="45"/>
      <c r="AZ29" s="45"/>
      <c r="BE29" s="48"/>
    </row>
    <row r="30" s="3" customFormat="1" ht="14.4" customHeight="1">
      <c r="A30" s="3"/>
      <c r="B30" s="42"/>
      <c r="C30" s="3"/>
      <c r="D30" s="3"/>
      <c r="E30" s="3"/>
      <c r="F30" s="43" t="s">
        <v>40</v>
      </c>
      <c r="G30" s="3"/>
      <c r="H30" s="3"/>
      <c r="I30" s="3"/>
      <c r="J30" s="3"/>
      <c r="K30" s="3"/>
      <c r="L30" s="49">
        <v>0.23000000000000001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50">
        <f>ROUND(BA94,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50">
        <f>ROUND(AW94, 2)</f>
        <v>0</v>
      </c>
      <c r="AL30" s="3"/>
      <c r="AM30" s="3"/>
      <c r="AN30" s="3"/>
      <c r="AO30" s="3"/>
      <c r="AP30" s="3"/>
      <c r="AQ30" s="3"/>
      <c r="AR30" s="42"/>
      <c r="BE30" s="48"/>
    </row>
    <row r="31" hidden="1" s="3" customFormat="1" ht="14.4" customHeight="1">
      <c r="A31" s="3"/>
      <c r="B31" s="42"/>
      <c r="C31" s="3"/>
      <c r="D31" s="3"/>
      <c r="E31" s="3"/>
      <c r="F31" s="30" t="s">
        <v>41</v>
      </c>
      <c r="G31" s="3"/>
      <c r="H31" s="3"/>
      <c r="I31" s="3"/>
      <c r="J31" s="3"/>
      <c r="K31" s="3"/>
      <c r="L31" s="49">
        <v>0.23000000000000001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50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50">
        <v>0</v>
      </c>
      <c r="AL31" s="3"/>
      <c r="AM31" s="3"/>
      <c r="AN31" s="3"/>
      <c r="AO31" s="3"/>
      <c r="AP31" s="3"/>
      <c r="AQ31" s="3"/>
      <c r="AR31" s="42"/>
      <c r="BE31" s="48"/>
    </row>
    <row r="32" hidden="1" s="3" customFormat="1" ht="14.4" customHeight="1">
      <c r="A32" s="3"/>
      <c r="B32" s="42"/>
      <c r="C32" s="3"/>
      <c r="D32" s="3"/>
      <c r="E32" s="3"/>
      <c r="F32" s="30" t="s">
        <v>42</v>
      </c>
      <c r="G32" s="3"/>
      <c r="H32" s="3"/>
      <c r="I32" s="3"/>
      <c r="J32" s="3"/>
      <c r="K32" s="3"/>
      <c r="L32" s="49">
        <v>0.23000000000000001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50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50">
        <v>0</v>
      </c>
      <c r="AL32" s="3"/>
      <c r="AM32" s="3"/>
      <c r="AN32" s="3"/>
      <c r="AO32" s="3"/>
      <c r="AP32" s="3"/>
      <c r="AQ32" s="3"/>
      <c r="AR32" s="42"/>
      <c r="BE32" s="48"/>
    </row>
    <row r="33" hidden="1" s="3" customFormat="1" ht="14.4" customHeight="1">
      <c r="A33" s="3"/>
      <c r="B33" s="42"/>
      <c r="C33" s="3"/>
      <c r="D33" s="3"/>
      <c r="E33" s="3"/>
      <c r="F33" s="43" t="s">
        <v>43</v>
      </c>
      <c r="G33" s="3"/>
      <c r="H33" s="3"/>
      <c r="I33" s="3"/>
      <c r="J33" s="3"/>
      <c r="K33" s="3"/>
      <c r="L33" s="44">
        <v>0</v>
      </c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6">
        <f>ROUND(BD94, 2)</f>
        <v>0</v>
      </c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>
        <v>0</v>
      </c>
      <c r="AL33" s="45"/>
      <c r="AM33" s="45"/>
      <c r="AN33" s="45"/>
      <c r="AO33" s="45"/>
      <c r="AP33" s="45"/>
      <c r="AQ33" s="45"/>
      <c r="AR33" s="47"/>
      <c r="AS33" s="45"/>
      <c r="AT33" s="45"/>
      <c r="AU33" s="45"/>
      <c r="AV33" s="45"/>
      <c r="AW33" s="45"/>
      <c r="AX33" s="45"/>
      <c r="AY33" s="45"/>
      <c r="AZ33" s="45"/>
      <c r="BE33" s="48"/>
    </row>
    <row r="34" s="2" customFormat="1" ht="6.96" customHeight="1">
      <c r="A34" s="36"/>
      <c r="B34" s="37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7"/>
      <c r="BE34" s="29"/>
    </row>
    <row r="35" s="2" customFormat="1" ht="25.92" customHeight="1">
      <c r="A35" s="36"/>
      <c r="B35" s="37"/>
      <c r="C35" s="51"/>
      <c r="D35" s="52" t="s">
        <v>44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45</v>
      </c>
      <c r="U35" s="53"/>
      <c r="V35" s="53"/>
      <c r="W35" s="53"/>
      <c r="X35" s="55" t="s">
        <v>46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37"/>
      <c r="BE35" s="36"/>
    </row>
    <row r="36" s="2" customFormat="1" ht="6.96" customHeight="1">
      <c r="A36" s="36"/>
      <c r="B36" s="37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7"/>
      <c r="BE36" s="36"/>
    </row>
    <row r="37" s="2" customFormat="1" ht="14.4" customHeight="1">
      <c r="A37" s="36"/>
      <c r="B37" s="37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7"/>
      <c r="BE37" s="36"/>
    </row>
    <row r="38" s="1" customFormat="1" ht="14.4" customHeight="1">
      <c r="B38" s="20"/>
      <c r="AR38" s="20"/>
    </row>
    <row r="39" s="1" customFormat="1" ht="14.4" customHeight="1">
      <c r="B39" s="20"/>
      <c r="AR39" s="20"/>
    </row>
    <row r="40" s="1" customFormat="1" ht="14.4" customHeight="1">
      <c r="B40" s="20"/>
      <c r="AR40" s="20"/>
    </row>
    <row r="41" s="1" customFormat="1" ht="14.4" customHeight="1">
      <c r="B41" s="20"/>
      <c r="AR41" s="20"/>
    </row>
    <row r="42" s="1" customFormat="1" ht="14.4" customHeight="1">
      <c r="B42" s="20"/>
      <c r="AR42" s="20"/>
    </row>
    <row r="43" s="1" customFormat="1" ht="14.4" customHeight="1">
      <c r="B43" s="20"/>
      <c r="AR43" s="20"/>
    </row>
    <row r="44" s="1" customFormat="1" ht="14.4" customHeight="1">
      <c r="B44" s="20"/>
      <c r="AR44" s="20"/>
    </row>
    <row r="45" s="1" customFormat="1" ht="14.4" customHeight="1">
      <c r="B45" s="20"/>
      <c r="AR45" s="20"/>
    </row>
    <row r="46" s="1" customFormat="1" ht="14.4" customHeight="1">
      <c r="B46" s="20"/>
      <c r="AR46" s="20"/>
    </row>
    <row r="47" s="1" customFormat="1" ht="14.4" customHeight="1">
      <c r="B47" s="20"/>
      <c r="AR47" s="20"/>
    </row>
    <row r="48" s="1" customFormat="1" ht="14.4" customHeight="1">
      <c r="B48" s="20"/>
      <c r="AR48" s="20"/>
    </row>
    <row r="49" s="2" customFormat="1" ht="14.4" customHeight="1">
      <c r="B49" s="58"/>
      <c r="D49" s="59" t="s">
        <v>47</v>
      </c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59" t="s">
        <v>48</v>
      </c>
      <c r="AI49" s="60"/>
      <c r="AJ49" s="60"/>
      <c r="AK49" s="60"/>
      <c r="AL49" s="60"/>
      <c r="AM49" s="60"/>
      <c r="AN49" s="60"/>
      <c r="AO49" s="60"/>
      <c r="AR49" s="58"/>
    </row>
    <row r="50">
      <c r="B50" s="20"/>
      <c r="AR50" s="20"/>
    </row>
    <row r="51">
      <c r="B51" s="20"/>
      <c r="AR51" s="20"/>
    </row>
    <row r="52">
      <c r="B52" s="20"/>
      <c r="AR52" s="20"/>
    </row>
    <row r="53">
      <c r="B53" s="20"/>
      <c r="AR53" s="20"/>
    </row>
    <row r="54">
      <c r="B54" s="20"/>
      <c r="AR54" s="20"/>
    </row>
    <row r="55">
      <c r="B55" s="20"/>
      <c r="AR55" s="20"/>
    </row>
    <row r="56">
      <c r="B56" s="20"/>
      <c r="AR56" s="20"/>
    </row>
    <row r="57">
      <c r="B57" s="20"/>
      <c r="AR57" s="20"/>
    </row>
    <row r="58">
      <c r="B58" s="20"/>
      <c r="AR58" s="20"/>
    </row>
    <row r="59">
      <c r="B59" s="20"/>
      <c r="AR59" s="20"/>
    </row>
    <row r="60" s="2" customFormat="1">
      <c r="A60" s="36"/>
      <c r="B60" s="37"/>
      <c r="C60" s="36"/>
      <c r="D60" s="61" t="s">
        <v>49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1" t="s">
        <v>50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61" t="s">
        <v>49</v>
      </c>
      <c r="AI60" s="39"/>
      <c r="AJ60" s="39"/>
      <c r="AK60" s="39"/>
      <c r="AL60" s="39"/>
      <c r="AM60" s="61" t="s">
        <v>50</v>
      </c>
      <c r="AN60" s="39"/>
      <c r="AO60" s="39"/>
      <c r="AP60" s="36"/>
      <c r="AQ60" s="36"/>
      <c r="AR60" s="37"/>
      <c r="BE60" s="36"/>
    </row>
    <row r="61">
      <c r="B61" s="20"/>
      <c r="AR61" s="20"/>
    </row>
    <row r="62">
      <c r="B62" s="20"/>
      <c r="AR62" s="20"/>
    </row>
    <row r="63">
      <c r="B63" s="20"/>
      <c r="AR63" s="20"/>
    </row>
    <row r="64" s="2" customFormat="1">
      <c r="A64" s="36"/>
      <c r="B64" s="37"/>
      <c r="C64" s="36"/>
      <c r="D64" s="59" t="s">
        <v>51</v>
      </c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59" t="s">
        <v>52</v>
      </c>
      <c r="AI64" s="62"/>
      <c r="AJ64" s="62"/>
      <c r="AK64" s="62"/>
      <c r="AL64" s="62"/>
      <c r="AM64" s="62"/>
      <c r="AN64" s="62"/>
      <c r="AO64" s="62"/>
      <c r="AP64" s="36"/>
      <c r="AQ64" s="36"/>
      <c r="AR64" s="37"/>
      <c r="BE64" s="36"/>
    </row>
    <row r="65">
      <c r="B65" s="20"/>
      <c r="AR65" s="20"/>
    </row>
    <row r="66">
      <c r="B66" s="20"/>
      <c r="AR66" s="20"/>
    </row>
    <row r="67">
      <c r="B67" s="20"/>
      <c r="AR67" s="20"/>
    </row>
    <row r="68">
      <c r="B68" s="20"/>
      <c r="AR68" s="20"/>
    </row>
    <row r="69">
      <c r="B69" s="20"/>
      <c r="AR69" s="20"/>
    </row>
    <row r="70">
      <c r="B70" s="20"/>
      <c r="AR70" s="20"/>
    </row>
    <row r="71">
      <c r="B71" s="20"/>
      <c r="AR71" s="20"/>
    </row>
    <row r="72">
      <c r="B72" s="20"/>
      <c r="AR72" s="20"/>
    </row>
    <row r="73">
      <c r="B73" s="20"/>
      <c r="AR73" s="20"/>
    </row>
    <row r="74">
      <c r="B74" s="20"/>
      <c r="AR74" s="20"/>
    </row>
    <row r="75" s="2" customFormat="1">
      <c r="A75" s="36"/>
      <c r="B75" s="37"/>
      <c r="C75" s="36"/>
      <c r="D75" s="61" t="s">
        <v>49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1" t="s">
        <v>50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61" t="s">
        <v>49</v>
      </c>
      <c r="AI75" s="39"/>
      <c r="AJ75" s="39"/>
      <c r="AK75" s="39"/>
      <c r="AL75" s="39"/>
      <c r="AM75" s="61" t="s">
        <v>50</v>
      </c>
      <c r="AN75" s="39"/>
      <c r="AO75" s="39"/>
      <c r="AP75" s="36"/>
      <c r="AQ75" s="36"/>
      <c r="AR75" s="37"/>
      <c r="BE75" s="36"/>
    </row>
    <row r="76" s="2" customFormat="1">
      <c r="A76" s="36"/>
      <c r="B76" s="37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7"/>
      <c r="BE76" s="36"/>
    </row>
    <row r="77" s="2" customFormat="1" ht="6.96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37"/>
      <c r="B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37"/>
      <c r="BE81" s="36"/>
    </row>
    <row r="82" s="2" customFormat="1" ht="24.96" customHeight="1">
      <c r="A82" s="36"/>
      <c r="B82" s="37"/>
      <c r="C82" s="21" t="s">
        <v>53</v>
      </c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7"/>
      <c r="B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7"/>
      <c r="BE83" s="36"/>
    </row>
    <row r="84" s="4" customFormat="1" ht="12" customHeight="1">
      <c r="A84" s="4"/>
      <c r="B84" s="67"/>
      <c r="C84" s="30" t="s">
        <v>12</v>
      </c>
      <c r="D84" s="4"/>
      <c r="E84" s="4"/>
      <c r="F84" s="4"/>
      <c r="G84" s="4"/>
      <c r="H84" s="4"/>
      <c r="I84" s="4"/>
      <c r="J84" s="4"/>
      <c r="K84" s="4"/>
      <c r="L84" s="4" t="str">
        <f>K5</f>
        <v>2636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7"/>
      <c r="BE84" s="4"/>
    </row>
    <row r="85" s="5" customFormat="1" ht="36.96" customHeight="1">
      <c r="A85" s="5"/>
      <c r="B85" s="68"/>
      <c r="C85" s="69" t="s">
        <v>15</v>
      </c>
      <c r="D85" s="5"/>
      <c r="E85" s="5"/>
      <c r="F85" s="5"/>
      <c r="G85" s="5"/>
      <c r="H85" s="5"/>
      <c r="I85" s="5"/>
      <c r="J85" s="5"/>
      <c r="K85" s="5"/>
      <c r="L85" s="70" t="str">
        <f>K6</f>
        <v>Stavebné úpravy manipulačných plôch a žumpy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8"/>
      <c r="BE85" s="5"/>
    </row>
    <row r="86" s="2" customFormat="1" ht="6.96" customHeight="1">
      <c r="A86" s="36"/>
      <c r="B86" s="37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7"/>
      <c r="BE86" s="36"/>
    </row>
    <row r="87" s="2" customFormat="1" ht="12" customHeight="1">
      <c r="A87" s="36"/>
      <c r="B87" s="37"/>
      <c r="C87" s="30" t="s">
        <v>19</v>
      </c>
      <c r="D87" s="36"/>
      <c r="E87" s="36"/>
      <c r="F87" s="36"/>
      <c r="G87" s="36"/>
      <c r="H87" s="36"/>
      <c r="I87" s="36"/>
      <c r="J87" s="36"/>
      <c r="K87" s="36"/>
      <c r="L87" s="71" t="str">
        <f>IF(K8="","",K8)</f>
        <v>Farma Nenince</v>
      </c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0" t="s">
        <v>21</v>
      </c>
      <c r="AJ87" s="36"/>
      <c r="AK87" s="36"/>
      <c r="AL87" s="36"/>
      <c r="AM87" s="72" t="str">
        <f>IF(AN8= "","",AN8)</f>
        <v>17. 6. 2026</v>
      </c>
      <c r="AN87" s="72"/>
      <c r="AO87" s="36"/>
      <c r="AP87" s="36"/>
      <c r="AQ87" s="36"/>
      <c r="AR87" s="37"/>
      <c r="BE87" s="36"/>
    </row>
    <row r="88" s="2" customFormat="1" ht="6.96" customHeight="1">
      <c r="A88" s="36"/>
      <c r="B88" s="37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7"/>
      <c r="BE88" s="36"/>
    </row>
    <row r="89" s="2" customFormat="1" ht="15.15" customHeight="1">
      <c r="A89" s="36"/>
      <c r="B89" s="37"/>
      <c r="C89" s="30" t="s">
        <v>23</v>
      </c>
      <c r="D89" s="36"/>
      <c r="E89" s="36"/>
      <c r="F89" s="36"/>
      <c r="G89" s="36"/>
      <c r="H89" s="36"/>
      <c r="I89" s="36"/>
      <c r="J89" s="36"/>
      <c r="K89" s="36"/>
      <c r="L89" s="4" t="str">
        <f>IF(E11= "","",E11)</f>
        <v>Farma Nenince</v>
      </c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0" t="s">
        <v>28</v>
      </c>
      <c r="AJ89" s="36"/>
      <c r="AK89" s="36"/>
      <c r="AL89" s="36"/>
      <c r="AM89" s="73" t="str">
        <f>IF(E17="","",E17)</f>
        <v>PROGRES-team s.r.o.</v>
      </c>
      <c r="AN89" s="4"/>
      <c r="AO89" s="4"/>
      <c r="AP89" s="4"/>
      <c r="AQ89" s="36"/>
      <c r="AR89" s="37"/>
      <c r="AS89" s="74" t="s">
        <v>54</v>
      </c>
      <c r="AT89" s="75"/>
      <c r="AU89" s="76"/>
      <c r="AV89" s="76"/>
      <c r="AW89" s="76"/>
      <c r="AX89" s="76"/>
      <c r="AY89" s="76"/>
      <c r="AZ89" s="76"/>
      <c r="BA89" s="76"/>
      <c r="BB89" s="76"/>
      <c r="BC89" s="76"/>
      <c r="BD89" s="77"/>
      <c r="BE89" s="36"/>
    </row>
    <row r="90" s="2" customFormat="1" ht="15.15" customHeight="1">
      <c r="A90" s="36"/>
      <c r="B90" s="37"/>
      <c r="C90" s="30" t="s">
        <v>26</v>
      </c>
      <c r="D90" s="36"/>
      <c r="E90" s="36"/>
      <c r="F90" s="36"/>
      <c r="G90" s="36"/>
      <c r="H90" s="36"/>
      <c r="I90" s="36"/>
      <c r="J90" s="36"/>
      <c r="K90" s="36"/>
      <c r="L90" s="4" t="str">
        <f>IF(E14= "Vyplň údaj","",E14)</f>
        <v/>
      </c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0" t="s">
        <v>31</v>
      </c>
      <c r="AJ90" s="36"/>
      <c r="AK90" s="36"/>
      <c r="AL90" s="36"/>
      <c r="AM90" s="73" t="str">
        <f>IF(E20="","",E20)</f>
        <v xml:space="preserve"> </v>
      </c>
      <c r="AN90" s="4"/>
      <c r="AO90" s="4"/>
      <c r="AP90" s="4"/>
      <c r="AQ90" s="36"/>
      <c r="AR90" s="37"/>
      <c r="AS90" s="78"/>
      <c r="AT90" s="79"/>
      <c r="AU90" s="80"/>
      <c r="AV90" s="80"/>
      <c r="AW90" s="80"/>
      <c r="AX90" s="80"/>
      <c r="AY90" s="80"/>
      <c r="AZ90" s="80"/>
      <c r="BA90" s="80"/>
      <c r="BB90" s="80"/>
      <c r="BC90" s="80"/>
      <c r="BD90" s="81"/>
      <c r="BE90" s="36"/>
    </row>
    <row r="91" s="2" customFormat="1" ht="10.8" customHeight="1">
      <c r="A91" s="36"/>
      <c r="B91" s="37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7"/>
      <c r="AS91" s="78"/>
      <c r="AT91" s="79"/>
      <c r="AU91" s="80"/>
      <c r="AV91" s="80"/>
      <c r="AW91" s="80"/>
      <c r="AX91" s="80"/>
      <c r="AY91" s="80"/>
      <c r="AZ91" s="80"/>
      <c r="BA91" s="80"/>
      <c r="BB91" s="80"/>
      <c r="BC91" s="80"/>
      <c r="BD91" s="81"/>
      <c r="BE91" s="36"/>
    </row>
    <row r="92" s="2" customFormat="1" ht="29.28" customHeight="1">
      <c r="A92" s="36"/>
      <c r="B92" s="37"/>
      <c r="C92" s="82" t="s">
        <v>55</v>
      </c>
      <c r="D92" s="83"/>
      <c r="E92" s="83"/>
      <c r="F92" s="83"/>
      <c r="G92" s="83"/>
      <c r="H92" s="84"/>
      <c r="I92" s="85" t="s">
        <v>56</v>
      </c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6" t="s">
        <v>57</v>
      </c>
      <c r="AH92" s="83"/>
      <c r="AI92" s="83"/>
      <c r="AJ92" s="83"/>
      <c r="AK92" s="83"/>
      <c r="AL92" s="83"/>
      <c r="AM92" s="83"/>
      <c r="AN92" s="85" t="s">
        <v>58</v>
      </c>
      <c r="AO92" s="83"/>
      <c r="AP92" s="87"/>
      <c r="AQ92" s="88" t="s">
        <v>59</v>
      </c>
      <c r="AR92" s="37"/>
      <c r="AS92" s="89" t="s">
        <v>60</v>
      </c>
      <c r="AT92" s="90" t="s">
        <v>61</v>
      </c>
      <c r="AU92" s="90" t="s">
        <v>62</v>
      </c>
      <c r="AV92" s="90" t="s">
        <v>63</v>
      </c>
      <c r="AW92" s="90" t="s">
        <v>64</v>
      </c>
      <c r="AX92" s="90" t="s">
        <v>65</v>
      </c>
      <c r="AY92" s="90" t="s">
        <v>66</v>
      </c>
      <c r="AZ92" s="90" t="s">
        <v>67</v>
      </c>
      <c r="BA92" s="90" t="s">
        <v>68</v>
      </c>
      <c r="BB92" s="90" t="s">
        <v>69</v>
      </c>
      <c r="BC92" s="90" t="s">
        <v>70</v>
      </c>
      <c r="BD92" s="91" t="s">
        <v>71</v>
      </c>
      <c r="BE92" s="36"/>
    </row>
    <row r="93" s="2" customFormat="1" ht="10.8" customHeight="1">
      <c r="A93" s="36"/>
      <c r="B93" s="37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7"/>
      <c r="AS93" s="92"/>
      <c r="AT93" s="93"/>
      <c r="AU93" s="93"/>
      <c r="AV93" s="93"/>
      <c r="AW93" s="93"/>
      <c r="AX93" s="93"/>
      <c r="AY93" s="93"/>
      <c r="AZ93" s="93"/>
      <c r="BA93" s="93"/>
      <c r="BB93" s="93"/>
      <c r="BC93" s="93"/>
      <c r="BD93" s="94"/>
      <c r="BE93" s="36"/>
    </row>
    <row r="94" s="6" customFormat="1" ht="32.4" customHeight="1">
      <c r="A94" s="6"/>
      <c r="B94" s="95"/>
      <c r="C94" s="96" t="s">
        <v>72</v>
      </c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8">
        <f>ROUND(SUM(AG95:AG96),2)</f>
        <v>0</v>
      </c>
      <c r="AH94" s="98"/>
      <c r="AI94" s="98"/>
      <c r="AJ94" s="98"/>
      <c r="AK94" s="98"/>
      <c r="AL94" s="98"/>
      <c r="AM94" s="98"/>
      <c r="AN94" s="99">
        <f>SUM(AG94,AT94)</f>
        <v>0</v>
      </c>
      <c r="AO94" s="99"/>
      <c r="AP94" s="99"/>
      <c r="AQ94" s="100" t="s">
        <v>1</v>
      </c>
      <c r="AR94" s="95"/>
      <c r="AS94" s="101">
        <f>ROUND(SUM(AS95:AS96),2)</f>
        <v>0</v>
      </c>
      <c r="AT94" s="102">
        <f>ROUND(SUM(AV94:AW94),2)</f>
        <v>0</v>
      </c>
      <c r="AU94" s="103">
        <f>ROUND(SUM(AU95:AU96),5)</f>
        <v>0</v>
      </c>
      <c r="AV94" s="102">
        <f>ROUND(AZ94*L29,2)</f>
        <v>0</v>
      </c>
      <c r="AW94" s="102">
        <f>ROUND(BA94*L30,2)</f>
        <v>0</v>
      </c>
      <c r="AX94" s="102">
        <f>ROUND(BB94*L29,2)</f>
        <v>0</v>
      </c>
      <c r="AY94" s="102">
        <f>ROUND(BC94*L30,2)</f>
        <v>0</v>
      </c>
      <c r="AZ94" s="102">
        <f>ROUND(SUM(AZ95:AZ96),2)</f>
        <v>0</v>
      </c>
      <c r="BA94" s="102">
        <f>ROUND(SUM(BA95:BA96),2)</f>
        <v>0</v>
      </c>
      <c r="BB94" s="102">
        <f>ROUND(SUM(BB95:BB96),2)</f>
        <v>0</v>
      </c>
      <c r="BC94" s="102">
        <f>ROUND(SUM(BC95:BC96),2)</f>
        <v>0</v>
      </c>
      <c r="BD94" s="104">
        <f>ROUND(SUM(BD95:BD96),2)</f>
        <v>0</v>
      </c>
      <c r="BE94" s="6"/>
      <c r="BS94" s="105" t="s">
        <v>73</v>
      </c>
      <c r="BT94" s="105" t="s">
        <v>74</v>
      </c>
      <c r="BU94" s="106" t="s">
        <v>75</v>
      </c>
      <c r="BV94" s="105" t="s">
        <v>76</v>
      </c>
      <c r="BW94" s="105" t="s">
        <v>4</v>
      </c>
      <c r="BX94" s="105" t="s">
        <v>77</v>
      </c>
      <c r="CL94" s="105" t="s">
        <v>1</v>
      </c>
    </row>
    <row r="95" s="7" customFormat="1" ht="16.5" customHeight="1">
      <c r="A95" s="107" t="s">
        <v>78</v>
      </c>
      <c r="B95" s="108"/>
      <c r="C95" s="109"/>
      <c r="D95" s="110" t="s">
        <v>79</v>
      </c>
      <c r="E95" s="110"/>
      <c r="F95" s="110"/>
      <c r="G95" s="110"/>
      <c r="H95" s="110"/>
      <c r="I95" s="111"/>
      <c r="J95" s="110" t="s">
        <v>80</v>
      </c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  <c r="AA95" s="110"/>
      <c r="AB95" s="110"/>
      <c r="AC95" s="110"/>
      <c r="AD95" s="110"/>
      <c r="AE95" s="110"/>
      <c r="AF95" s="110"/>
      <c r="AG95" s="112">
        <f>'SO 01 - Manipulačná plocha'!J30</f>
        <v>0</v>
      </c>
      <c r="AH95" s="111"/>
      <c r="AI95" s="111"/>
      <c r="AJ95" s="111"/>
      <c r="AK95" s="111"/>
      <c r="AL95" s="111"/>
      <c r="AM95" s="111"/>
      <c r="AN95" s="112">
        <f>SUM(AG95,AT95)</f>
        <v>0</v>
      </c>
      <c r="AO95" s="111"/>
      <c r="AP95" s="111"/>
      <c r="AQ95" s="113" t="s">
        <v>81</v>
      </c>
      <c r="AR95" s="108"/>
      <c r="AS95" s="114">
        <v>0</v>
      </c>
      <c r="AT95" s="115">
        <f>ROUND(SUM(AV95:AW95),2)</f>
        <v>0</v>
      </c>
      <c r="AU95" s="116">
        <f>'SO 01 - Manipulačná plocha'!P123</f>
        <v>0</v>
      </c>
      <c r="AV95" s="115">
        <f>'SO 01 - Manipulačná plocha'!J33</f>
        <v>0</v>
      </c>
      <c r="AW95" s="115">
        <f>'SO 01 - Manipulačná plocha'!J34</f>
        <v>0</v>
      </c>
      <c r="AX95" s="115">
        <f>'SO 01 - Manipulačná plocha'!J35</f>
        <v>0</v>
      </c>
      <c r="AY95" s="115">
        <f>'SO 01 - Manipulačná plocha'!J36</f>
        <v>0</v>
      </c>
      <c r="AZ95" s="115">
        <f>'SO 01 - Manipulačná plocha'!F33</f>
        <v>0</v>
      </c>
      <c r="BA95" s="115">
        <f>'SO 01 - Manipulačná plocha'!F34</f>
        <v>0</v>
      </c>
      <c r="BB95" s="115">
        <f>'SO 01 - Manipulačná plocha'!F35</f>
        <v>0</v>
      </c>
      <c r="BC95" s="115">
        <f>'SO 01 - Manipulačná plocha'!F36</f>
        <v>0</v>
      </c>
      <c r="BD95" s="117">
        <f>'SO 01 - Manipulačná plocha'!F37</f>
        <v>0</v>
      </c>
      <c r="BE95" s="7"/>
      <c r="BT95" s="118" t="s">
        <v>82</v>
      </c>
      <c r="BV95" s="118" t="s">
        <v>76</v>
      </c>
      <c r="BW95" s="118" t="s">
        <v>83</v>
      </c>
      <c r="BX95" s="118" t="s">
        <v>4</v>
      </c>
      <c r="CL95" s="118" t="s">
        <v>1</v>
      </c>
      <c r="CM95" s="118" t="s">
        <v>74</v>
      </c>
    </row>
    <row r="96" s="7" customFormat="1" ht="16.5" customHeight="1">
      <c r="A96" s="107" t="s">
        <v>78</v>
      </c>
      <c r="B96" s="108"/>
      <c r="C96" s="109"/>
      <c r="D96" s="110" t="s">
        <v>84</v>
      </c>
      <c r="E96" s="110"/>
      <c r="F96" s="110"/>
      <c r="G96" s="110"/>
      <c r="H96" s="110"/>
      <c r="I96" s="111"/>
      <c r="J96" s="110" t="s">
        <v>85</v>
      </c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2">
        <f>'SO 02 - Stavebné úpravy j...'!J30</f>
        <v>0</v>
      </c>
      <c r="AH96" s="111"/>
      <c r="AI96" s="111"/>
      <c r="AJ96" s="111"/>
      <c r="AK96" s="111"/>
      <c r="AL96" s="111"/>
      <c r="AM96" s="111"/>
      <c r="AN96" s="112">
        <f>SUM(AG96,AT96)</f>
        <v>0</v>
      </c>
      <c r="AO96" s="111"/>
      <c r="AP96" s="111"/>
      <c r="AQ96" s="113" t="s">
        <v>81</v>
      </c>
      <c r="AR96" s="108"/>
      <c r="AS96" s="119">
        <v>0</v>
      </c>
      <c r="AT96" s="120">
        <f>ROUND(SUM(AV96:AW96),2)</f>
        <v>0</v>
      </c>
      <c r="AU96" s="121">
        <f>'SO 02 - Stavebné úpravy j...'!P124</f>
        <v>0</v>
      </c>
      <c r="AV96" s="120">
        <f>'SO 02 - Stavebné úpravy j...'!J33</f>
        <v>0</v>
      </c>
      <c r="AW96" s="120">
        <f>'SO 02 - Stavebné úpravy j...'!J34</f>
        <v>0</v>
      </c>
      <c r="AX96" s="120">
        <f>'SO 02 - Stavebné úpravy j...'!J35</f>
        <v>0</v>
      </c>
      <c r="AY96" s="120">
        <f>'SO 02 - Stavebné úpravy j...'!J36</f>
        <v>0</v>
      </c>
      <c r="AZ96" s="120">
        <f>'SO 02 - Stavebné úpravy j...'!F33</f>
        <v>0</v>
      </c>
      <c r="BA96" s="120">
        <f>'SO 02 - Stavebné úpravy j...'!F34</f>
        <v>0</v>
      </c>
      <c r="BB96" s="120">
        <f>'SO 02 - Stavebné úpravy j...'!F35</f>
        <v>0</v>
      </c>
      <c r="BC96" s="120">
        <f>'SO 02 - Stavebné úpravy j...'!F36</f>
        <v>0</v>
      </c>
      <c r="BD96" s="122">
        <f>'SO 02 - Stavebné úpravy j...'!F37</f>
        <v>0</v>
      </c>
      <c r="BE96" s="7"/>
      <c r="BT96" s="118" t="s">
        <v>82</v>
      </c>
      <c r="BV96" s="118" t="s">
        <v>76</v>
      </c>
      <c r="BW96" s="118" t="s">
        <v>86</v>
      </c>
      <c r="BX96" s="118" t="s">
        <v>4</v>
      </c>
      <c r="CL96" s="118" t="s">
        <v>1</v>
      </c>
      <c r="CM96" s="118" t="s">
        <v>74</v>
      </c>
    </row>
    <row r="97" s="2" customFormat="1" ht="30" customHeight="1">
      <c r="A97" s="36"/>
      <c r="B97" s="37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7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="2" customFormat="1" ht="6.96" customHeight="1">
      <c r="A98" s="36"/>
      <c r="B98" s="63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37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</sheetData>
  <mergeCells count="46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G94:AM94"/>
    <mergeCell ref="AN94:AP94"/>
    <mergeCell ref="AR2:BE2"/>
  </mergeCells>
  <hyperlinks>
    <hyperlink ref="A95" location="'SO 01 - Manipulačná plocha'!C2" display="/"/>
    <hyperlink ref="A96" location="'SO 02 - Stavebné úpravy j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6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83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</row>
    <row r="4" s="1" customFormat="1" ht="24.96" customHeight="1">
      <c r="B4" s="20"/>
      <c r="D4" s="21" t="s">
        <v>87</v>
      </c>
      <c r="L4" s="20"/>
      <c r="M4" s="123" t="s">
        <v>9</v>
      </c>
      <c r="AT4" s="17" t="s">
        <v>3</v>
      </c>
    </row>
    <row r="5" s="1" customFormat="1" ht="6.96" customHeight="1">
      <c r="B5" s="20"/>
      <c r="L5" s="20"/>
    </row>
    <row r="6" s="1" customFormat="1" ht="12" customHeight="1">
      <c r="B6" s="20"/>
      <c r="D6" s="30" t="s">
        <v>15</v>
      </c>
      <c r="L6" s="20"/>
    </row>
    <row r="7" s="1" customFormat="1" ht="16.5" customHeight="1">
      <c r="B7" s="20"/>
      <c r="E7" s="124" t="str">
        <f>'Rekapitulácia stavby'!K6</f>
        <v>Stavebné úpravy manipulačných plôch a žumpy</v>
      </c>
      <c r="F7" s="30"/>
      <c r="G7" s="30"/>
      <c r="H7" s="30"/>
      <c r="L7" s="20"/>
    </row>
    <row r="8" s="2" customFormat="1" ht="12" customHeight="1">
      <c r="A8" s="36"/>
      <c r="B8" s="37"/>
      <c r="C8" s="36"/>
      <c r="D8" s="30" t="s">
        <v>88</v>
      </c>
      <c r="E8" s="36"/>
      <c r="F8" s="36"/>
      <c r="G8" s="36"/>
      <c r="H8" s="36"/>
      <c r="I8" s="36"/>
      <c r="J8" s="36"/>
      <c r="K8" s="36"/>
      <c r="L8" s="58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="2" customFormat="1" ht="16.5" customHeight="1">
      <c r="A9" s="36"/>
      <c r="B9" s="37"/>
      <c r="C9" s="36"/>
      <c r="D9" s="36"/>
      <c r="E9" s="70" t="s">
        <v>89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>
      <c r="A10" s="36"/>
      <c r="B10" s="37"/>
      <c r="C10" s="36"/>
      <c r="D10" s="36"/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2" customHeight="1">
      <c r="A11" s="36"/>
      <c r="B11" s="37"/>
      <c r="C11" s="36"/>
      <c r="D11" s="30" t="s">
        <v>17</v>
      </c>
      <c r="E11" s="36"/>
      <c r="F11" s="25" t="s">
        <v>1</v>
      </c>
      <c r="G11" s="36"/>
      <c r="H11" s="36"/>
      <c r="I11" s="30" t="s">
        <v>18</v>
      </c>
      <c r="J11" s="25" t="s">
        <v>1</v>
      </c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 ht="12" customHeight="1">
      <c r="A12" s="36"/>
      <c r="B12" s="37"/>
      <c r="C12" s="36"/>
      <c r="D12" s="30" t="s">
        <v>19</v>
      </c>
      <c r="E12" s="36"/>
      <c r="F12" s="25" t="s">
        <v>20</v>
      </c>
      <c r="G12" s="36"/>
      <c r="H12" s="36"/>
      <c r="I12" s="30" t="s">
        <v>21</v>
      </c>
      <c r="J12" s="72" t="str">
        <f>'Rekapitulácia stavby'!AN8</f>
        <v>17. 6. 2026</v>
      </c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0.8" customHeight="1">
      <c r="A13" s="36"/>
      <c r="B13" s="37"/>
      <c r="C13" s="36"/>
      <c r="D13" s="36"/>
      <c r="E13" s="36"/>
      <c r="F13" s="36"/>
      <c r="G13" s="36"/>
      <c r="H13" s="36"/>
      <c r="I13" s="36"/>
      <c r="J13" s="36"/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30" t="s">
        <v>23</v>
      </c>
      <c r="E14" s="36"/>
      <c r="F14" s="36"/>
      <c r="G14" s="36"/>
      <c r="H14" s="36"/>
      <c r="I14" s="30" t="s">
        <v>24</v>
      </c>
      <c r="J14" s="25" t="s">
        <v>1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8" customHeight="1">
      <c r="A15" s="36"/>
      <c r="B15" s="37"/>
      <c r="C15" s="36"/>
      <c r="D15" s="36"/>
      <c r="E15" s="25" t="s">
        <v>20</v>
      </c>
      <c r="F15" s="36"/>
      <c r="G15" s="36"/>
      <c r="H15" s="36"/>
      <c r="I15" s="30" t="s">
        <v>25</v>
      </c>
      <c r="J15" s="25" t="s">
        <v>1</v>
      </c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6.96" customHeight="1">
      <c r="A16" s="36"/>
      <c r="B16" s="37"/>
      <c r="C16" s="36"/>
      <c r="D16" s="36"/>
      <c r="E16" s="36"/>
      <c r="F16" s="36"/>
      <c r="G16" s="36"/>
      <c r="H16" s="36"/>
      <c r="I16" s="36"/>
      <c r="J16" s="36"/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2" customHeight="1">
      <c r="A17" s="36"/>
      <c r="B17" s="37"/>
      <c r="C17" s="36"/>
      <c r="D17" s="30" t="s">
        <v>26</v>
      </c>
      <c r="E17" s="36"/>
      <c r="F17" s="36"/>
      <c r="G17" s="36"/>
      <c r="H17" s="36"/>
      <c r="I17" s="30" t="s">
        <v>24</v>
      </c>
      <c r="J17" s="31" t="str">
        <f>'Rekapitulácia stavby'!AN13</f>
        <v>Vyplň údaj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18" customHeight="1">
      <c r="A18" s="36"/>
      <c r="B18" s="37"/>
      <c r="C18" s="36"/>
      <c r="D18" s="36"/>
      <c r="E18" s="31" t="str">
        <f>'Rekapitulácia stavby'!E14</f>
        <v>Vyplň údaj</v>
      </c>
      <c r="F18" s="25"/>
      <c r="G18" s="25"/>
      <c r="H18" s="25"/>
      <c r="I18" s="30" t="s">
        <v>25</v>
      </c>
      <c r="J18" s="31" t="str">
        <f>'Rekapitulácia stavby'!AN14</f>
        <v>Vyplň údaj</v>
      </c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6.96" customHeight="1">
      <c r="A19" s="36"/>
      <c r="B19" s="37"/>
      <c r="C19" s="36"/>
      <c r="D19" s="36"/>
      <c r="E19" s="36"/>
      <c r="F19" s="36"/>
      <c r="G19" s="36"/>
      <c r="H19" s="36"/>
      <c r="I19" s="36"/>
      <c r="J19" s="36"/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2" customHeight="1">
      <c r="A20" s="36"/>
      <c r="B20" s="37"/>
      <c r="C20" s="36"/>
      <c r="D20" s="30" t="s">
        <v>28</v>
      </c>
      <c r="E20" s="36"/>
      <c r="F20" s="36"/>
      <c r="G20" s="36"/>
      <c r="H20" s="36"/>
      <c r="I20" s="30" t="s">
        <v>24</v>
      </c>
      <c r="J20" s="25" t="s">
        <v>1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18" customHeight="1">
      <c r="A21" s="36"/>
      <c r="B21" s="37"/>
      <c r="C21" s="36"/>
      <c r="D21" s="36"/>
      <c r="E21" s="25" t="s">
        <v>29</v>
      </c>
      <c r="F21" s="36"/>
      <c r="G21" s="36"/>
      <c r="H21" s="36"/>
      <c r="I21" s="30" t="s">
        <v>25</v>
      </c>
      <c r="J21" s="25" t="s">
        <v>1</v>
      </c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6.96" customHeight="1">
      <c r="A22" s="36"/>
      <c r="B22" s="37"/>
      <c r="C22" s="36"/>
      <c r="D22" s="36"/>
      <c r="E22" s="36"/>
      <c r="F22" s="36"/>
      <c r="G22" s="36"/>
      <c r="H22" s="36"/>
      <c r="I22" s="36"/>
      <c r="J22" s="36"/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2" customHeight="1">
      <c r="A23" s="36"/>
      <c r="B23" s="37"/>
      <c r="C23" s="36"/>
      <c r="D23" s="30" t="s">
        <v>31</v>
      </c>
      <c r="E23" s="36"/>
      <c r="F23" s="36"/>
      <c r="G23" s="36"/>
      <c r="H23" s="36"/>
      <c r="I23" s="30" t="s">
        <v>24</v>
      </c>
      <c r="J23" s="25" t="str">
        <f>IF('Rekapitulácia stavby'!AN19="","",'Rekapitulácia stavby'!AN19)</f>
        <v/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18" customHeight="1">
      <c r="A24" s="36"/>
      <c r="B24" s="37"/>
      <c r="C24" s="36"/>
      <c r="D24" s="36"/>
      <c r="E24" s="25" t="str">
        <f>IF('Rekapitulácia stavby'!E20="","",'Rekapitulácia stavby'!E20)</f>
        <v xml:space="preserve"> </v>
      </c>
      <c r="F24" s="36"/>
      <c r="G24" s="36"/>
      <c r="H24" s="36"/>
      <c r="I24" s="30" t="s">
        <v>25</v>
      </c>
      <c r="J24" s="25" t="str">
        <f>IF('Rekapitulácia stavby'!AN20="","",'Rekapitulácia stavby'!AN20)</f>
        <v/>
      </c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6.96" customHeight="1">
      <c r="A25" s="36"/>
      <c r="B25" s="37"/>
      <c r="C25" s="36"/>
      <c r="D25" s="36"/>
      <c r="E25" s="36"/>
      <c r="F25" s="36"/>
      <c r="G25" s="36"/>
      <c r="H25" s="36"/>
      <c r="I25" s="36"/>
      <c r="J25" s="36"/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2" customHeight="1">
      <c r="A26" s="36"/>
      <c r="B26" s="37"/>
      <c r="C26" s="36"/>
      <c r="D26" s="30" t="s">
        <v>33</v>
      </c>
      <c r="E26" s="36"/>
      <c r="F26" s="36"/>
      <c r="G26" s="36"/>
      <c r="H26" s="36"/>
      <c r="I26" s="36"/>
      <c r="J26" s="36"/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8" customFormat="1" ht="16.5" customHeight="1">
      <c r="A27" s="125"/>
      <c r="B27" s="126"/>
      <c r="C27" s="125"/>
      <c r="D27" s="125"/>
      <c r="E27" s="34" t="s">
        <v>1</v>
      </c>
      <c r="F27" s="34"/>
      <c r="G27" s="34"/>
      <c r="H27" s="34"/>
      <c r="I27" s="125"/>
      <c r="J27" s="125"/>
      <c r="K27" s="125"/>
      <c r="L27" s="127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</row>
    <row r="28" s="2" customFormat="1" ht="6.96" customHeight="1">
      <c r="A28" s="36"/>
      <c r="B28" s="37"/>
      <c r="C28" s="36"/>
      <c r="D28" s="36"/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2" customFormat="1" ht="6.96" customHeight="1">
      <c r="A29" s="36"/>
      <c r="B29" s="37"/>
      <c r="C29" s="36"/>
      <c r="D29" s="93"/>
      <c r="E29" s="93"/>
      <c r="F29" s="93"/>
      <c r="G29" s="93"/>
      <c r="H29" s="93"/>
      <c r="I29" s="93"/>
      <c r="J29" s="93"/>
      <c r="K29" s="93"/>
      <c r="L29" s="58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="2" customFormat="1" ht="25.44" customHeight="1">
      <c r="A30" s="36"/>
      <c r="B30" s="37"/>
      <c r="C30" s="36"/>
      <c r="D30" s="128" t="s">
        <v>34</v>
      </c>
      <c r="E30" s="36"/>
      <c r="F30" s="36"/>
      <c r="G30" s="36"/>
      <c r="H30" s="36"/>
      <c r="I30" s="36"/>
      <c r="J30" s="99">
        <f>ROUND(J123, 2)</f>
        <v>0</v>
      </c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6.96" customHeight="1">
      <c r="A31" s="36"/>
      <c r="B31" s="37"/>
      <c r="C31" s="36"/>
      <c r="D31" s="93"/>
      <c r="E31" s="93"/>
      <c r="F31" s="93"/>
      <c r="G31" s="93"/>
      <c r="H31" s="93"/>
      <c r="I31" s="93"/>
      <c r="J31" s="93"/>
      <c r="K31" s="93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14.4" customHeight="1">
      <c r="A32" s="36"/>
      <c r="B32" s="37"/>
      <c r="C32" s="36"/>
      <c r="D32" s="36"/>
      <c r="E32" s="36"/>
      <c r="F32" s="41" t="s">
        <v>36</v>
      </c>
      <c r="G32" s="36"/>
      <c r="H32" s="36"/>
      <c r="I32" s="41" t="s">
        <v>35</v>
      </c>
      <c r="J32" s="41" t="s">
        <v>37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14.4" customHeight="1">
      <c r="A33" s="36"/>
      <c r="B33" s="37"/>
      <c r="C33" s="36"/>
      <c r="D33" s="129" t="s">
        <v>38</v>
      </c>
      <c r="E33" s="43" t="s">
        <v>39</v>
      </c>
      <c r="F33" s="130">
        <f>ROUND((SUM(BE123:BE180)),  2)</f>
        <v>0</v>
      </c>
      <c r="G33" s="131"/>
      <c r="H33" s="131"/>
      <c r="I33" s="132">
        <v>0.23000000000000001</v>
      </c>
      <c r="J33" s="130">
        <f>ROUND(((SUM(BE123:BE180))*I33),  2)</f>
        <v>0</v>
      </c>
      <c r="K33" s="36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14.4" customHeight="1">
      <c r="A34" s="36"/>
      <c r="B34" s="37"/>
      <c r="C34" s="36"/>
      <c r="D34" s="36"/>
      <c r="E34" s="43" t="s">
        <v>40</v>
      </c>
      <c r="F34" s="133">
        <f>ROUND((SUM(BF123:BF180)),  2)</f>
        <v>0</v>
      </c>
      <c r="G34" s="36"/>
      <c r="H34" s="36"/>
      <c r="I34" s="134">
        <v>0.23000000000000001</v>
      </c>
      <c r="J34" s="133">
        <f>ROUND(((SUM(BF123:BF180))*I34),  2)</f>
        <v>0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hidden="1" s="2" customFormat="1" ht="14.4" customHeight="1">
      <c r="A35" s="36"/>
      <c r="B35" s="37"/>
      <c r="C35" s="36"/>
      <c r="D35" s="36"/>
      <c r="E35" s="30" t="s">
        <v>41</v>
      </c>
      <c r="F35" s="133">
        <f>ROUND((SUM(BG123:BG180)),  2)</f>
        <v>0</v>
      </c>
      <c r="G35" s="36"/>
      <c r="H35" s="36"/>
      <c r="I35" s="134">
        <v>0.23000000000000001</v>
      </c>
      <c r="J35" s="133">
        <f>0</f>
        <v>0</v>
      </c>
      <c r="K35" s="36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hidden="1" s="2" customFormat="1" ht="14.4" customHeight="1">
      <c r="A36" s="36"/>
      <c r="B36" s="37"/>
      <c r="C36" s="36"/>
      <c r="D36" s="36"/>
      <c r="E36" s="30" t="s">
        <v>42</v>
      </c>
      <c r="F36" s="133">
        <f>ROUND((SUM(BH123:BH180)),  2)</f>
        <v>0</v>
      </c>
      <c r="G36" s="36"/>
      <c r="H36" s="36"/>
      <c r="I36" s="134">
        <v>0.23000000000000001</v>
      </c>
      <c r="J36" s="133">
        <f>0</f>
        <v>0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hidden="1" s="2" customFormat="1" ht="14.4" customHeight="1">
      <c r="A37" s="36"/>
      <c r="B37" s="37"/>
      <c r="C37" s="36"/>
      <c r="D37" s="36"/>
      <c r="E37" s="43" t="s">
        <v>43</v>
      </c>
      <c r="F37" s="130">
        <f>ROUND((SUM(BI123:BI180)),  2)</f>
        <v>0</v>
      </c>
      <c r="G37" s="131"/>
      <c r="H37" s="131"/>
      <c r="I37" s="132">
        <v>0</v>
      </c>
      <c r="J37" s="130">
        <f>0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="2" customFormat="1" ht="6.96" customHeight="1">
      <c r="A38" s="36"/>
      <c r="B38" s="37"/>
      <c r="C38" s="36"/>
      <c r="D38" s="36"/>
      <c r="E38" s="36"/>
      <c r="F38" s="36"/>
      <c r="G38" s="36"/>
      <c r="H38" s="36"/>
      <c r="I38" s="36"/>
      <c r="J38" s="36"/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="2" customFormat="1" ht="25.44" customHeight="1">
      <c r="A39" s="36"/>
      <c r="B39" s="37"/>
      <c r="C39" s="135"/>
      <c r="D39" s="136" t="s">
        <v>44</v>
      </c>
      <c r="E39" s="84"/>
      <c r="F39" s="84"/>
      <c r="G39" s="137" t="s">
        <v>45</v>
      </c>
      <c r="H39" s="138" t="s">
        <v>46</v>
      </c>
      <c r="I39" s="84"/>
      <c r="J39" s="139">
        <f>SUM(J30:J37)</f>
        <v>0</v>
      </c>
      <c r="K39" s="140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="2" customFormat="1" ht="14.4" customHeight="1">
      <c r="A40" s="36"/>
      <c r="B40" s="37"/>
      <c r="C40" s="36"/>
      <c r="D40" s="36"/>
      <c r="E40" s="36"/>
      <c r="F40" s="36"/>
      <c r="G40" s="36"/>
      <c r="H40" s="36"/>
      <c r="I40" s="36"/>
      <c r="J40" s="36"/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58"/>
      <c r="D50" s="59" t="s">
        <v>47</v>
      </c>
      <c r="E50" s="60"/>
      <c r="F50" s="60"/>
      <c r="G50" s="59" t="s">
        <v>48</v>
      </c>
      <c r="H50" s="60"/>
      <c r="I50" s="60"/>
      <c r="J50" s="60"/>
      <c r="K50" s="60"/>
      <c r="L50" s="58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6"/>
      <c r="B61" s="37"/>
      <c r="C61" s="36"/>
      <c r="D61" s="61" t="s">
        <v>49</v>
      </c>
      <c r="E61" s="39"/>
      <c r="F61" s="141" t="s">
        <v>50</v>
      </c>
      <c r="G61" s="61" t="s">
        <v>49</v>
      </c>
      <c r="H61" s="39"/>
      <c r="I61" s="39"/>
      <c r="J61" s="142" t="s">
        <v>50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6"/>
      <c r="B65" s="37"/>
      <c r="C65" s="36"/>
      <c r="D65" s="59" t="s">
        <v>51</v>
      </c>
      <c r="E65" s="62"/>
      <c r="F65" s="62"/>
      <c r="G65" s="59" t="s">
        <v>52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6"/>
      <c r="B76" s="37"/>
      <c r="C76" s="36"/>
      <c r="D76" s="61" t="s">
        <v>49</v>
      </c>
      <c r="E76" s="39"/>
      <c r="F76" s="141" t="s">
        <v>50</v>
      </c>
      <c r="G76" s="61" t="s">
        <v>49</v>
      </c>
      <c r="H76" s="39"/>
      <c r="I76" s="39"/>
      <c r="J76" s="142" t="s">
        <v>50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21" t="s">
        <v>90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30" t="s">
        <v>15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24" t="str">
        <f>E7</f>
        <v>Stavebné úpravy manipulačných plôch a žumpy</v>
      </c>
      <c r="F85" s="30"/>
      <c r="G85" s="30"/>
      <c r="H85" s="30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2" customFormat="1" ht="12" customHeight="1">
      <c r="A86" s="36"/>
      <c r="B86" s="37"/>
      <c r="C86" s="30" t="s">
        <v>88</v>
      </c>
      <c r="D86" s="36"/>
      <c r="E86" s="36"/>
      <c r="F86" s="36"/>
      <c r="G86" s="36"/>
      <c r="H86" s="36"/>
      <c r="I86" s="36"/>
      <c r="J86" s="36"/>
      <c r="K86" s="36"/>
      <c r="L86" s="58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="2" customFormat="1" ht="16.5" customHeight="1">
      <c r="A87" s="36"/>
      <c r="B87" s="37"/>
      <c r="C87" s="36"/>
      <c r="D87" s="36"/>
      <c r="E87" s="70" t="str">
        <f>E9</f>
        <v>SO 01 - Manipulačná plocha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6.96" customHeight="1">
      <c r="A88" s="36"/>
      <c r="B88" s="37"/>
      <c r="C88" s="36"/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2" customHeight="1">
      <c r="A89" s="36"/>
      <c r="B89" s="37"/>
      <c r="C89" s="30" t="s">
        <v>19</v>
      </c>
      <c r="D89" s="36"/>
      <c r="E89" s="36"/>
      <c r="F89" s="25" t="str">
        <f>F12</f>
        <v>Farma Nenince</v>
      </c>
      <c r="G89" s="36"/>
      <c r="H89" s="36"/>
      <c r="I89" s="30" t="s">
        <v>21</v>
      </c>
      <c r="J89" s="72" t="str">
        <f>IF(J12="","",J12)</f>
        <v>17. 6. 2026</v>
      </c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25.65" customHeight="1">
      <c r="A91" s="36"/>
      <c r="B91" s="37"/>
      <c r="C91" s="30" t="s">
        <v>23</v>
      </c>
      <c r="D91" s="36"/>
      <c r="E91" s="36"/>
      <c r="F91" s="25" t="str">
        <f>E15</f>
        <v>Farma Nenince</v>
      </c>
      <c r="G91" s="36"/>
      <c r="H91" s="36"/>
      <c r="I91" s="30" t="s">
        <v>28</v>
      </c>
      <c r="J91" s="34" t="str">
        <f>E21</f>
        <v>PROGRES-team s.r.o.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15.15" customHeight="1">
      <c r="A92" s="36"/>
      <c r="B92" s="37"/>
      <c r="C92" s="30" t="s">
        <v>26</v>
      </c>
      <c r="D92" s="36"/>
      <c r="E92" s="36"/>
      <c r="F92" s="25" t="str">
        <f>IF(E18="","",E18)</f>
        <v>Vyplň údaj</v>
      </c>
      <c r="G92" s="36"/>
      <c r="H92" s="36"/>
      <c r="I92" s="30" t="s">
        <v>31</v>
      </c>
      <c r="J92" s="34" t="str">
        <f>E24</f>
        <v xml:space="preserve"> </v>
      </c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10.32" customHeight="1">
      <c r="A93" s="36"/>
      <c r="B93" s="37"/>
      <c r="C93" s="36"/>
      <c r="D93" s="36"/>
      <c r="E93" s="36"/>
      <c r="F93" s="36"/>
      <c r="G93" s="36"/>
      <c r="H93" s="36"/>
      <c r="I93" s="36"/>
      <c r="J93" s="36"/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29.28" customHeight="1">
      <c r="A94" s="36"/>
      <c r="B94" s="37"/>
      <c r="C94" s="143" t="s">
        <v>91</v>
      </c>
      <c r="D94" s="135"/>
      <c r="E94" s="135"/>
      <c r="F94" s="135"/>
      <c r="G94" s="135"/>
      <c r="H94" s="135"/>
      <c r="I94" s="135"/>
      <c r="J94" s="144" t="s">
        <v>92</v>
      </c>
      <c r="K94" s="135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2.8" customHeight="1">
      <c r="A96" s="36"/>
      <c r="B96" s="37"/>
      <c r="C96" s="145" t="s">
        <v>93</v>
      </c>
      <c r="D96" s="36"/>
      <c r="E96" s="36"/>
      <c r="F96" s="36"/>
      <c r="G96" s="36"/>
      <c r="H96" s="36"/>
      <c r="I96" s="36"/>
      <c r="J96" s="99">
        <f>J123</f>
        <v>0</v>
      </c>
      <c r="K96" s="36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U96" s="17" t="s">
        <v>94</v>
      </c>
    </row>
    <row r="97" s="9" customFormat="1" ht="24.96" customHeight="1">
      <c r="A97" s="9"/>
      <c r="B97" s="146"/>
      <c r="C97" s="9"/>
      <c r="D97" s="147" t="s">
        <v>95</v>
      </c>
      <c r="E97" s="148"/>
      <c r="F97" s="148"/>
      <c r="G97" s="148"/>
      <c r="H97" s="148"/>
      <c r="I97" s="148"/>
      <c r="J97" s="149">
        <f>J124</f>
        <v>0</v>
      </c>
      <c r="K97" s="9"/>
      <c r="L97" s="14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0"/>
      <c r="C98" s="10"/>
      <c r="D98" s="151" t="s">
        <v>96</v>
      </c>
      <c r="E98" s="152"/>
      <c r="F98" s="152"/>
      <c r="G98" s="152"/>
      <c r="H98" s="152"/>
      <c r="I98" s="152"/>
      <c r="J98" s="153">
        <f>J125</f>
        <v>0</v>
      </c>
      <c r="K98" s="10"/>
      <c r="L98" s="15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50"/>
      <c r="C99" s="10"/>
      <c r="D99" s="151" t="s">
        <v>97</v>
      </c>
      <c r="E99" s="152"/>
      <c r="F99" s="152"/>
      <c r="G99" s="152"/>
      <c r="H99" s="152"/>
      <c r="I99" s="152"/>
      <c r="J99" s="153">
        <f>J148</f>
        <v>0</v>
      </c>
      <c r="K99" s="10"/>
      <c r="L99" s="15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50"/>
      <c r="C100" s="10"/>
      <c r="D100" s="151" t="s">
        <v>98</v>
      </c>
      <c r="E100" s="152"/>
      <c r="F100" s="152"/>
      <c r="G100" s="152"/>
      <c r="H100" s="152"/>
      <c r="I100" s="152"/>
      <c r="J100" s="153">
        <f>J151</f>
        <v>0</v>
      </c>
      <c r="K100" s="10"/>
      <c r="L100" s="15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0"/>
      <c r="C101" s="10"/>
      <c r="D101" s="151" t="s">
        <v>99</v>
      </c>
      <c r="E101" s="152"/>
      <c r="F101" s="152"/>
      <c r="G101" s="152"/>
      <c r="H101" s="152"/>
      <c r="I101" s="152"/>
      <c r="J101" s="153">
        <f>J160</f>
        <v>0</v>
      </c>
      <c r="K101" s="10"/>
      <c r="L101" s="15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0"/>
      <c r="C102" s="10"/>
      <c r="D102" s="151" t="s">
        <v>100</v>
      </c>
      <c r="E102" s="152"/>
      <c r="F102" s="152"/>
      <c r="G102" s="152"/>
      <c r="H102" s="152"/>
      <c r="I102" s="152"/>
      <c r="J102" s="153">
        <f>J167</f>
        <v>0</v>
      </c>
      <c r="K102" s="10"/>
      <c r="L102" s="15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0"/>
      <c r="C103" s="10"/>
      <c r="D103" s="151" t="s">
        <v>101</v>
      </c>
      <c r="E103" s="152"/>
      <c r="F103" s="152"/>
      <c r="G103" s="152"/>
      <c r="H103" s="152"/>
      <c r="I103" s="152"/>
      <c r="J103" s="153">
        <f>J179</f>
        <v>0</v>
      </c>
      <c r="K103" s="10"/>
      <c r="L103" s="15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36"/>
      <c r="B104" s="37"/>
      <c r="C104" s="36"/>
      <c r="D104" s="36"/>
      <c r="E104" s="36"/>
      <c r="F104" s="36"/>
      <c r="G104" s="36"/>
      <c r="H104" s="36"/>
      <c r="I104" s="36"/>
      <c r="J104" s="36"/>
      <c r="K104" s="36"/>
      <c r="L104" s="58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</row>
    <row r="105" s="2" customFormat="1" ht="6.96" customHeight="1">
      <c r="A105" s="36"/>
      <c r="B105" s="63"/>
      <c r="C105" s="64"/>
      <c r="D105" s="64"/>
      <c r="E105" s="64"/>
      <c r="F105" s="64"/>
      <c r="G105" s="64"/>
      <c r="H105" s="64"/>
      <c r="I105" s="64"/>
      <c r="J105" s="64"/>
      <c r="K105" s="64"/>
      <c r="L105" s="58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</row>
    <row r="109" s="2" customFormat="1" ht="6.96" customHeight="1">
      <c r="A109" s="36"/>
      <c r="B109" s="65"/>
      <c r="C109" s="66"/>
      <c r="D109" s="66"/>
      <c r="E109" s="66"/>
      <c r="F109" s="66"/>
      <c r="G109" s="66"/>
      <c r="H109" s="66"/>
      <c r="I109" s="66"/>
      <c r="J109" s="66"/>
      <c r="K109" s="66"/>
      <c r="L109" s="58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</row>
    <row r="110" s="2" customFormat="1" ht="24.96" customHeight="1">
      <c r="A110" s="36"/>
      <c r="B110" s="37"/>
      <c r="C110" s="21" t="s">
        <v>102</v>
      </c>
      <c r="D110" s="36"/>
      <c r="E110" s="36"/>
      <c r="F110" s="36"/>
      <c r="G110" s="36"/>
      <c r="H110" s="36"/>
      <c r="I110" s="36"/>
      <c r="J110" s="36"/>
      <c r="K110" s="36"/>
      <c r="L110" s="58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</row>
    <row r="111" s="2" customFormat="1" ht="6.96" customHeight="1">
      <c r="A111" s="36"/>
      <c r="B111" s="37"/>
      <c r="C111" s="36"/>
      <c r="D111" s="36"/>
      <c r="E111" s="36"/>
      <c r="F111" s="36"/>
      <c r="G111" s="36"/>
      <c r="H111" s="36"/>
      <c r="I111" s="36"/>
      <c r="J111" s="36"/>
      <c r="K111" s="36"/>
      <c r="L111" s="58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</row>
    <row r="112" s="2" customFormat="1" ht="12" customHeight="1">
      <c r="A112" s="36"/>
      <c r="B112" s="37"/>
      <c r="C112" s="30" t="s">
        <v>15</v>
      </c>
      <c r="D112" s="36"/>
      <c r="E112" s="36"/>
      <c r="F112" s="36"/>
      <c r="G112" s="36"/>
      <c r="H112" s="36"/>
      <c r="I112" s="36"/>
      <c r="J112" s="36"/>
      <c r="K112" s="36"/>
      <c r="L112" s="58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</row>
    <row r="113" s="2" customFormat="1" ht="16.5" customHeight="1">
      <c r="A113" s="36"/>
      <c r="B113" s="37"/>
      <c r="C113" s="36"/>
      <c r="D113" s="36"/>
      <c r="E113" s="124" t="str">
        <f>E7</f>
        <v>Stavebné úpravy manipulačných plôch a žumpy</v>
      </c>
      <c r="F113" s="30"/>
      <c r="G113" s="30"/>
      <c r="H113" s="30"/>
      <c r="I113" s="36"/>
      <c r="J113" s="36"/>
      <c r="K113" s="36"/>
      <c r="L113" s="58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</row>
    <row r="114" s="2" customFormat="1" ht="12" customHeight="1">
      <c r="A114" s="36"/>
      <c r="B114" s="37"/>
      <c r="C114" s="30" t="s">
        <v>88</v>
      </c>
      <c r="D114" s="36"/>
      <c r="E114" s="36"/>
      <c r="F114" s="36"/>
      <c r="G114" s="36"/>
      <c r="H114" s="36"/>
      <c r="I114" s="36"/>
      <c r="J114" s="36"/>
      <c r="K114" s="36"/>
      <c r="L114" s="58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</row>
    <row r="115" s="2" customFormat="1" ht="16.5" customHeight="1">
      <c r="A115" s="36"/>
      <c r="B115" s="37"/>
      <c r="C115" s="36"/>
      <c r="D115" s="36"/>
      <c r="E115" s="70" t="str">
        <f>E9</f>
        <v>SO 01 - Manipulačná plocha</v>
      </c>
      <c r="F115" s="36"/>
      <c r="G115" s="36"/>
      <c r="H115" s="36"/>
      <c r="I115" s="36"/>
      <c r="J115" s="36"/>
      <c r="K115" s="36"/>
      <c r="L115" s="58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</row>
    <row r="116" s="2" customFormat="1" ht="6.96" customHeight="1">
      <c r="A116" s="36"/>
      <c r="B116" s="37"/>
      <c r="C116" s="36"/>
      <c r="D116" s="36"/>
      <c r="E116" s="36"/>
      <c r="F116" s="36"/>
      <c r="G116" s="36"/>
      <c r="H116" s="36"/>
      <c r="I116" s="36"/>
      <c r="J116" s="36"/>
      <c r="K116" s="36"/>
      <c r="L116" s="58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</row>
    <row r="117" s="2" customFormat="1" ht="12" customHeight="1">
      <c r="A117" s="36"/>
      <c r="B117" s="37"/>
      <c r="C117" s="30" t="s">
        <v>19</v>
      </c>
      <c r="D117" s="36"/>
      <c r="E117" s="36"/>
      <c r="F117" s="25" t="str">
        <f>F12</f>
        <v>Farma Nenince</v>
      </c>
      <c r="G117" s="36"/>
      <c r="H117" s="36"/>
      <c r="I117" s="30" t="s">
        <v>21</v>
      </c>
      <c r="J117" s="72" t="str">
        <f>IF(J12="","",J12)</f>
        <v>17. 6. 2026</v>
      </c>
      <c r="K117" s="36"/>
      <c r="L117" s="58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="2" customFormat="1" ht="6.96" customHeight="1">
      <c r="A118" s="36"/>
      <c r="B118" s="37"/>
      <c r="C118" s="36"/>
      <c r="D118" s="36"/>
      <c r="E118" s="36"/>
      <c r="F118" s="36"/>
      <c r="G118" s="36"/>
      <c r="H118" s="36"/>
      <c r="I118" s="36"/>
      <c r="J118" s="36"/>
      <c r="K118" s="36"/>
      <c r="L118" s="58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19" s="2" customFormat="1" ht="25.65" customHeight="1">
      <c r="A119" s="36"/>
      <c r="B119" s="37"/>
      <c r="C119" s="30" t="s">
        <v>23</v>
      </c>
      <c r="D119" s="36"/>
      <c r="E119" s="36"/>
      <c r="F119" s="25" t="str">
        <f>E15</f>
        <v>Farma Nenince</v>
      </c>
      <c r="G119" s="36"/>
      <c r="H119" s="36"/>
      <c r="I119" s="30" t="s">
        <v>28</v>
      </c>
      <c r="J119" s="34" t="str">
        <f>E21</f>
        <v>PROGRES-team s.r.o.</v>
      </c>
      <c r="K119" s="36"/>
      <c r="L119" s="58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</row>
    <row r="120" s="2" customFormat="1" ht="15.15" customHeight="1">
      <c r="A120" s="36"/>
      <c r="B120" s="37"/>
      <c r="C120" s="30" t="s">
        <v>26</v>
      </c>
      <c r="D120" s="36"/>
      <c r="E120" s="36"/>
      <c r="F120" s="25" t="str">
        <f>IF(E18="","",E18)</f>
        <v>Vyplň údaj</v>
      </c>
      <c r="G120" s="36"/>
      <c r="H120" s="36"/>
      <c r="I120" s="30" t="s">
        <v>31</v>
      </c>
      <c r="J120" s="34" t="str">
        <f>E24</f>
        <v xml:space="preserve"> </v>
      </c>
      <c r="K120" s="36"/>
      <c r="L120" s="58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  <row r="121" s="2" customFormat="1" ht="10.32" customHeight="1">
      <c r="A121" s="36"/>
      <c r="B121" s="37"/>
      <c r="C121" s="36"/>
      <c r="D121" s="36"/>
      <c r="E121" s="36"/>
      <c r="F121" s="36"/>
      <c r="G121" s="36"/>
      <c r="H121" s="36"/>
      <c r="I121" s="36"/>
      <c r="J121" s="36"/>
      <c r="K121" s="36"/>
      <c r="L121" s="58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="11" customFormat="1" ht="29.28" customHeight="1">
      <c r="A122" s="154"/>
      <c r="B122" s="155"/>
      <c r="C122" s="156" t="s">
        <v>103</v>
      </c>
      <c r="D122" s="157" t="s">
        <v>59</v>
      </c>
      <c r="E122" s="157" t="s">
        <v>55</v>
      </c>
      <c r="F122" s="157" t="s">
        <v>56</v>
      </c>
      <c r="G122" s="157" t="s">
        <v>104</v>
      </c>
      <c r="H122" s="157" t="s">
        <v>105</v>
      </c>
      <c r="I122" s="157" t="s">
        <v>106</v>
      </c>
      <c r="J122" s="158" t="s">
        <v>92</v>
      </c>
      <c r="K122" s="159" t="s">
        <v>107</v>
      </c>
      <c r="L122" s="160"/>
      <c r="M122" s="89" t="s">
        <v>1</v>
      </c>
      <c r="N122" s="90" t="s">
        <v>38</v>
      </c>
      <c r="O122" s="90" t="s">
        <v>108</v>
      </c>
      <c r="P122" s="90" t="s">
        <v>109</v>
      </c>
      <c r="Q122" s="90" t="s">
        <v>110</v>
      </c>
      <c r="R122" s="90" t="s">
        <v>111</v>
      </c>
      <c r="S122" s="90" t="s">
        <v>112</v>
      </c>
      <c r="T122" s="91" t="s">
        <v>113</v>
      </c>
      <c r="U122" s="154"/>
      <c r="V122" s="154"/>
      <c r="W122" s="154"/>
      <c r="X122" s="154"/>
      <c r="Y122" s="154"/>
      <c r="Z122" s="154"/>
      <c r="AA122" s="154"/>
      <c r="AB122" s="154"/>
      <c r="AC122" s="154"/>
      <c r="AD122" s="154"/>
      <c r="AE122" s="154"/>
    </row>
    <row r="123" s="2" customFormat="1" ht="22.8" customHeight="1">
      <c r="A123" s="36"/>
      <c r="B123" s="37"/>
      <c r="C123" s="96" t="s">
        <v>93</v>
      </c>
      <c r="D123" s="36"/>
      <c r="E123" s="36"/>
      <c r="F123" s="36"/>
      <c r="G123" s="36"/>
      <c r="H123" s="36"/>
      <c r="I123" s="36"/>
      <c r="J123" s="161">
        <f>BK123</f>
        <v>0</v>
      </c>
      <c r="K123" s="36"/>
      <c r="L123" s="37"/>
      <c r="M123" s="92"/>
      <c r="N123" s="76"/>
      <c r="O123" s="93"/>
      <c r="P123" s="162">
        <f>P124</f>
        <v>0</v>
      </c>
      <c r="Q123" s="93"/>
      <c r="R123" s="162">
        <f>R124</f>
        <v>553.62841087400011</v>
      </c>
      <c r="S123" s="93"/>
      <c r="T123" s="163">
        <f>T124</f>
        <v>108.125</v>
      </c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T123" s="17" t="s">
        <v>73</v>
      </c>
      <c r="AU123" s="17" t="s">
        <v>94</v>
      </c>
      <c r="BK123" s="164">
        <f>BK124</f>
        <v>0</v>
      </c>
    </row>
    <row r="124" s="12" customFormat="1" ht="25.92" customHeight="1">
      <c r="A124" s="12"/>
      <c r="B124" s="165"/>
      <c r="C124" s="12"/>
      <c r="D124" s="166" t="s">
        <v>73</v>
      </c>
      <c r="E124" s="167" t="s">
        <v>114</v>
      </c>
      <c r="F124" s="167" t="s">
        <v>115</v>
      </c>
      <c r="G124" s="12"/>
      <c r="H124" s="12"/>
      <c r="I124" s="168"/>
      <c r="J124" s="169">
        <f>BK124</f>
        <v>0</v>
      </c>
      <c r="K124" s="12"/>
      <c r="L124" s="165"/>
      <c r="M124" s="170"/>
      <c r="N124" s="171"/>
      <c r="O124" s="171"/>
      <c r="P124" s="172">
        <f>P125+P148+P151+P160+P167+P179</f>
        <v>0</v>
      </c>
      <c r="Q124" s="171"/>
      <c r="R124" s="172">
        <f>R125+R148+R151+R160+R167+R179</f>
        <v>553.62841087400011</v>
      </c>
      <c r="S124" s="171"/>
      <c r="T124" s="173">
        <f>T125+T148+T151+T160+T167+T179</f>
        <v>108.125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166" t="s">
        <v>82</v>
      </c>
      <c r="AT124" s="174" t="s">
        <v>73</v>
      </c>
      <c r="AU124" s="174" t="s">
        <v>74</v>
      </c>
      <c r="AY124" s="166" t="s">
        <v>116</v>
      </c>
      <c r="BK124" s="175">
        <f>BK125+BK148+BK151+BK160+BK167+BK179</f>
        <v>0</v>
      </c>
    </row>
    <row r="125" s="12" customFormat="1" ht="22.8" customHeight="1">
      <c r="A125" s="12"/>
      <c r="B125" s="165"/>
      <c r="C125" s="12"/>
      <c r="D125" s="166" t="s">
        <v>73</v>
      </c>
      <c r="E125" s="176" t="s">
        <v>82</v>
      </c>
      <c r="F125" s="176" t="s">
        <v>117</v>
      </c>
      <c r="G125" s="12"/>
      <c r="H125" s="12"/>
      <c r="I125" s="168"/>
      <c r="J125" s="177">
        <f>BK125</f>
        <v>0</v>
      </c>
      <c r="K125" s="12"/>
      <c r="L125" s="165"/>
      <c r="M125" s="170"/>
      <c r="N125" s="171"/>
      <c r="O125" s="171"/>
      <c r="P125" s="172">
        <f>SUM(P126:P147)</f>
        <v>0</v>
      </c>
      <c r="Q125" s="171"/>
      <c r="R125" s="172">
        <f>SUM(R126:R147)</f>
        <v>37.799999999999997</v>
      </c>
      <c r="S125" s="171"/>
      <c r="T125" s="173">
        <f>SUM(T126:T147)</f>
        <v>108.125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166" t="s">
        <v>82</v>
      </c>
      <c r="AT125" s="174" t="s">
        <v>73</v>
      </c>
      <c r="AU125" s="174" t="s">
        <v>82</v>
      </c>
      <c r="AY125" s="166" t="s">
        <v>116</v>
      </c>
      <c r="BK125" s="175">
        <f>SUM(BK126:BK147)</f>
        <v>0</v>
      </c>
    </row>
    <row r="126" s="2" customFormat="1" ht="33" customHeight="1">
      <c r="A126" s="36"/>
      <c r="B126" s="178"/>
      <c r="C126" s="179" t="s">
        <v>82</v>
      </c>
      <c r="D126" s="179" t="s">
        <v>118</v>
      </c>
      <c r="E126" s="180" t="s">
        <v>119</v>
      </c>
      <c r="F126" s="181" t="s">
        <v>120</v>
      </c>
      <c r="G126" s="182" t="s">
        <v>121</v>
      </c>
      <c r="H126" s="183">
        <v>173</v>
      </c>
      <c r="I126" s="184"/>
      <c r="J126" s="185">
        <f>ROUND(I126*H126,2)</f>
        <v>0</v>
      </c>
      <c r="K126" s="186"/>
      <c r="L126" s="37"/>
      <c r="M126" s="187" t="s">
        <v>1</v>
      </c>
      <c r="N126" s="188" t="s">
        <v>40</v>
      </c>
      <c r="O126" s="80"/>
      <c r="P126" s="189">
        <f>O126*H126</f>
        <v>0</v>
      </c>
      <c r="Q126" s="189">
        <v>0</v>
      </c>
      <c r="R126" s="189">
        <f>Q126*H126</f>
        <v>0</v>
      </c>
      <c r="S126" s="189">
        <v>0.625</v>
      </c>
      <c r="T126" s="190">
        <f>S126*H126</f>
        <v>108.125</v>
      </c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R126" s="191" t="s">
        <v>122</v>
      </c>
      <c r="AT126" s="191" t="s">
        <v>118</v>
      </c>
      <c r="AU126" s="191" t="s">
        <v>123</v>
      </c>
      <c r="AY126" s="17" t="s">
        <v>116</v>
      </c>
      <c r="BE126" s="192">
        <f>IF(N126="základná",J126,0)</f>
        <v>0</v>
      </c>
      <c r="BF126" s="192">
        <f>IF(N126="znížená",J126,0)</f>
        <v>0</v>
      </c>
      <c r="BG126" s="192">
        <f>IF(N126="zákl. prenesená",J126,0)</f>
        <v>0</v>
      </c>
      <c r="BH126" s="192">
        <f>IF(N126="zníž. prenesená",J126,0)</f>
        <v>0</v>
      </c>
      <c r="BI126" s="192">
        <f>IF(N126="nulová",J126,0)</f>
        <v>0</v>
      </c>
      <c r="BJ126" s="17" t="s">
        <v>123</v>
      </c>
      <c r="BK126" s="192">
        <f>ROUND(I126*H126,2)</f>
        <v>0</v>
      </c>
      <c r="BL126" s="17" t="s">
        <v>122</v>
      </c>
      <c r="BM126" s="191" t="s">
        <v>124</v>
      </c>
    </row>
    <row r="127" s="2" customFormat="1" ht="24.15" customHeight="1">
      <c r="A127" s="36"/>
      <c r="B127" s="178"/>
      <c r="C127" s="179" t="s">
        <v>123</v>
      </c>
      <c r="D127" s="179" t="s">
        <v>118</v>
      </c>
      <c r="E127" s="180" t="s">
        <v>125</v>
      </c>
      <c r="F127" s="181" t="s">
        <v>126</v>
      </c>
      <c r="G127" s="182" t="s">
        <v>127</v>
      </c>
      <c r="H127" s="183">
        <v>58.600000000000001</v>
      </c>
      <c r="I127" s="184"/>
      <c r="J127" s="185">
        <f>ROUND(I127*H127,2)</f>
        <v>0</v>
      </c>
      <c r="K127" s="186"/>
      <c r="L127" s="37"/>
      <c r="M127" s="187" t="s">
        <v>1</v>
      </c>
      <c r="N127" s="188" t="s">
        <v>40</v>
      </c>
      <c r="O127" s="80"/>
      <c r="P127" s="189">
        <f>O127*H127</f>
        <v>0</v>
      </c>
      <c r="Q127" s="189">
        <v>0</v>
      </c>
      <c r="R127" s="189">
        <f>Q127*H127</f>
        <v>0</v>
      </c>
      <c r="S127" s="189">
        <v>0</v>
      </c>
      <c r="T127" s="190">
        <f>S127*H127</f>
        <v>0</v>
      </c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R127" s="191" t="s">
        <v>122</v>
      </c>
      <c r="AT127" s="191" t="s">
        <v>118</v>
      </c>
      <c r="AU127" s="191" t="s">
        <v>123</v>
      </c>
      <c r="AY127" s="17" t="s">
        <v>116</v>
      </c>
      <c r="BE127" s="192">
        <f>IF(N127="základná",J127,0)</f>
        <v>0</v>
      </c>
      <c r="BF127" s="192">
        <f>IF(N127="znížená",J127,0)</f>
        <v>0</v>
      </c>
      <c r="BG127" s="192">
        <f>IF(N127="zákl. prenesená",J127,0)</f>
        <v>0</v>
      </c>
      <c r="BH127" s="192">
        <f>IF(N127="zníž. prenesená",J127,0)</f>
        <v>0</v>
      </c>
      <c r="BI127" s="192">
        <f>IF(N127="nulová",J127,0)</f>
        <v>0</v>
      </c>
      <c r="BJ127" s="17" t="s">
        <v>123</v>
      </c>
      <c r="BK127" s="192">
        <f>ROUND(I127*H127,2)</f>
        <v>0</v>
      </c>
      <c r="BL127" s="17" t="s">
        <v>122</v>
      </c>
      <c r="BM127" s="191" t="s">
        <v>128</v>
      </c>
    </row>
    <row r="128" s="13" customFormat="1">
      <c r="A128" s="13"/>
      <c r="B128" s="193"/>
      <c r="C128" s="13"/>
      <c r="D128" s="194" t="s">
        <v>129</v>
      </c>
      <c r="E128" s="195" t="s">
        <v>1</v>
      </c>
      <c r="F128" s="196" t="s">
        <v>130</v>
      </c>
      <c r="G128" s="13"/>
      <c r="H128" s="197">
        <v>34.600000000000001</v>
      </c>
      <c r="I128" s="198"/>
      <c r="J128" s="13"/>
      <c r="K128" s="13"/>
      <c r="L128" s="193"/>
      <c r="M128" s="199"/>
      <c r="N128" s="200"/>
      <c r="O128" s="200"/>
      <c r="P128" s="200"/>
      <c r="Q128" s="200"/>
      <c r="R128" s="200"/>
      <c r="S128" s="200"/>
      <c r="T128" s="201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195" t="s">
        <v>129</v>
      </c>
      <c r="AU128" s="195" t="s">
        <v>123</v>
      </c>
      <c r="AV128" s="13" t="s">
        <v>123</v>
      </c>
      <c r="AW128" s="13" t="s">
        <v>30</v>
      </c>
      <c r="AX128" s="13" t="s">
        <v>74</v>
      </c>
      <c r="AY128" s="195" t="s">
        <v>116</v>
      </c>
    </row>
    <row r="129" s="13" customFormat="1">
      <c r="A129" s="13"/>
      <c r="B129" s="193"/>
      <c r="C129" s="13"/>
      <c r="D129" s="194" t="s">
        <v>129</v>
      </c>
      <c r="E129" s="195" t="s">
        <v>1</v>
      </c>
      <c r="F129" s="196" t="s">
        <v>131</v>
      </c>
      <c r="G129" s="13"/>
      <c r="H129" s="197">
        <v>24</v>
      </c>
      <c r="I129" s="198"/>
      <c r="J129" s="13"/>
      <c r="K129" s="13"/>
      <c r="L129" s="193"/>
      <c r="M129" s="199"/>
      <c r="N129" s="200"/>
      <c r="O129" s="200"/>
      <c r="P129" s="200"/>
      <c r="Q129" s="200"/>
      <c r="R129" s="200"/>
      <c r="S129" s="200"/>
      <c r="T129" s="201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195" t="s">
        <v>129</v>
      </c>
      <c r="AU129" s="195" t="s">
        <v>123</v>
      </c>
      <c r="AV129" s="13" t="s">
        <v>123</v>
      </c>
      <c r="AW129" s="13" t="s">
        <v>30</v>
      </c>
      <c r="AX129" s="13" t="s">
        <v>74</v>
      </c>
      <c r="AY129" s="195" t="s">
        <v>116</v>
      </c>
    </row>
    <row r="130" s="14" customFormat="1">
      <c r="A130" s="14"/>
      <c r="B130" s="202"/>
      <c r="C130" s="14"/>
      <c r="D130" s="194" t="s">
        <v>129</v>
      </c>
      <c r="E130" s="203" t="s">
        <v>1</v>
      </c>
      <c r="F130" s="204" t="s">
        <v>132</v>
      </c>
      <c r="G130" s="14"/>
      <c r="H130" s="205">
        <v>58.600000000000001</v>
      </c>
      <c r="I130" s="206"/>
      <c r="J130" s="14"/>
      <c r="K130" s="14"/>
      <c r="L130" s="202"/>
      <c r="M130" s="207"/>
      <c r="N130" s="208"/>
      <c r="O130" s="208"/>
      <c r="P130" s="208"/>
      <c r="Q130" s="208"/>
      <c r="R130" s="208"/>
      <c r="S130" s="208"/>
      <c r="T130" s="209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03" t="s">
        <v>129</v>
      </c>
      <c r="AU130" s="203" t="s">
        <v>123</v>
      </c>
      <c r="AV130" s="14" t="s">
        <v>122</v>
      </c>
      <c r="AW130" s="14" t="s">
        <v>30</v>
      </c>
      <c r="AX130" s="14" t="s">
        <v>82</v>
      </c>
      <c r="AY130" s="203" t="s">
        <v>116</v>
      </c>
    </row>
    <row r="131" s="2" customFormat="1" ht="24.15" customHeight="1">
      <c r="A131" s="36"/>
      <c r="B131" s="178"/>
      <c r="C131" s="179" t="s">
        <v>133</v>
      </c>
      <c r="D131" s="179" t="s">
        <v>118</v>
      </c>
      <c r="E131" s="180" t="s">
        <v>134</v>
      </c>
      <c r="F131" s="181" t="s">
        <v>135</v>
      </c>
      <c r="G131" s="182" t="s">
        <v>127</v>
      </c>
      <c r="H131" s="183">
        <v>58.600000000000001</v>
      </c>
      <c r="I131" s="184"/>
      <c r="J131" s="185">
        <f>ROUND(I131*H131,2)</f>
        <v>0</v>
      </c>
      <c r="K131" s="186"/>
      <c r="L131" s="37"/>
      <c r="M131" s="187" t="s">
        <v>1</v>
      </c>
      <c r="N131" s="188" t="s">
        <v>40</v>
      </c>
      <c r="O131" s="80"/>
      <c r="P131" s="189">
        <f>O131*H131</f>
        <v>0</v>
      </c>
      <c r="Q131" s="189">
        <v>0</v>
      </c>
      <c r="R131" s="189">
        <f>Q131*H131</f>
        <v>0</v>
      </c>
      <c r="S131" s="189">
        <v>0</v>
      </c>
      <c r="T131" s="190">
        <f>S131*H131</f>
        <v>0</v>
      </c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R131" s="191" t="s">
        <v>122</v>
      </c>
      <c r="AT131" s="191" t="s">
        <v>118</v>
      </c>
      <c r="AU131" s="191" t="s">
        <v>123</v>
      </c>
      <c r="AY131" s="17" t="s">
        <v>116</v>
      </c>
      <c r="BE131" s="192">
        <f>IF(N131="základná",J131,0)</f>
        <v>0</v>
      </c>
      <c r="BF131" s="192">
        <f>IF(N131="znížená",J131,0)</f>
        <v>0</v>
      </c>
      <c r="BG131" s="192">
        <f>IF(N131="zákl. prenesená",J131,0)</f>
        <v>0</v>
      </c>
      <c r="BH131" s="192">
        <f>IF(N131="zníž. prenesená",J131,0)</f>
        <v>0</v>
      </c>
      <c r="BI131" s="192">
        <f>IF(N131="nulová",J131,0)</f>
        <v>0</v>
      </c>
      <c r="BJ131" s="17" t="s">
        <v>123</v>
      </c>
      <c r="BK131" s="192">
        <f>ROUND(I131*H131,2)</f>
        <v>0</v>
      </c>
      <c r="BL131" s="17" t="s">
        <v>122</v>
      </c>
      <c r="BM131" s="191" t="s">
        <v>136</v>
      </c>
    </row>
    <row r="132" s="2" customFormat="1" ht="21.75" customHeight="1">
      <c r="A132" s="36"/>
      <c r="B132" s="178"/>
      <c r="C132" s="179" t="s">
        <v>122</v>
      </c>
      <c r="D132" s="179" t="s">
        <v>118</v>
      </c>
      <c r="E132" s="180" t="s">
        <v>137</v>
      </c>
      <c r="F132" s="181" t="s">
        <v>138</v>
      </c>
      <c r="G132" s="182" t="s">
        <v>127</v>
      </c>
      <c r="H132" s="183">
        <v>72</v>
      </c>
      <c r="I132" s="184"/>
      <c r="J132" s="185">
        <f>ROUND(I132*H132,2)</f>
        <v>0</v>
      </c>
      <c r="K132" s="186"/>
      <c r="L132" s="37"/>
      <c r="M132" s="187" t="s">
        <v>1</v>
      </c>
      <c r="N132" s="188" t="s">
        <v>40</v>
      </c>
      <c r="O132" s="80"/>
      <c r="P132" s="189">
        <f>O132*H132</f>
        <v>0</v>
      </c>
      <c r="Q132" s="189">
        <v>0</v>
      </c>
      <c r="R132" s="189">
        <f>Q132*H132</f>
        <v>0</v>
      </c>
      <c r="S132" s="189">
        <v>0</v>
      </c>
      <c r="T132" s="190">
        <f>S132*H132</f>
        <v>0</v>
      </c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R132" s="191" t="s">
        <v>122</v>
      </c>
      <c r="AT132" s="191" t="s">
        <v>118</v>
      </c>
      <c r="AU132" s="191" t="s">
        <v>123</v>
      </c>
      <c r="AY132" s="17" t="s">
        <v>116</v>
      </c>
      <c r="BE132" s="192">
        <f>IF(N132="základná",J132,0)</f>
        <v>0</v>
      </c>
      <c r="BF132" s="192">
        <f>IF(N132="znížená",J132,0)</f>
        <v>0</v>
      </c>
      <c r="BG132" s="192">
        <f>IF(N132="zákl. prenesená",J132,0)</f>
        <v>0</v>
      </c>
      <c r="BH132" s="192">
        <f>IF(N132="zníž. prenesená",J132,0)</f>
        <v>0</v>
      </c>
      <c r="BI132" s="192">
        <f>IF(N132="nulová",J132,0)</f>
        <v>0</v>
      </c>
      <c r="BJ132" s="17" t="s">
        <v>123</v>
      </c>
      <c r="BK132" s="192">
        <f>ROUND(I132*H132,2)</f>
        <v>0</v>
      </c>
      <c r="BL132" s="17" t="s">
        <v>122</v>
      </c>
      <c r="BM132" s="191" t="s">
        <v>139</v>
      </c>
    </row>
    <row r="133" s="13" customFormat="1">
      <c r="A133" s="13"/>
      <c r="B133" s="193"/>
      <c r="C133" s="13"/>
      <c r="D133" s="194" t="s">
        <v>129</v>
      </c>
      <c r="E133" s="195" t="s">
        <v>1</v>
      </c>
      <c r="F133" s="196" t="s">
        <v>140</v>
      </c>
      <c r="G133" s="13"/>
      <c r="H133" s="197">
        <v>72</v>
      </c>
      <c r="I133" s="198"/>
      <c r="J133" s="13"/>
      <c r="K133" s="13"/>
      <c r="L133" s="193"/>
      <c r="M133" s="199"/>
      <c r="N133" s="200"/>
      <c r="O133" s="200"/>
      <c r="P133" s="200"/>
      <c r="Q133" s="200"/>
      <c r="R133" s="200"/>
      <c r="S133" s="200"/>
      <c r="T133" s="201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195" t="s">
        <v>129</v>
      </c>
      <c r="AU133" s="195" t="s">
        <v>123</v>
      </c>
      <c r="AV133" s="13" t="s">
        <v>123</v>
      </c>
      <c r="AW133" s="13" t="s">
        <v>30</v>
      </c>
      <c r="AX133" s="13" t="s">
        <v>82</v>
      </c>
      <c r="AY133" s="195" t="s">
        <v>116</v>
      </c>
    </row>
    <row r="134" s="2" customFormat="1" ht="37.8" customHeight="1">
      <c r="A134" s="36"/>
      <c r="B134" s="178"/>
      <c r="C134" s="179" t="s">
        <v>141</v>
      </c>
      <c r="D134" s="179" t="s">
        <v>118</v>
      </c>
      <c r="E134" s="180" t="s">
        <v>142</v>
      </c>
      <c r="F134" s="181" t="s">
        <v>143</v>
      </c>
      <c r="G134" s="182" t="s">
        <v>127</v>
      </c>
      <c r="H134" s="183">
        <v>72</v>
      </c>
      <c r="I134" s="184"/>
      <c r="J134" s="185">
        <f>ROUND(I134*H134,2)</f>
        <v>0</v>
      </c>
      <c r="K134" s="186"/>
      <c r="L134" s="37"/>
      <c r="M134" s="187" t="s">
        <v>1</v>
      </c>
      <c r="N134" s="188" t="s">
        <v>40</v>
      </c>
      <c r="O134" s="80"/>
      <c r="P134" s="189">
        <f>O134*H134</f>
        <v>0</v>
      </c>
      <c r="Q134" s="189">
        <v>0</v>
      </c>
      <c r="R134" s="189">
        <f>Q134*H134</f>
        <v>0</v>
      </c>
      <c r="S134" s="189">
        <v>0</v>
      </c>
      <c r="T134" s="190">
        <f>S134*H134</f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191" t="s">
        <v>122</v>
      </c>
      <c r="AT134" s="191" t="s">
        <v>118</v>
      </c>
      <c r="AU134" s="191" t="s">
        <v>123</v>
      </c>
      <c r="AY134" s="17" t="s">
        <v>116</v>
      </c>
      <c r="BE134" s="192">
        <f>IF(N134="základná",J134,0)</f>
        <v>0</v>
      </c>
      <c r="BF134" s="192">
        <f>IF(N134="znížená",J134,0)</f>
        <v>0</v>
      </c>
      <c r="BG134" s="192">
        <f>IF(N134="zákl. prenesená",J134,0)</f>
        <v>0</v>
      </c>
      <c r="BH134" s="192">
        <f>IF(N134="zníž. prenesená",J134,0)</f>
        <v>0</v>
      </c>
      <c r="BI134" s="192">
        <f>IF(N134="nulová",J134,0)</f>
        <v>0</v>
      </c>
      <c r="BJ134" s="17" t="s">
        <v>123</v>
      </c>
      <c r="BK134" s="192">
        <f>ROUND(I134*H134,2)</f>
        <v>0</v>
      </c>
      <c r="BL134" s="17" t="s">
        <v>122</v>
      </c>
      <c r="BM134" s="191" t="s">
        <v>144</v>
      </c>
    </row>
    <row r="135" s="2" customFormat="1" ht="33" customHeight="1">
      <c r="A135" s="36"/>
      <c r="B135" s="178"/>
      <c r="C135" s="179" t="s">
        <v>145</v>
      </c>
      <c r="D135" s="179" t="s">
        <v>118</v>
      </c>
      <c r="E135" s="180" t="s">
        <v>146</v>
      </c>
      <c r="F135" s="181" t="s">
        <v>147</v>
      </c>
      <c r="G135" s="182" t="s">
        <v>127</v>
      </c>
      <c r="H135" s="183">
        <v>83.799999999999997</v>
      </c>
      <c r="I135" s="184"/>
      <c r="J135" s="185">
        <f>ROUND(I135*H135,2)</f>
        <v>0</v>
      </c>
      <c r="K135" s="186"/>
      <c r="L135" s="37"/>
      <c r="M135" s="187" t="s">
        <v>1</v>
      </c>
      <c r="N135" s="188" t="s">
        <v>40</v>
      </c>
      <c r="O135" s="80"/>
      <c r="P135" s="189">
        <f>O135*H135</f>
        <v>0</v>
      </c>
      <c r="Q135" s="189">
        <v>0</v>
      </c>
      <c r="R135" s="189">
        <f>Q135*H135</f>
        <v>0</v>
      </c>
      <c r="S135" s="189">
        <v>0</v>
      </c>
      <c r="T135" s="190">
        <f>S135*H135</f>
        <v>0</v>
      </c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R135" s="191" t="s">
        <v>122</v>
      </c>
      <c r="AT135" s="191" t="s">
        <v>118</v>
      </c>
      <c r="AU135" s="191" t="s">
        <v>123</v>
      </c>
      <c r="AY135" s="17" t="s">
        <v>116</v>
      </c>
      <c r="BE135" s="192">
        <f>IF(N135="základná",J135,0)</f>
        <v>0</v>
      </c>
      <c r="BF135" s="192">
        <f>IF(N135="znížená",J135,0)</f>
        <v>0</v>
      </c>
      <c r="BG135" s="192">
        <f>IF(N135="zákl. prenesená",J135,0)</f>
        <v>0</v>
      </c>
      <c r="BH135" s="192">
        <f>IF(N135="zníž. prenesená",J135,0)</f>
        <v>0</v>
      </c>
      <c r="BI135" s="192">
        <f>IF(N135="nulová",J135,0)</f>
        <v>0</v>
      </c>
      <c r="BJ135" s="17" t="s">
        <v>123</v>
      </c>
      <c r="BK135" s="192">
        <f>ROUND(I135*H135,2)</f>
        <v>0</v>
      </c>
      <c r="BL135" s="17" t="s">
        <v>122</v>
      </c>
      <c r="BM135" s="191" t="s">
        <v>148</v>
      </c>
    </row>
    <row r="136" s="13" customFormat="1">
      <c r="A136" s="13"/>
      <c r="B136" s="193"/>
      <c r="C136" s="13"/>
      <c r="D136" s="194" t="s">
        <v>129</v>
      </c>
      <c r="E136" s="195" t="s">
        <v>1</v>
      </c>
      <c r="F136" s="196" t="s">
        <v>149</v>
      </c>
      <c r="G136" s="13"/>
      <c r="H136" s="197">
        <v>83.799999999999997</v>
      </c>
      <c r="I136" s="198"/>
      <c r="J136" s="13"/>
      <c r="K136" s="13"/>
      <c r="L136" s="193"/>
      <c r="M136" s="199"/>
      <c r="N136" s="200"/>
      <c r="O136" s="200"/>
      <c r="P136" s="200"/>
      <c r="Q136" s="200"/>
      <c r="R136" s="200"/>
      <c r="S136" s="200"/>
      <c r="T136" s="201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195" t="s">
        <v>129</v>
      </c>
      <c r="AU136" s="195" t="s">
        <v>123</v>
      </c>
      <c r="AV136" s="13" t="s">
        <v>123</v>
      </c>
      <c r="AW136" s="13" t="s">
        <v>30</v>
      </c>
      <c r="AX136" s="13" t="s">
        <v>82</v>
      </c>
      <c r="AY136" s="195" t="s">
        <v>116</v>
      </c>
    </row>
    <row r="137" s="2" customFormat="1" ht="37.8" customHeight="1">
      <c r="A137" s="36"/>
      <c r="B137" s="178"/>
      <c r="C137" s="179" t="s">
        <v>150</v>
      </c>
      <c r="D137" s="179" t="s">
        <v>118</v>
      </c>
      <c r="E137" s="180" t="s">
        <v>151</v>
      </c>
      <c r="F137" s="181" t="s">
        <v>152</v>
      </c>
      <c r="G137" s="182" t="s">
        <v>127</v>
      </c>
      <c r="H137" s="183">
        <v>167.59999999999999</v>
      </c>
      <c r="I137" s="184"/>
      <c r="J137" s="185">
        <f>ROUND(I137*H137,2)</f>
        <v>0</v>
      </c>
      <c r="K137" s="186"/>
      <c r="L137" s="37"/>
      <c r="M137" s="187" t="s">
        <v>1</v>
      </c>
      <c r="N137" s="188" t="s">
        <v>40</v>
      </c>
      <c r="O137" s="80"/>
      <c r="P137" s="189">
        <f>O137*H137</f>
        <v>0</v>
      </c>
      <c r="Q137" s="189">
        <v>0</v>
      </c>
      <c r="R137" s="189">
        <f>Q137*H137</f>
        <v>0</v>
      </c>
      <c r="S137" s="189">
        <v>0</v>
      </c>
      <c r="T137" s="190">
        <f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191" t="s">
        <v>122</v>
      </c>
      <c r="AT137" s="191" t="s">
        <v>118</v>
      </c>
      <c r="AU137" s="191" t="s">
        <v>123</v>
      </c>
      <c r="AY137" s="17" t="s">
        <v>116</v>
      </c>
      <c r="BE137" s="192">
        <f>IF(N137="základná",J137,0)</f>
        <v>0</v>
      </c>
      <c r="BF137" s="192">
        <f>IF(N137="znížená",J137,0)</f>
        <v>0</v>
      </c>
      <c r="BG137" s="192">
        <f>IF(N137="zákl. prenesená",J137,0)</f>
        <v>0</v>
      </c>
      <c r="BH137" s="192">
        <f>IF(N137="zníž. prenesená",J137,0)</f>
        <v>0</v>
      </c>
      <c r="BI137" s="192">
        <f>IF(N137="nulová",J137,0)</f>
        <v>0</v>
      </c>
      <c r="BJ137" s="17" t="s">
        <v>123</v>
      </c>
      <c r="BK137" s="192">
        <f>ROUND(I137*H137,2)</f>
        <v>0</v>
      </c>
      <c r="BL137" s="17" t="s">
        <v>122</v>
      </c>
      <c r="BM137" s="191" t="s">
        <v>153</v>
      </c>
    </row>
    <row r="138" s="13" customFormat="1">
      <c r="A138" s="13"/>
      <c r="B138" s="193"/>
      <c r="C138" s="13"/>
      <c r="D138" s="194" t="s">
        <v>129</v>
      </c>
      <c r="E138" s="13"/>
      <c r="F138" s="196" t="s">
        <v>154</v>
      </c>
      <c r="G138" s="13"/>
      <c r="H138" s="197">
        <v>167.59999999999999</v>
      </c>
      <c r="I138" s="198"/>
      <c r="J138" s="13"/>
      <c r="K138" s="13"/>
      <c r="L138" s="193"/>
      <c r="M138" s="199"/>
      <c r="N138" s="200"/>
      <c r="O138" s="200"/>
      <c r="P138" s="200"/>
      <c r="Q138" s="200"/>
      <c r="R138" s="200"/>
      <c r="S138" s="200"/>
      <c r="T138" s="20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195" t="s">
        <v>129</v>
      </c>
      <c r="AU138" s="195" t="s">
        <v>123</v>
      </c>
      <c r="AV138" s="13" t="s">
        <v>123</v>
      </c>
      <c r="AW138" s="13" t="s">
        <v>3</v>
      </c>
      <c r="AX138" s="13" t="s">
        <v>82</v>
      </c>
      <c r="AY138" s="195" t="s">
        <v>116</v>
      </c>
    </row>
    <row r="139" s="2" customFormat="1" ht="16.5" customHeight="1">
      <c r="A139" s="36"/>
      <c r="B139" s="178"/>
      <c r="C139" s="179" t="s">
        <v>155</v>
      </c>
      <c r="D139" s="179" t="s">
        <v>118</v>
      </c>
      <c r="E139" s="180" t="s">
        <v>156</v>
      </c>
      <c r="F139" s="181" t="s">
        <v>157</v>
      </c>
      <c r="G139" s="182" t="s">
        <v>127</v>
      </c>
      <c r="H139" s="183">
        <v>83.799999999999997</v>
      </c>
      <c r="I139" s="184"/>
      <c r="J139" s="185">
        <f>ROUND(I139*H139,2)</f>
        <v>0</v>
      </c>
      <c r="K139" s="186"/>
      <c r="L139" s="37"/>
      <c r="M139" s="187" t="s">
        <v>1</v>
      </c>
      <c r="N139" s="188" t="s">
        <v>40</v>
      </c>
      <c r="O139" s="80"/>
      <c r="P139" s="189">
        <f>O139*H139</f>
        <v>0</v>
      </c>
      <c r="Q139" s="189">
        <v>0</v>
      </c>
      <c r="R139" s="189">
        <f>Q139*H139</f>
        <v>0</v>
      </c>
      <c r="S139" s="189">
        <v>0</v>
      </c>
      <c r="T139" s="190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191" t="s">
        <v>122</v>
      </c>
      <c r="AT139" s="191" t="s">
        <v>118</v>
      </c>
      <c r="AU139" s="191" t="s">
        <v>123</v>
      </c>
      <c r="AY139" s="17" t="s">
        <v>116</v>
      </c>
      <c r="BE139" s="192">
        <f>IF(N139="základná",J139,0)</f>
        <v>0</v>
      </c>
      <c r="BF139" s="192">
        <f>IF(N139="znížená",J139,0)</f>
        <v>0</v>
      </c>
      <c r="BG139" s="192">
        <f>IF(N139="zákl. prenesená",J139,0)</f>
        <v>0</v>
      </c>
      <c r="BH139" s="192">
        <f>IF(N139="zníž. prenesená",J139,0)</f>
        <v>0</v>
      </c>
      <c r="BI139" s="192">
        <f>IF(N139="nulová",J139,0)</f>
        <v>0</v>
      </c>
      <c r="BJ139" s="17" t="s">
        <v>123</v>
      </c>
      <c r="BK139" s="192">
        <f>ROUND(I139*H139,2)</f>
        <v>0</v>
      </c>
      <c r="BL139" s="17" t="s">
        <v>122</v>
      </c>
      <c r="BM139" s="191" t="s">
        <v>158</v>
      </c>
    </row>
    <row r="140" s="2" customFormat="1" ht="24.15" customHeight="1">
      <c r="A140" s="36"/>
      <c r="B140" s="178"/>
      <c r="C140" s="179" t="s">
        <v>159</v>
      </c>
      <c r="D140" s="179" t="s">
        <v>118</v>
      </c>
      <c r="E140" s="180" t="s">
        <v>160</v>
      </c>
      <c r="F140" s="181" t="s">
        <v>161</v>
      </c>
      <c r="G140" s="182" t="s">
        <v>162</v>
      </c>
      <c r="H140" s="183">
        <v>134.08000000000001</v>
      </c>
      <c r="I140" s="184"/>
      <c r="J140" s="185">
        <f>ROUND(I140*H140,2)</f>
        <v>0</v>
      </c>
      <c r="K140" s="186"/>
      <c r="L140" s="37"/>
      <c r="M140" s="187" t="s">
        <v>1</v>
      </c>
      <c r="N140" s="188" t="s">
        <v>40</v>
      </c>
      <c r="O140" s="80"/>
      <c r="P140" s="189">
        <f>O140*H140</f>
        <v>0</v>
      </c>
      <c r="Q140" s="189">
        <v>0</v>
      </c>
      <c r="R140" s="189">
        <f>Q140*H140</f>
        <v>0</v>
      </c>
      <c r="S140" s="189">
        <v>0</v>
      </c>
      <c r="T140" s="190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191" t="s">
        <v>122</v>
      </c>
      <c r="AT140" s="191" t="s">
        <v>118</v>
      </c>
      <c r="AU140" s="191" t="s">
        <v>123</v>
      </c>
      <c r="AY140" s="17" t="s">
        <v>116</v>
      </c>
      <c r="BE140" s="192">
        <f>IF(N140="základná",J140,0)</f>
        <v>0</v>
      </c>
      <c r="BF140" s="192">
        <f>IF(N140="znížená",J140,0)</f>
        <v>0</v>
      </c>
      <c r="BG140" s="192">
        <f>IF(N140="zákl. prenesená",J140,0)</f>
        <v>0</v>
      </c>
      <c r="BH140" s="192">
        <f>IF(N140="zníž. prenesená",J140,0)</f>
        <v>0</v>
      </c>
      <c r="BI140" s="192">
        <f>IF(N140="nulová",J140,0)</f>
        <v>0</v>
      </c>
      <c r="BJ140" s="17" t="s">
        <v>123</v>
      </c>
      <c r="BK140" s="192">
        <f>ROUND(I140*H140,2)</f>
        <v>0</v>
      </c>
      <c r="BL140" s="17" t="s">
        <v>122</v>
      </c>
      <c r="BM140" s="191" t="s">
        <v>163</v>
      </c>
    </row>
    <row r="141" s="13" customFormat="1">
      <c r="A141" s="13"/>
      <c r="B141" s="193"/>
      <c r="C141" s="13"/>
      <c r="D141" s="194" t="s">
        <v>129</v>
      </c>
      <c r="E141" s="13"/>
      <c r="F141" s="196" t="s">
        <v>164</v>
      </c>
      <c r="G141" s="13"/>
      <c r="H141" s="197">
        <v>134.08000000000001</v>
      </c>
      <c r="I141" s="198"/>
      <c r="J141" s="13"/>
      <c r="K141" s="13"/>
      <c r="L141" s="193"/>
      <c r="M141" s="199"/>
      <c r="N141" s="200"/>
      <c r="O141" s="200"/>
      <c r="P141" s="200"/>
      <c r="Q141" s="200"/>
      <c r="R141" s="200"/>
      <c r="S141" s="200"/>
      <c r="T141" s="201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195" t="s">
        <v>129</v>
      </c>
      <c r="AU141" s="195" t="s">
        <v>123</v>
      </c>
      <c r="AV141" s="13" t="s">
        <v>123</v>
      </c>
      <c r="AW141" s="13" t="s">
        <v>3</v>
      </c>
      <c r="AX141" s="13" t="s">
        <v>82</v>
      </c>
      <c r="AY141" s="195" t="s">
        <v>116</v>
      </c>
    </row>
    <row r="142" s="2" customFormat="1" ht="24.15" customHeight="1">
      <c r="A142" s="36"/>
      <c r="B142" s="178"/>
      <c r="C142" s="179" t="s">
        <v>165</v>
      </c>
      <c r="D142" s="179" t="s">
        <v>118</v>
      </c>
      <c r="E142" s="180" t="s">
        <v>166</v>
      </c>
      <c r="F142" s="181" t="s">
        <v>167</v>
      </c>
      <c r="G142" s="182" t="s">
        <v>127</v>
      </c>
      <c r="H142" s="183">
        <v>46.799999999999997</v>
      </c>
      <c r="I142" s="184"/>
      <c r="J142" s="185">
        <f>ROUND(I142*H142,2)</f>
        <v>0</v>
      </c>
      <c r="K142" s="186"/>
      <c r="L142" s="37"/>
      <c r="M142" s="187" t="s">
        <v>1</v>
      </c>
      <c r="N142" s="188" t="s">
        <v>40</v>
      </c>
      <c r="O142" s="80"/>
      <c r="P142" s="189">
        <f>O142*H142</f>
        <v>0</v>
      </c>
      <c r="Q142" s="189">
        <v>0</v>
      </c>
      <c r="R142" s="189">
        <f>Q142*H142</f>
        <v>0</v>
      </c>
      <c r="S142" s="189">
        <v>0</v>
      </c>
      <c r="T142" s="190">
        <f>S142*H142</f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191" t="s">
        <v>122</v>
      </c>
      <c r="AT142" s="191" t="s">
        <v>118</v>
      </c>
      <c r="AU142" s="191" t="s">
        <v>123</v>
      </c>
      <c r="AY142" s="17" t="s">
        <v>116</v>
      </c>
      <c r="BE142" s="192">
        <f>IF(N142="základná",J142,0)</f>
        <v>0</v>
      </c>
      <c r="BF142" s="192">
        <f>IF(N142="znížená",J142,0)</f>
        <v>0</v>
      </c>
      <c r="BG142" s="192">
        <f>IF(N142="zákl. prenesená",J142,0)</f>
        <v>0</v>
      </c>
      <c r="BH142" s="192">
        <f>IF(N142="zníž. prenesená",J142,0)</f>
        <v>0</v>
      </c>
      <c r="BI142" s="192">
        <f>IF(N142="nulová",J142,0)</f>
        <v>0</v>
      </c>
      <c r="BJ142" s="17" t="s">
        <v>123</v>
      </c>
      <c r="BK142" s="192">
        <f>ROUND(I142*H142,2)</f>
        <v>0</v>
      </c>
      <c r="BL142" s="17" t="s">
        <v>122</v>
      </c>
      <c r="BM142" s="191" t="s">
        <v>168</v>
      </c>
    </row>
    <row r="143" s="13" customFormat="1">
      <c r="A143" s="13"/>
      <c r="B143" s="193"/>
      <c r="C143" s="13"/>
      <c r="D143" s="194" t="s">
        <v>129</v>
      </c>
      <c r="E143" s="195" t="s">
        <v>1</v>
      </c>
      <c r="F143" s="196" t="s">
        <v>169</v>
      </c>
      <c r="G143" s="13"/>
      <c r="H143" s="197">
        <v>46.799999999999997</v>
      </c>
      <c r="I143" s="198"/>
      <c r="J143" s="13"/>
      <c r="K143" s="13"/>
      <c r="L143" s="193"/>
      <c r="M143" s="199"/>
      <c r="N143" s="200"/>
      <c r="O143" s="200"/>
      <c r="P143" s="200"/>
      <c r="Q143" s="200"/>
      <c r="R143" s="200"/>
      <c r="S143" s="200"/>
      <c r="T143" s="20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195" t="s">
        <v>129</v>
      </c>
      <c r="AU143" s="195" t="s">
        <v>123</v>
      </c>
      <c r="AV143" s="13" t="s">
        <v>123</v>
      </c>
      <c r="AW143" s="13" t="s">
        <v>30</v>
      </c>
      <c r="AX143" s="13" t="s">
        <v>82</v>
      </c>
      <c r="AY143" s="195" t="s">
        <v>116</v>
      </c>
    </row>
    <row r="144" s="2" customFormat="1" ht="24.15" customHeight="1">
      <c r="A144" s="36"/>
      <c r="B144" s="178"/>
      <c r="C144" s="179" t="s">
        <v>170</v>
      </c>
      <c r="D144" s="179" t="s">
        <v>118</v>
      </c>
      <c r="E144" s="180" t="s">
        <v>171</v>
      </c>
      <c r="F144" s="181" t="s">
        <v>172</v>
      </c>
      <c r="G144" s="182" t="s">
        <v>127</v>
      </c>
      <c r="H144" s="183">
        <v>21.600000000000001</v>
      </c>
      <c r="I144" s="184"/>
      <c r="J144" s="185">
        <f>ROUND(I144*H144,2)</f>
        <v>0</v>
      </c>
      <c r="K144" s="186"/>
      <c r="L144" s="37"/>
      <c r="M144" s="187" t="s">
        <v>1</v>
      </c>
      <c r="N144" s="188" t="s">
        <v>40</v>
      </c>
      <c r="O144" s="80"/>
      <c r="P144" s="189">
        <f>O144*H144</f>
        <v>0</v>
      </c>
      <c r="Q144" s="189">
        <v>0</v>
      </c>
      <c r="R144" s="189">
        <f>Q144*H144</f>
        <v>0</v>
      </c>
      <c r="S144" s="189">
        <v>0</v>
      </c>
      <c r="T144" s="190">
        <f>S144*H144</f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191" t="s">
        <v>122</v>
      </c>
      <c r="AT144" s="191" t="s">
        <v>118</v>
      </c>
      <c r="AU144" s="191" t="s">
        <v>123</v>
      </c>
      <c r="AY144" s="17" t="s">
        <v>116</v>
      </c>
      <c r="BE144" s="192">
        <f>IF(N144="základná",J144,0)</f>
        <v>0</v>
      </c>
      <c r="BF144" s="192">
        <f>IF(N144="znížená",J144,0)</f>
        <v>0</v>
      </c>
      <c r="BG144" s="192">
        <f>IF(N144="zákl. prenesená",J144,0)</f>
        <v>0</v>
      </c>
      <c r="BH144" s="192">
        <f>IF(N144="zníž. prenesená",J144,0)</f>
        <v>0</v>
      </c>
      <c r="BI144" s="192">
        <f>IF(N144="nulová",J144,0)</f>
        <v>0</v>
      </c>
      <c r="BJ144" s="17" t="s">
        <v>123</v>
      </c>
      <c r="BK144" s="192">
        <f>ROUND(I144*H144,2)</f>
        <v>0</v>
      </c>
      <c r="BL144" s="17" t="s">
        <v>122</v>
      </c>
      <c r="BM144" s="191" t="s">
        <v>173</v>
      </c>
    </row>
    <row r="145" s="13" customFormat="1">
      <c r="A145" s="13"/>
      <c r="B145" s="193"/>
      <c r="C145" s="13"/>
      <c r="D145" s="194" t="s">
        <v>129</v>
      </c>
      <c r="E145" s="195" t="s">
        <v>1</v>
      </c>
      <c r="F145" s="196" t="s">
        <v>174</v>
      </c>
      <c r="G145" s="13"/>
      <c r="H145" s="197">
        <v>21.600000000000001</v>
      </c>
      <c r="I145" s="198"/>
      <c r="J145" s="13"/>
      <c r="K145" s="13"/>
      <c r="L145" s="193"/>
      <c r="M145" s="199"/>
      <c r="N145" s="200"/>
      <c r="O145" s="200"/>
      <c r="P145" s="200"/>
      <c r="Q145" s="200"/>
      <c r="R145" s="200"/>
      <c r="S145" s="200"/>
      <c r="T145" s="20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195" t="s">
        <v>129</v>
      </c>
      <c r="AU145" s="195" t="s">
        <v>123</v>
      </c>
      <c r="AV145" s="13" t="s">
        <v>123</v>
      </c>
      <c r="AW145" s="13" t="s">
        <v>30</v>
      </c>
      <c r="AX145" s="13" t="s">
        <v>82</v>
      </c>
      <c r="AY145" s="195" t="s">
        <v>116</v>
      </c>
    </row>
    <row r="146" s="2" customFormat="1" ht="16.5" customHeight="1">
      <c r="A146" s="36"/>
      <c r="B146" s="178"/>
      <c r="C146" s="210" t="s">
        <v>175</v>
      </c>
      <c r="D146" s="210" t="s">
        <v>176</v>
      </c>
      <c r="E146" s="211" t="s">
        <v>177</v>
      </c>
      <c r="F146" s="212" t="s">
        <v>178</v>
      </c>
      <c r="G146" s="213" t="s">
        <v>162</v>
      </c>
      <c r="H146" s="214">
        <v>37.799999999999997</v>
      </c>
      <c r="I146" s="215"/>
      <c r="J146" s="216">
        <f>ROUND(I146*H146,2)</f>
        <v>0</v>
      </c>
      <c r="K146" s="217"/>
      <c r="L146" s="218"/>
      <c r="M146" s="219" t="s">
        <v>1</v>
      </c>
      <c r="N146" s="220" t="s">
        <v>40</v>
      </c>
      <c r="O146" s="80"/>
      <c r="P146" s="189">
        <f>O146*H146</f>
        <v>0</v>
      </c>
      <c r="Q146" s="189">
        <v>1</v>
      </c>
      <c r="R146" s="189">
        <f>Q146*H146</f>
        <v>37.799999999999997</v>
      </c>
      <c r="S146" s="189">
        <v>0</v>
      </c>
      <c r="T146" s="190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191" t="s">
        <v>155</v>
      </c>
      <c r="AT146" s="191" t="s">
        <v>176</v>
      </c>
      <c r="AU146" s="191" t="s">
        <v>123</v>
      </c>
      <c r="AY146" s="17" t="s">
        <v>116</v>
      </c>
      <c r="BE146" s="192">
        <f>IF(N146="základná",J146,0)</f>
        <v>0</v>
      </c>
      <c r="BF146" s="192">
        <f>IF(N146="znížená",J146,0)</f>
        <v>0</v>
      </c>
      <c r="BG146" s="192">
        <f>IF(N146="zákl. prenesená",J146,0)</f>
        <v>0</v>
      </c>
      <c r="BH146" s="192">
        <f>IF(N146="zníž. prenesená",J146,0)</f>
        <v>0</v>
      </c>
      <c r="BI146" s="192">
        <f>IF(N146="nulová",J146,0)</f>
        <v>0</v>
      </c>
      <c r="BJ146" s="17" t="s">
        <v>123</v>
      </c>
      <c r="BK146" s="192">
        <f>ROUND(I146*H146,2)</f>
        <v>0</v>
      </c>
      <c r="BL146" s="17" t="s">
        <v>122</v>
      </c>
      <c r="BM146" s="191" t="s">
        <v>179</v>
      </c>
    </row>
    <row r="147" s="13" customFormat="1">
      <c r="A147" s="13"/>
      <c r="B147" s="193"/>
      <c r="C147" s="13"/>
      <c r="D147" s="194" t="s">
        <v>129</v>
      </c>
      <c r="E147" s="13"/>
      <c r="F147" s="196" t="s">
        <v>180</v>
      </c>
      <c r="G147" s="13"/>
      <c r="H147" s="197">
        <v>37.799999999999997</v>
      </c>
      <c r="I147" s="198"/>
      <c r="J147" s="13"/>
      <c r="K147" s="13"/>
      <c r="L147" s="193"/>
      <c r="M147" s="199"/>
      <c r="N147" s="200"/>
      <c r="O147" s="200"/>
      <c r="P147" s="200"/>
      <c r="Q147" s="200"/>
      <c r="R147" s="200"/>
      <c r="S147" s="200"/>
      <c r="T147" s="20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195" t="s">
        <v>129</v>
      </c>
      <c r="AU147" s="195" t="s">
        <v>123</v>
      </c>
      <c r="AV147" s="13" t="s">
        <v>123</v>
      </c>
      <c r="AW147" s="13" t="s">
        <v>3</v>
      </c>
      <c r="AX147" s="13" t="s">
        <v>82</v>
      </c>
      <c r="AY147" s="195" t="s">
        <v>116</v>
      </c>
    </row>
    <row r="148" s="12" customFormat="1" ht="22.8" customHeight="1">
      <c r="A148" s="12"/>
      <c r="B148" s="165"/>
      <c r="C148" s="12"/>
      <c r="D148" s="166" t="s">
        <v>73</v>
      </c>
      <c r="E148" s="176" t="s">
        <v>122</v>
      </c>
      <c r="F148" s="176" t="s">
        <v>181</v>
      </c>
      <c r="G148" s="12"/>
      <c r="H148" s="12"/>
      <c r="I148" s="168"/>
      <c r="J148" s="177">
        <f>BK148</f>
        <v>0</v>
      </c>
      <c r="K148" s="12"/>
      <c r="L148" s="165"/>
      <c r="M148" s="170"/>
      <c r="N148" s="171"/>
      <c r="O148" s="171"/>
      <c r="P148" s="172">
        <f>SUM(P149:P150)</f>
        <v>0</v>
      </c>
      <c r="Q148" s="171"/>
      <c r="R148" s="172">
        <f>SUM(R149:R150)</f>
        <v>6.8068080000000002</v>
      </c>
      <c r="S148" s="171"/>
      <c r="T148" s="173">
        <f>SUM(T149:T150)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166" t="s">
        <v>82</v>
      </c>
      <c r="AT148" s="174" t="s">
        <v>73</v>
      </c>
      <c r="AU148" s="174" t="s">
        <v>82</v>
      </c>
      <c r="AY148" s="166" t="s">
        <v>116</v>
      </c>
      <c r="BK148" s="175">
        <f>SUM(BK149:BK150)</f>
        <v>0</v>
      </c>
    </row>
    <row r="149" s="2" customFormat="1" ht="33" customHeight="1">
      <c r="A149" s="36"/>
      <c r="B149" s="178"/>
      <c r="C149" s="179" t="s">
        <v>182</v>
      </c>
      <c r="D149" s="179" t="s">
        <v>118</v>
      </c>
      <c r="E149" s="180" t="s">
        <v>183</v>
      </c>
      <c r="F149" s="181" t="s">
        <v>184</v>
      </c>
      <c r="G149" s="182" t="s">
        <v>127</v>
      </c>
      <c r="H149" s="183">
        <v>3.6000000000000001</v>
      </c>
      <c r="I149" s="184"/>
      <c r="J149" s="185">
        <f>ROUND(I149*H149,2)</f>
        <v>0</v>
      </c>
      <c r="K149" s="186"/>
      <c r="L149" s="37"/>
      <c r="M149" s="187" t="s">
        <v>1</v>
      </c>
      <c r="N149" s="188" t="s">
        <v>40</v>
      </c>
      <c r="O149" s="80"/>
      <c r="P149" s="189">
        <f>O149*H149</f>
        <v>0</v>
      </c>
      <c r="Q149" s="189">
        <v>1.8907799999999999</v>
      </c>
      <c r="R149" s="189">
        <f>Q149*H149</f>
        <v>6.8068080000000002</v>
      </c>
      <c r="S149" s="189">
        <v>0</v>
      </c>
      <c r="T149" s="190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191" t="s">
        <v>122</v>
      </c>
      <c r="AT149" s="191" t="s">
        <v>118</v>
      </c>
      <c r="AU149" s="191" t="s">
        <v>123</v>
      </c>
      <c r="AY149" s="17" t="s">
        <v>116</v>
      </c>
      <c r="BE149" s="192">
        <f>IF(N149="základná",J149,0)</f>
        <v>0</v>
      </c>
      <c r="BF149" s="192">
        <f>IF(N149="znížená",J149,0)</f>
        <v>0</v>
      </c>
      <c r="BG149" s="192">
        <f>IF(N149="zákl. prenesená",J149,0)</f>
        <v>0</v>
      </c>
      <c r="BH149" s="192">
        <f>IF(N149="zníž. prenesená",J149,0)</f>
        <v>0</v>
      </c>
      <c r="BI149" s="192">
        <f>IF(N149="nulová",J149,0)</f>
        <v>0</v>
      </c>
      <c r="BJ149" s="17" t="s">
        <v>123</v>
      </c>
      <c r="BK149" s="192">
        <f>ROUND(I149*H149,2)</f>
        <v>0</v>
      </c>
      <c r="BL149" s="17" t="s">
        <v>122</v>
      </c>
      <c r="BM149" s="191" t="s">
        <v>185</v>
      </c>
    </row>
    <row r="150" s="13" customFormat="1">
      <c r="A150" s="13"/>
      <c r="B150" s="193"/>
      <c r="C150" s="13"/>
      <c r="D150" s="194" t="s">
        <v>129</v>
      </c>
      <c r="E150" s="195" t="s">
        <v>1</v>
      </c>
      <c r="F150" s="196" t="s">
        <v>186</v>
      </c>
      <c r="G150" s="13"/>
      <c r="H150" s="197">
        <v>3.6000000000000001</v>
      </c>
      <c r="I150" s="198"/>
      <c r="J150" s="13"/>
      <c r="K150" s="13"/>
      <c r="L150" s="193"/>
      <c r="M150" s="199"/>
      <c r="N150" s="200"/>
      <c r="O150" s="200"/>
      <c r="P150" s="200"/>
      <c r="Q150" s="200"/>
      <c r="R150" s="200"/>
      <c r="S150" s="200"/>
      <c r="T150" s="201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195" t="s">
        <v>129</v>
      </c>
      <c r="AU150" s="195" t="s">
        <v>123</v>
      </c>
      <c r="AV150" s="13" t="s">
        <v>123</v>
      </c>
      <c r="AW150" s="13" t="s">
        <v>30</v>
      </c>
      <c r="AX150" s="13" t="s">
        <v>82</v>
      </c>
      <c r="AY150" s="195" t="s">
        <v>116</v>
      </c>
    </row>
    <row r="151" s="12" customFormat="1" ht="22.8" customHeight="1">
      <c r="A151" s="12"/>
      <c r="B151" s="165"/>
      <c r="C151" s="12"/>
      <c r="D151" s="166" t="s">
        <v>73</v>
      </c>
      <c r="E151" s="176" t="s">
        <v>145</v>
      </c>
      <c r="F151" s="176" t="s">
        <v>187</v>
      </c>
      <c r="G151" s="12"/>
      <c r="H151" s="12"/>
      <c r="I151" s="168"/>
      <c r="J151" s="177">
        <f>BK151</f>
        <v>0</v>
      </c>
      <c r="K151" s="12"/>
      <c r="L151" s="165"/>
      <c r="M151" s="170"/>
      <c r="N151" s="171"/>
      <c r="O151" s="171"/>
      <c r="P151" s="172">
        <f>SUM(P152:P159)</f>
        <v>0</v>
      </c>
      <c r="Q151" s="171"/>
      <c r="R151" s="172">
        <f>SUM(R152:R159)</f>
        <v>506.37789296400001</v>
      </c>
      <c r="S151" s="171"/>
      <c r="T151" s="173">
        <f>SUM(T152:T159)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166" t="s">
        <v>82</v>
      </c>
      <c r="AT151" s="174" t="s">
        <v>73</v>
      </c>
      <c r="AU151" s="174" t="s">
        <v>82</v>
      </c>
      <c r="AY151" s="166" t="s">
        <v>116</v>
      </c>
      <c r="BK151" s="175">
        <f>SUM(BK152:BK159)</f>
        <v>0</v>
      </c>
    </row>
    <row r="152" s="2" customFormat="1" ht="24.15" customHeight="1">
      <c r="A152" s="36"/>
      <c r="B152" s="178"/>
      <c r="C152" s="179" t="s">
        <v>188</v>
      </c>
      <c r="D152" s="179" t="s">
        <v>118</v>
      </c>
      <c r="E152" s="180" t="s">
        <v>189</v>
      </c>
      <c r="F152" s="181" t="s">
        <v>190</v>
      </c>
      <c r="G152" s="182" t="s">
        <v>127</v>
      </c>
      <c r="H152" s="183">
        <v>25.5</v>
      </c>
      <c r="I152" s="184"/>
      <c r="J152" s="185">
        <f>ROUND(I152*H152,2)</f>
        <v>0</v>
      </c>
      <c r="K152" s="186"/>
      <c r="L152" s="37"/>
      <c r="M152" s="187" t="s">
        <v>1</v>
      </c>
      <c r="N152" s="188" t="s">
        <v>40</v>
      </c>
      <c r="O152" s="80"/>
      <c r="P152" s="189">
        <f>O152*H152</f>
        <v>0</v>
      </c>
      <c r="Q152" s="189">
        <v>2.2848489999999999</v>
      </c>
      <c r="R152" s="189">
        <f>Q152*H152</f>
        <v>58.2636495</v>
      </c>
      <c r="S152" s="189">
        <v>0</v>
      </c>
      <c r="T152" s="190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191" t="s">
        <v>122</v>
      </c>
      <c r="AT152" s="191" t="s">
        <v>118</v>
      </c>
      <c r="AU152" s="191" t="s">
        <v>123</v>
      </c>
      <c r="AY152" s="17" t="s">
        <v>116</v>
      </c>
      <c r="BE152" s="192">
        <f>IF(N152="základná",J152,0)</f>
        <v>0</v>
      </c>
      <c r="BF152" s="192">
        <f>IF(N152="znížená",J152,0)</f>
        <v>0</v>
      </c>
      <c r="BG152" s="192">
        <f>IF(N152="zákl. prenesená",J152,0)</f>
        <v>0</v>
      </c>
      <c r="BH152" s="192">
        <f>IF(N152="zníž. prenesená",J152,0)</f>
        <v>0</v>
      </c>
      <c r="BI152" s="192">
        <f>IF(N152="nulová",J152,0)</f>
        <v>0</v>
      </c>
      <c r="BJ152" s="17" t="s">
        <v>123</v>
      </c>
      <c r="BK152" s="192">
        <f>ROUND(I152*H152,2)</f>
        <v>0</v>
      </c>
      <c r="BL152" s="17" t="s">
        <v>122</v>
      </c>
      <c r="BM152" s="191" t="s">
        <v>191</v>
      </c>
    </row>
    <row r="153" s="13" customFormat="1">
      <c r="A153" s="13"/>
      <c r="B153" s="193"/>
      <c r="C153" s="13"/>
      <c r="D153" s="194" t="s">
        <v>129</v>
      </c>
      <c r="E153" s="195" t="s">
        <v>1</v>
      </c>
      <c r="F153" s="196" t="s">
        <v>192</v>
      </c>
      <c r="G153" s="13"/>
      <c r="H153" s="197">
        <v>25.5</v>
      </c>
      <c r="I153" s="198"/>
      <c r="J153" s="13"/>
      <c r="K153" s="13"/>
      <c r="L153" s="193"/>
      <c r="M153" s="199"/>
      <c r="N153" s="200"/>
      <c r="O153" s="200"/>
      <c r="P153" s="200"/>
      <c r="Q153" s="200"/>
      <c r="R153" s="200"/>
      <c r="S153" s="200"/>
      <c r="T153" s="201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195" t="s">
        <v>129</v>
      </c>
      <c r="AU153" s="195" t="s">
        <v>123</v>
      </c>
      <c r="AV153" s="13" t="s">
        <v>123</v>
      </c>
      <c r="AW153" s="13" t="s">
        <v>30</v>
      </c>
      <c r="AX153" s="13" t="s">
        <v>82</v>
      </c>
      <c r="AY153" s="195" t="s">
        <v>116</v>
      </c>
    </row>
    <row r="154" s="2" customFormat="1" ht="33" customHeight="1">
      <c r="A154" s="36"/>
      <c r="B154" s="178"/>
      <c r="C154" s="179" t="s">
        <v>193</v>
      </c>
      <c r="D154" s="179" t="s">
        <v>118</v>
      </c>
      <c r="E154" s="180" t="s">
        <v>194</v>
      </c>
      <c r="F154" s="181" t="s">
        <v>195</v>
      </c>
      <c r="G154" s="182" t="s">
        <v>127</v>
      </c>
      <c r="H154" s="183">
        <v>149.40000000000001</v>
      </c>
      <c r="I154" s="184"/>
      <c r="J154" s="185">
        <f>ROUND(I154*H154,2)</f>
        <v>0</v>
      </c>
      <c r="K154" s="186"/>
      <c r="L154" s="37"/>
      <c r="M154" s="187" t="s">
        <v>1</v>
      </c>
      <c r="N154" s="188" t="s">
        <v>40</v>
      </c>
      <c r="O154" s="80"/>
      <c r="P154" s="189">
        <f>O154*H154</f>
        <v>0</v>
      </c>
      <c r="Q154" s="189">
        <v>2.4040675600000001</v>
      </c>
      <c r="R154" s="189">
        <f>Q154*H154</f>
        <v>359.16769346400002</v>
      </c>
      <c r="S154" s="189">
        <v>0</v>
      </c>
      <c r="T154" s="190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191" t="s">
        <v>122</v>
      </c>
      <c r="AT154" s="191" t="s">
        <v>118</v>
      </c>
      <c r="AU154" s="191" t="s">
        <v>123</v>
      </c>
      <c r="AY154" s="17" t="s">
        <v>116</v>
      </c>
      <c r="BE154" s="192">
        <f>IF(N154="základná",J154,0)</f>
        <v>0</v>
      </c>
      <c r="BF154" s="192">
        <f>IF(N154="znížená",J154,0)</f>
        <v>0</v>
      </c>
      <c r="BG154" s="192">
        <f>IF(N154="zákl. prenesená",J154,0)</f>
        <v>0</v>
      </c>
      <c r="BH154" s="192">
        <f>IF(N154="zníž. prenesená",J154,0)</f>
        <v>0</v>
      </c>
      <c r="BI154" s="192">
        <f>IF(N154="nulová",J154,0)</f>
        <v>0</v>
      </c>
      <c r="BJ154" s="17" t="s">
        <v>123</v>
      </c>
      <c r="BK154" s="192">
        <f>ROUND(I154*H154,2)</f>
        <v>0</v>
      </c>
      <c r="BL154" s="17" t="s">
        <v>122</v>
      </c>
      <c r="BM154" s="191" t="s">
        <v>196</v>
      </c>
    </row>
    <row r="155" s="13" customFormat="1">
      <c r="A155" s="13"/>
      <c r="B155" s="193"/>
      <c r="C155" s="13"/>
      <c r="D155" s="194" t="s">
        <v>129</v>
      </c>
      <c r="E155" s="195" t="s">
        <v>1</v>
      </c>
      <c r="F155" s="196" t="s">
        <v>197</v>
      </c>
      <c r="G155" s="13"/>
      <c r="H155" s="197">
        <v>149.40000000000001</v>
      </c>
      <c r="I155" s="198"/>
      <c r="J155" s="13"/>
      <c r="K155" s="13"/>
      <c r="L155" s="193"/>
      <c r="M155" s="199"/>
      <c r="N155" s="200"/>
      <c r="O155" s="200"/>
      <c r="P155" s="200"/>
      <c r="Q155" s="200"/>
      <c r="R155" s="200"/>
      <c r="S155" s="200"/>
      <c r="T155" s="201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195" t="s">
        <v>129</v>
      </c>
      <c r="AU155" s="195" t="s">
        <v>123</v>
      </c>
      <c r="AV155" s="13" t="s">
        <v>123</v>
      </c>
      <c r="AW155" s="13" t="s">
        <v>30</v>
      </c>
      <c r="AX155" s="13" t="s">
        <v>82</v>
      </c>
      <c r="AY155" s="195" t="s">
        <v>116</v>
      </c>
    </row>
    <row r="156" s="2" customFormat="1" ht="37.8" customHeight="1">
      <c r="A156" s="36"/>
      <c r="B156" s="178"/>
      <c r="C156" s="179" t="s">
        <v>198</v>
      </c>
      <c r="D156" s="179" t="s">
        <v>118</v>
      </c>
      <c r="E156" s="180" t="s">
        <v>199</v>
      </c>
      <c r="F156" s="181" t="s">
        <v>200</v>
      </c>
      <c r="G156" s="182" t="s">
        <v>121</v>
      </c>
      <c r="H156" s="183">
        <v>255</v>
      </c>
      <c r="I156" s="184"/>
      <c r="J156" s="185">
        <f>ROUND(I156*H156,2)</f>
        <v>0</v>
      </c>
      <c r="K156" s="186"/>
      <c r="L156" s="37"/>
      <c r="M156" s="187" t="s">
        <v>1</v>
      </c>
      <c r="N156" s="188" t="s">
        <v>40</v>
      </c>
      <c r="O156" s="80"/>
      <c r="P156" s="189">
        <f>O156*H156</f>
        <v>0</v>
      </c>
      <c r="Q156" s="189">
        <v>0.0062700000000000004</v>
      </c>
      <c r="R156" s="189">
        <f>Q156*H156</f>
        <v>1.5988500000000001</v>
      </c>
      <c r="S156" s="189">
        <v>0</v>
      </c>
      <c r="T156" s="190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191" t="s">
        <v>122</v>
      </c>
      <c r="AT156" s="191" t="s">
        <v>118</v>
      </c>
      <c r="AU156" s="191" t="s">
        <v>123</v>
      </c>
      <c r="AY156" s="17" t="s">
        <v>116</v>
      </c>
      <c r="BE156" s="192">
        <f>IF(N156="základná",J156,0)</f>
        <v>0</v>
      </c>
      <c r="BF156" s="192">
        <f>IF(N156="znížená",J156,0)</f>
        <v>0</v>
      </c>
      <c r="BG156" s="192">
        <f>IF(N156="zákl. prenesená",J156,0)</f>
        <v>0</v>
      </c>
      <c r="BH156" s="192">
        <f>IF(N156="zníž. prenesená",J156,0)</f>
        <v>0</v>
      </c>
      <c r="BI156" s="192">
        <f>IF(N156="nulová",J156,0)</f>
        <v>0</v>
      </c>
      <c r="BJ156" s="17" t="s">
        <v>123</v>
      </c>
      <c r="BK156" s="192">
        <f>ROUND(I156*H156,2)</f>
        <v>0</v>
      </c>
      <c r="BL156" s="17" t="s">
        <v>122</v>
      </c>
      <c r="BM156" s="191" t="s">
        <v>201</v>
      </c>
    </row>
    <row r="157" s="13" customFormat="1">
      <c r="A157" s="13"/>
      <c r="B157" s="193"/>
      <c r="C157" s="13"/>
      <c r="D157" s="194" t="s">
        <v>129</v>
      </c>
      <c r="E157" s="195" t="s">
        <v>1</v>
      </c>
      <c r="F157" s="196" t="s">
        <v>202</v>
      </c>
      <c r="G157" s="13"/>
      <c r="H157" s="197">
        <v>255</v>
      </c>
      <c r="I157" s="198"/>
      <c r="J157" s="13"/>
      <c r="K157" s="13"/>
      <c r="L157" s="193"/>
      <c r="M157" s="199"/>
      <c r="N157" s="200"/>
      <c r="O157" s="200"/>
      <c r="P157" s="200"/>
      <c r="Q157" s="200"/>
      <c r="R157" s="200"/>
      <c r="S157" s="200"/>
      <c r="T157" s="20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195" t="s">
        <v>129</v>
      </c>
      <c r="AU157" s="195" t="s">
        <v>123</v>
      </c>
      <c r="AV157" s="13" t="s">
        <v>123</v>
      </c>
      <c r="AW157" s="13" t="s">
        <v>30</v>
      </c>
      <c r="AX157" s="13" t="s">
        <v>82</v>
      </c>
      <c r="AY157" s="195" t="s">
        <v>116</v>
      </c>
    </row>
    <row r="158" s="2" customFormat="1" ht="24.15" customHeight="1">
      <c r="A158" s="36"/>
      <c r="B158" s="178"/>
      <c r="C158" s="179" t="s">
        <v>203</v>
      </c>
      <c r="D158" s="179" t="s">
        <v>118</v>
      </c>
      <c r="E158" s="180" t="s">
        <v>204</v>
      </c>
      <c r="F158" s="181" t="s">
        <v>205</v>
      </c>
      <c r="G158" s="182" t="s">
        <v>127</v>
      </c>
      <c r="H158" s="183">
        <v>51</v>
      </c>
      <c r="I158" s="184"/>
      <c r="J158" s="185">
        <f>ROUND(I158*H158,2)</f>
        <v>0</v>
      </c>
      <c r="K158" s="186"/>
      <c r="L158" s="37"/>
      <c r="M158" s="187" t="s">
        <v>1</v>
      </c>
      <c r="N158" s="188" t="s">
        <v>40</v>
      </c>
      <c r="O158" s="80"/>
      <c r="P158" s="189">
        <f>O158*H158</f>
        <v>0</v>
      </c>
      <c r="Q158" s="189">
        <v>1.7126999999999999</v>
      </c>
      <c r="R158" s="189">
        <f>Q158*H158</f>
        <v>87.347699999999989</v>
      </c>
      <c r="S158" s="189">
        <v>0</v>
      </c>
      <c r="T158" s="190">
        <f>S158*H158</f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191" t="s">
        <v>122</v>
      </c>
      <c r="AT158" s="191" t="s">
        <v>118</v>
      </c>
      <c r="AU158" s="191" t="s">
        <v>123</v>
      </c>
      <c r="AY158" s="17" t="s">
        <v>116</v>
      </c>
      <c r="BE158" s="192">
        <f>IF(N158="základná",J158,0)</f>
        <v>0</v>
      </c>
      <c r="BF158" s="192">
        <f>IF(N158="znížená",J158,0)</f>
        <v>0</v>
      </c>
      <c r="BG158" s="192">
        <f>IF(N158="zákl. prenesená",J158,0)</f>
        <v>0</v>
      </c>
      <c r="BH158" s="192">
        <f>IF(N158="zníž. prenesená",J158,0)</f>
        <v>0</v>
      </c>
      <c r="BI158" s="192">
        <f>IF(N158="nulová",J158,0)</f>
        <v>0</v>
      </c>
      <c r="BJ158" s="17" t="s">
        <v>123</v>
      </c>
      <c r="BK158" s="192">
        <f>ROUND(I158*H158,2)</f>
        <v>0</v>
      </c>
      <c r="BL158" s="17" t="s">
        <v>122</v>
      </c>
      <c r="BM158" s="191" t="s">
        <v>206</v>
      </c>
    </row>
    <row r="159" s="13" customFormat="1">
      <c r="A159" s="13"/>
      <c r="B159" s="193"/>
      <c r="C159" s="13"/>
      <c r="D159" s="194" t="s">
        <v>129</v>
      </c>
      <c r="E159" s="195" t="s">
        <v>1</v>
      </c>
      <c r="F159" s="196" t="s">
        <v>207</v>
      </c>
      <c r="G159" s="13"/>
      <c r="H159" s="197">
        <v>51</v>
      </c>
      <c r="I159" s="198"/>
      <c r="J159" s="13"/>
      <c r="K159" s="13"/>
      <c r="L159" s="193"/>
      <c r="M159" s="199"/>
      <c r="N159" s="200"/>
      <c r="O159" s="200"/>
      <c r="P159" s="200"/>
      <c r="Q159" s="200"/>
      <c r="R159" s="200"/>
      <c r="S159" s="200"/>
      <c r="T159" s="201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195" t="s">
        <v>129</v>
      </c>
      <c r="AU159" s="195" t="s">
        <v>123</v>
      </c>
      <c r="AV159" s="13" t="s">
        <v>123</v>
      </c>
      <c r="AW159" s="13" t="s">
        <v>30</v>
      </c>
      <c r="AX159" s="13" t="s">
        <v>82</v>
      </c>
      <c r="AY159" s="195" t="s">
        <v>116</v>
      </c>
    </row>
    <row r="160" s="12" customFormat="1" ht="22.8" customHeight="1">
      <c r="A160" s="12"/>
      <c r="B160" s="165"/>
      <c r="C160" s="12"/>
      <c r="D160" s="166" t="s">
        <v>73</v>
      </c>
      <c r="E160" s="176" t="s">
        <v>155</v>
      </c>
      <c r="F160" s="176" t="s">
        <v>208</v>
      </c>
      <c r="G160" s="12"/>
      <c r="H160" s="12"/>
      <c r="I160" s="168"/>
      <c r="J160" s="177">
        <f>BK160</f>
        <v>0</v>
      </c>
      <c r="K160" s="12"/>
      <c r="L160" s="165"/>
      <c r="M160" s="170"/>
      <c r="N160" s="171"/>
      <c r="O160" s="171"/>
      <c r="P160" s="172">
        <f>SUM(P161:P166)</f>
        <v>0</v>
      </c>
      <c r="Q160" s="171"/>
      <c r="R160" s="172">
        <f>SUM(R161:R166)</f>
        <v>0.32990399999999998</v>
      </c>
      <c r="S160" s="171"/>
      <c r="T160" s="173">
        <f>SUM(T161:T166)</f>
        <v>0</v>
      </c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R160" s="166" t="s">
        <v>82</v>
      </c>
      <c r="AT160" s="174" t="s">
        <v>73</v>
      </c>
      <c r="AU160" s="174" t="s">
        <v>82</v>
      </c>
      <c r="AY160" s="166" t="s">
        <v>116</v>
      </c>
      <c r="BK160" s="175">
        <f>SUM(BK161:BK166)</f>
        <v>0</v>
      </c>
    </row>
    <row r="161" s="2" customFormat="1" ht="24.15" customHeight="1">
      <c r="A161" s="36"/>
      <c r="B161" s="178"/>
      <c r="C161" s="179" t="s">
        <v>209</v>
      </c>
      <c r="D161" s="179" t="s">
        <v>118</v>
      </c>
      <c r="E161" s="180" t="s">
        <v>210</v>
      </c>
      <c r="F161" s="181" t="s">
        <v>211</v>
      </c>
      <c r="G161" s="182" t="s">
        <v>212</v>
      </c>
      <c r="H161" s="183">
        <v>45</v>
      </c>
      <c r="I161" s="184"/>
      <c r="J161" s="185">
        <f>ROUND(I161*H161,2)</f>
        <v>0</v>
      </c>
      <c r="K161" s="186"/>
      <c r="L161" s="37"/>
      <c r="M161" s="187" t="s">
        <v>1</v>
      </c>
      <c r="N161" s="188" t="s">
        <v>40</v>
      </c>
      <c r="O161" s="80"/>
      <c r="P161" s="189">
        <f>O161*H161</f>
        <v>0</v>
      </c>
      <c r="Q161" s="189">
        <v>1.6799999999999998E-05</v>
      </c>
      <c r="R161" s="189">
        <f>Q161*H161</f>
        <v>0.00075599999999999994</v>
      </c>
      <c r="S161" s="189">
        <v>0</v>
      </c>
      <c r="T161" s="190">
        <f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191" t="s">
        <v>122</v>
      </c>
      <c r="AT161" s="191" t="s">
        <v>118</v>
      </c>
      <c r="AU161" s="191" t="s">
        <v>123</v>
      </c>
      <c r="AY161" s="17" t="s">
        <v>116</v>
      </c>
      <c r="BE161" s="192">
        <f>IF(N161="základná",J161,0)</f>
        <v>0</v>
      </c>
      <c r="BF161" s="192">
        <f>IF(N161="znížená",J161,0)</f>
        <v>0</v>
      </c>
      <c r="BG161" s="192">
        <f>IF(N161="zákl. prenesená",J161,0)</f>
        <v>0</v>
      </c>
      <c r="BH161" s="192">
        <f>IF(N161="zníž. prenesená",J161,0)</f>
        <v>0</v>
      </c>
      <c r="BI161" s="192">
        <f>IF(N161="nulová",J161,0)</f>
        <v>0</v>
      </c>
      <c r="BJ161" s="17" t="s">
        <v>123</v>
      </c>
      <c r="BK161" s="192">
        <f>ROUND(I161*H161,2)</f>
        <v>0</v>
      </c>
      <c r="BL161" s="17" t="s">
        <v>122</v>
      </c>
      <c r="BM161" s="191" t="s">
        <v>213</v>
      </c>
    </row>
    <row r="162" s="2" customFormat="1" ht="24.15" customHeight="1">
      <c r="A162" s="36"/>
      <c r="B162" s="178"/>
      <c r="C162" s="210" t="s">
        <v>214</v>
      </c>
      <c r="D162" s="210" t="s">
        <v>176</v>
      </c>
      <c r="E162" s="211" t="s">
        <v>215</v>
      </c>
      <c r="F162" s="212" t="s">
        <v>216</v>
      </c>
      <c r="G162" s="213" t="s">
        <v>217</v>
      </c>
      <c r="H162" s="214">
        <v>7.5149999999999997</v>
      </c>
      <c r="I162" s="215"/>
      <c r="J162" s="216">
        <f>ROUND(I162*H162,2)</f>
        <v>0</v>
      </c>
      <c r="K162" s="217"/>
      <c r="L162" s="218"/>
      <c r="M162" s="219" t="s">
        <v>1</v>
      </c>
      <c r="N162" s="220" t="s">
        <v>40</v>
      </c>
      <c r="O162" s="80"/>
      <c r="P162" s="189">
        <f>O162*H162</f>
        <v>0</v>
      </c>
      <c r="Q162" s="189">
        <v>0.043200000000000002</v>
      </c>
      <c r="R162" s="189">
        <f>Q162*H162</f>
        <v>0.32464799999999999</v>
      </c>
      <c r="S162" s="189">
        <v>0</v>
      </c>
      <c r="T162" s="190">
        <f>S162*H162</f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191" t="s">
        <v>155</v>
      </c>
      <c r="AT162" s="191" t="s">
        <v>176</v>
      </c>
      <c r="AU162" s="191" t="s">
        <v>123</v>
      </c>
      <c r="AY162" s="17" t="s">
        <v>116</v>
      </c>
      <c r="BE162" s="192">
        <f>IF(N162="základná",J162,0)</f>
        <v>0</v>
      </c>
      <c r="BF162" s="192">
        <f>IF(N162="znížená",J162,0)</f>
        <v>0</v>
      </c>
      <c r="BG162" s="192">
        <f>IF(N162="zákl. prenesená",J162,0)</f>
        <v>0</v>
      </c>
      <c r="BH162" s="192">
        <f>IF(N162="zníž. prenesená",J162,0)</f>
        <v>0</v>
      </c>
      <c r="BI162" s="192">
        <f>IF(N162="nulová",J162,0)</f>
        <v>0</v>
      </c>
      <c r="BJ162" s="17" t="s">
        <v>123</v>
      </c>
      <c r="BK162" s="192">
        <f>ROUND(I162*H162,2)</f>
        <v>0</v>
      </c>
      <c r="BL162" s="17" t="s">
        <v>122</v>
      </c>
      <c r="BM162" s="191" t="s">
        <v>218</v>
      </c>
    </row>
    <row r="163" s="13" customFormat="1">
      <c r="A163" s="13"/>
      <c r="B163" s="193"/>
      <c r="C163" s="13"/>
      <c r="D163" s="194" t="s">
        <v>129</v>
      </c>
      <c r="E163" s="13"/>
      <c r="F163" s="196" t="s">
        <v>219</v>
      </c>
      <c r="G163" s="13"/>
      <c r="H163" s="197">
        <v>7.5149999999999997</v>
      </c>
      <c r="I163" s="198"/>
      <c r="J163" s="13"/>
      <c r="K163" s="13"/>
      <c r="L163" s="193"/>
      <c r="M163" s="199"/>
      <c r="N163" s="200"/>
      <c r="O163" s="200"/>
      <c r="P163" s="200"/>
      <c r="Q163" s="200"/>
      <c r="R163" s="200"/>
      <c r="S163" s="200"/>
      <c r="T163" s="201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195" t="s">
        <v>129</v>
      </c>
      <c r="AU163" s="195" t="s">
        <v>123</v>
      </c>
      <c r="AV163" s="13" t="s">
        <v>123</v>
      </c>
      <c r="AW163" s="13" t="s">
        <v>3</v>
      </c>
      <c r="AX163" s="13" t="s">
        <v>82</v>
      </c>
      <c r="AY163" s="195" t="s">
        <v>116</v>
      </c>
    </row>
    <row r="164" s="2" customFormat="1" ht="16.5" customHeight="1">
      <c r="A164" s="36"/>
      <c r="B164" s="178"/>
      <c r="C164" s="179" t="s">
        <v>220</v>
      </c>
      <c r="D164" s="179" t="s">
        <v>118</v>
      </c>
      <c r="E164" s="180" t="s">
        <v>221</v>
      </c>
      <c r="F164" s="181" t="s">
        <v>222</v>
      </c>
      <c r="G164" s="182" t="s">
        <v>212</v>
      </c>
      <c r="H164" s="183">
        <v>45</v>
      </c>
      <c r="I164" s="184"/>
      <c r="J164" s="185">
        <f>ROUND(I164*H164,2)</f>
        <v>0</v>
      </c>
      <c r="K164" s="186"/>
      <c r="L164" s="37"/>
      <c r="M164" s="187" t="s">
        <v>1</v>
      </c>
      <c r="N164" s="188" t="s">
        <v>40</v>
      </c>
      <c r="O164" s="80"/>
      <c r="P164" s="189">
        <f>O164*H164</f>
        <v>0</v>
      </c>
      <c r="Q164" s="189">
        <v>0</v>
      </c>
      <c r="R164" s="189">
        <f>Q164*H164</f>
        <v>0</v>
      </c>
      <c r="S164" s="189">
        <v>0</v>
      </c>
      <c r="T164" s="190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191" t="s">
        <v>122</v>
      </c>
      <c r="AT164" s="191" t="s">
        <v>118</v>
      </c>
      <c r="AU164" s="191" t="s">
        <v>123</v>
      </c>
      <c r="AY164" s="17" t="s">
        <v>116</v>
      </c>
      <c r="BE164" s="192">
        <f>IF(N164="základná",J164,0)</f>
        <v>0</v>
      </c>
      <c r="BF164" s="192">
        <f>IF(N164="znížená",J164,0)</f>
        <v>0</v>
      </c>
      <c r="BG164" s="192">
        <f>IF(N164="zákl. prenesená",J164,0)</f>
        <v>0</v>
      </c>
      <c r="BH164" s="192">
        <f>IF(N164="zníž. prenesená",J164,0)</f>
        <v>0</v>
      </c>
      <c r="BI164" s="192">
        <f>IF(N164="nulová",J164,0)</f>
        <v>0</v>
      </c>
      <c r="BJ164" s="17" t="s">
        <v>123</v>
      </c>
      <c r="BK164" s="192">
        <f>ROUND(I164*H164,2)</f>
        <v>0</v>
      </c>
      <c r="BL164" s="17" t="s">
        <v>122</v>
      </c>
      <c r="BM164" s="191" t="s">
        <v>223</v>
      </c>
    </row>
    <row r="165" s="2" customFormat="1" ht="24.15" customHeight="1">
      <c r="A165" s="36"/>
      <c r="B165" s="178"/>
      <c r="C165" s="179" t="s">
        <v>224</v>
      </c>
      <c r="D165" s="179" t="s">
        <v>118</v>
      </c>
      <c r="E165" s="180" t="s">
        <v>225</v>
      </c>
      <c r="F165" s="181" t="s">
        <v>226</v>
      </c>
      <c r="G165" s="182" t="s">
        <v>212</v>
      </c>
      <c r="H165" s="183">
        <v>45</v>
      </c>
      <c r="I165" s="184"/>
      <c r="J165" s="185">
        <f>ROUND(I165*H165,2)</f>
        <v>0</v>
      </c>
      <c r="K165" s="186"/>
      <c r="L165" s="37"/>
      <c r="M165" s="187" t="s">
        <v>1</v>
      </c>
      <c r="N165" s="188" t="s">
        <v>40</v>
      </c>
      <c r="O165" s="80"/>
      <c r="P165" s="189">
        <f>O165*H165</f>
        <v>0</v>
      </c>
      <c r="Q165" s="189">
        <v>0.00010000000000000001</v>
      </c>
      <c r="R165" s="189">
        <f>Q165*H165</f>
        <v>0.0045000000000000005</v>
      </c>
      <c r="S165" s="189">
        <v>0</v>
      </c>
      <c r="T165" s="190">
        <f>S165*H165</f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191" t="s">
        <v>122</v>
      </c>
      <c r="AT165" s="191" t="s">
        <v>118</v>
      </c>
      <c r="AU165" s="191" t="s">
        <v>123</v>
      </c>
      <c r="AY165" s="17" t="s">
        <v>116</v>
      </c>
      <c r="BE165" s="192">
        <f>IF(N165="základná",J165,0)</f>
        <v>0</v>
      </c>
      <c r="BF165" s="192">
        <f>IF(N165="znížená",J165,0)</f>
        <v>0</v>
      </c>
      <c r="BG165" s="192">
        <f>IF(N165="zákl. prenesená",J165,0)</f>
        <v>0</v>
      </c>
      <c r="BH165" s="192">
        <f>IF(N165="zníž. prenesená",J165,0)</f>
        <v>0</v>
      </c>
      <c r="BI165" s="192">
        <f>IF(N165="nulová",J165,0)</f>
        <v>0</v>
      </c>
      <c r="BJ165" s="17" t="s">
        <v>123</v>
      </c>
      <c r="BK165" s="192">
        <f>ROUND(I165*H165,2)</f>
        <v>0</v>
      </c>
      <c r="BL165" s="17" t="s">
        <v>122</v>
      </c>
      <c r="BM165" s="191" t="s">
        <v>227</v>
      </c>
    </row>
    <row r="166" s="13" customFormat="1">
      <c r="A166" s="13"/>
      <c r="B166" s="193"/>
      <c r="C166" s="13"/>
      <c r="D166" s="194" t="s">
        <v>129</v>
      </c>
      <c r="E166" s="195" t="s">
        <v>1</v>
      </c>
      <c r="F166" s="196" t="s">
        <v>228</v>
      </c>
      <c r="G166" s="13"/>
      <c r="H166" s="197">
        <v>45</v>
      </c>
      <c r="I166" s="198"/>
      <c r="J166" s="13"/>
      <c r="K166" s="13"/>
      <c r="L166" s="193"/>
      <c r="M166" s="199"/>
      <c r="N166" s="200"/>
      <c r="O166" s="200"/>
      <c r="P166" s="200"/>
      <c r="Q166" s="200"/>
      <c r="R166" s="200"/>
      <c r="S166" s="200"/>
      <c r="T166" s="201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195" t="s">
        <v>129</v>
      </c>
      <c r="AU166" s="195" t="s">
        <v>123</v>
      </c>
      <c r="AV166" s="13" t="s">
        <v>123</v>
      </c>
      <c r="AW166" s="13" t="s">
        <v>30</v>
      </c>
      <c r="AX166" s="13" t="s">
        <v>82</v>
      </c>
      <c r="AY166" s="195" t="s">
        <v>116</v>
      </c>
    </row>
    <row r="167" s="12" customFormat="1" ht="22.8" customHeight="1">
      <c r="A167" s="12"/>
      <c r="B167" s="165"/>
      <c r="C167" s="12"/>
      <c r="D167" s="166" t="s">
        <v>73</v>
      </c>
      <c r="E167" s="176" t="s">
        <v>159</v>
      </c>
      <c r="F167" s="176" t="s">
        <v>229</v>
      </c>
      <c r="G167" s="12"/>
      <c r="H167" s="12"/>
      <c r="I167" s="168"/>
      <c r="J167" s="177">
        <f>BK167</f>
        <v>0</v>
      </c>
      <c r="K167" s="12"/>
      <c r="L167" s="165"/>
      <c r="M167" s="170"/>
      <c r="N167" s="171"/>
      <c r="O167" s="171"/>
      <c r="P167" s="172">
        <f>SUM(P168:P178)</f>
        <v>0</v>
      </c>
      <c r="Q167" s="171"/>
      <c r="R167" s="172">
        <f>SUM(R168:R178)</f>
        <v>2.3138059100000001</v>
      </c>
      <c r="S167" s="171"/>
      <c r="T167" s="173">
        <f>SUM(T168:T178)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166" t="s">
        <v>82</v>
      </c>
      <c r="AT167" s="174" t="s">
        <v>73</v>
      </c>
      <c r="AU167" s="174" t="s">
        <v>82</v>
      </c>
      <c r="AY167" s="166" t="s">
        <v>116</v>
      </c>
      <c r="BK167" s="175">
        <f>SUM(BK168:BK178)</f>
        <v>0</v>
      </c>
    </row>
    <row r="168" s="2" customFormat="1" ht="24.15" customHeight="1">
      <c r="A168" s="36"/>
      <c r="B168" s="178"/>
      <c r="C168" s="179" t="s">
        <v>230</v>
      </c>
      <c r="D168" s="179" t="s">
        <v>118</v>
      </c>
      <c r="E168" s="180" t="s">
        <v>231</v>
      </c>
      <c r="F168" s="181" t="s">
        <v>232</v>
      </c>
      <c r="G168" s="182" t="s">
        <v>212</v>
      </c>
      <c r="H168" s="183">
        <v>27.850000000000001</v>
      </c>
      <c r="I168" s="184"/>
      <c r="J168" s="185">
        <f>ROUND(I168*H168,2)</f>
        <v>0</v>
      </c>
      <c r="K168" s="186"/>
      <c r="L168" s="37"/>
      <c r="M168" s="187" t="s">
        <v>1</v>
      </c>
      <c r="N168" s="188" t="s">
        <v>40</v>
      </c>
      <c r="O168" s="80"/>
      <c r="P168" s="189">
        <f>O168*H168</f>
        <v>0</v>
      </c>
      <c r="Q168" s="189">
        <v>1.1100000000000001E-05</v>
      </c>
      <c r="R168" s="189">
        <f>Q168*H168</f>
        <v>0.00030913500000000004</v>
      </c>
      <c r="S168" s="189">
        <v>0</v>
      </c>
      <c r="T168" s="190">
        <f>S168*H168</f>
        <v>0</v>
      </c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R168" s="191" t="s">
        <v>122</v>
      </c>
      <c r="AT168" s="191" t="s">
        <v>118</v>
      </c>
      <c r="AU168" s="191" t="s">
        <v>123</v>
      </c>
      <c r="AY168" s="17" t="s">
        <v>116</v>
      </c>
      <c r="BE168" s="192">
        <f>IF(N168="základná",J168,0)</f>
        <v>0</v>
      </c>
      <c r="BF168" s="192">
        <f>IF(N168="znížená",J168,0)</f>
        <v>0</v>
      </c>
      <c r="BG168" s="192">
        <f>IF(N168="zákl. prenesená",J168,0)</f>
        <v>0</v>
      </c>
      <c r="BH168" s="192">
        <f>IF(N168="zníž. prenesená",J168,0)</f>
        <v>0</v>
      </c>
      <c r="BI168" s="192">
        <f>IF(N168="nulová",J168,0)</f>
        <v>0</v>
      </c>
      <c r="BJ168" s="17" t="s">
        <v>123</v>
      </c>
      <c r="BK168" s="192">
        <f>ROUND(I168*H168,2)</f>
        <v>0</v>
      </c>
      <c r="BL168" s="17" t="s">
        <v>122</v>
      </c>
      <c r="BM168" s="191" t="s">
        <v>233</v>
      </c>
    </row>
    <row r="169" s="13" customFormat="1">
      <c r="A169" s="13"/>
      <c r="B169" s="193"/>
      <c r="C169" s="13"/>
      <c r="D169" s="194" t="s">
        <v>129</v>
      </c>
      <c r="E169" s="195" t="s">
        <v>1</v>
      </c>
      <c r="F169" s="196" t="s">
        <v>234</v>
      </c>
      <c r="G169" s="13"/>
      <c r="H169" s="197">
        <v>27.850000000000001</v>
      </c>
      <c r="I169" s="198"/>
      <c r="J169" s="13"/>
      <c r="K169" s="13"/>
      <c r="L169" s="193"/>
      <c r="M169" s="199"/>
      <c r="N169" s="200"/>
      <c r="O169" s="200"/>
      <c r="P169" s="200"/>
      <c r="Q169" s="200"/>
      <c r="R169" s="200"/>
      <c r="S169" s="200"/>
      <c r="T169" s="201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195" t="s">
        <v>129</v>
      </c>
      <c r="AU169" s="195" t="s">
        <v>123</v>
      </c>
      <c r="AV169" s="13" t="s">
        <v>123</v>
      </c>
      <c r="AW169" s="13" t="s">
        <v>30</v>
      </c>
      <c r="AX169" s="13" t="s">
        <v>82</v>
      </c>
      <c r="AY169" s="195" t="s">
        <v>116</v>
      </c>
    </row>
    <row r="170" s="2" customFormat="1" ht="37.8" customHeight="1">
      <c r="A170" s="36"/>
      <c r="B170" s="178"/>
      <c r="C170" s="179" t="s">
        <v>7</v>
      </c>
      <c r="D170" s="179" t="s">
        <v>118</v>
      </c>
      <c r="E170" s="180" t="s">
        <v>235</v>
      </c>
      <c r="F170" s="181" t="s">
        <v>236</v>
      </c>
      <c r="G170" s="182" t="s">
        <v>212</v>
      </c>
      <c r="H170" s="183">
        <v>3.5</v>
      </c>
      <c r="I170" s="184"/>
      <c r="J170" s="185">
        <f>ROUND(I170*H170,2)</f>
        <v>0</v>
      </c>
      <c r="K170" s="186"/>
      <c r="L170" s="37"/>
      <c r="M170" s="187" t="s">
        <v>1</v>
      </c>
      <c r="N170" s="188" t="s">
        <v>40</v>
      </c>
      <c r="O170" s="80"/>
      <c r="P170" s="189">
        <f>O170*H170</f>
        <v>0</v>
      </c>
      <c r="Q170" s="189">
        <v>0.45862765</v>
      </c>
      <c r="R170" s="189">
        <f>Q170*H170</f>
        <v>1.605196775</v>
      </c>
      <c r="S170" s="189">
        <v>0</v>
      </c>
      <c r="T170" s="190">
        <f>S170*H170</f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191" t="s">
        <v>122</v>
      </c>
      <c r="AT170" s="191" t="s">
        <v>118</v>
      </c>
      <c r="AU170" s="191" t="s">
        <v>123</v>
      </c>
      <c r="AY170" s="17" t="s">
        <v>116</v>
      </c>
      <c r="BE170" s="192">
        <f>IF(N170="základná",J170,0)</f>
        <v>0</v>
      </c>
      <c r="BF170" s="192">
        <f>IF(N170="znížená",J170,0)</f>
        <v>0</v>
      </c>
      <c r="BG170" s="192">
        <f>IF(N170="zákl. prenesená",J170,0)</f>
        <v>0</v>
      </c>
      <c r="BH170" s="192">
        <f>IF(N170="zníž. prenesená",J170,0)</f>
        <v>0</v>
      </c>
      <c r="BI170" s="192">
        <f>IF(N170="nulová",J170,0)</f>
        <v>0</v>
      </c>
      <c r="BJ170" s="17" t="s">
        <v>123</v>
      </c>
      <c r="BK170" s="192">
        <f>ROUND(I170*H170,2)</f>
        <v>0</v>
      </c>
      <c r="BL170" s="17" t="s">
        <v>122</v>
      </c>
      <c r="BM170" s="191" t="s">
        <v>237</v>
      </c>
    </row>
    <row r="171" s="2" customFormat="1" ht="24.15" customHeight="1">
      <c r="A171" s="36"/>
      <c r="B171" s="178"/>
      <c r="C171" s="210" t="s">
        <v>238</v>
      </c>
      <c r="D171" s="210" t="s">
        <v>176</v>
      </c>
      <c r="E171" s="211" t="s">
        <v>239</v>
      </c>
      <c r="F171" s="212" t="s">
        <v>240</v>
      </c>
      <c r="G171" s="213" t="s">
        <v>217</v>
      </c>
      <c r="H171" s="214">
        <v>1</v>
      </c>
      <c r="I171" s="215"/>
      <c r="J171" s="216">
        <f>ROUND(I171*H171,2)</f>
        <v>0</v>
      </c>
      <c r="K171" s="217"/>
      <c r="L171" s="218"/>
      <c r="M171" s="219" t="s">
        <v>1</v>
      </c>
      <c r="N171" s="220" t="s">
        <v>40</v>
      </c>
      <c r="O171" s="80"/>
      <c r="P171" s="189">
        <f>O171*H171</f>
        <v>0</v>
      </c>
      <c r="Q171" s="189">
        <v>0.0012999999999999999</v>
      </c>
      <c r="R171" s="189">
        <f>Q171*H171</f>
        <v>0.0012999999999999999</v>
      </c>
      <c r="S171" s="189">
        <v>0</v>
      </c>
      <c r="T171" s="190">
        <f>S171*H171</f>
        <v>0</v>
      </c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R171" s="191" t="s">
        <v>155</v>
      </c>
      <c r="AT171" s="191" t="s">
        <v>176</v>
      </c>
      <c r="AU171" s="191" t="s">
        <v>123</v>
      </c>
      <c r="AY171" s="17" t="s">
        <v>116</v>
      </c>
      <c r="BE171" s="192">
        <f>IF(N171="základná",J171,0)</f>
        <v>0</v>
      </c>
      <c r="BF171" s="192">
        <f>IF(N171="znížená",J171,0)</f>
        <v>0</v>
      </c>
      <c r="BG171" s="192">
        <f>IF(N171="zákl. prenesená",J171,0)</f>
        <v>0</v>
      </c>
      <c r="BH171" s="192">
        <f>IF(N171="zníž. prenesená",J171,0)</f>
        <v>0</v>
      </c>
      <c r="BI171" s="192">
        <f>IF(N171="nulová",J171,0)</f>
        <v>0</v>
      </c>
      <c r="BJ171" s="17" t="s">
        <v>123</v>
      </c>
      <c r="BK171" s="192">
        <f>ROUND(I171*H171,2)</f>
        <v>0</v>
      </c>
      <c r="BL171" s="17" t="s">
        <v>122</v>
      </c>
      <c r="BM171" s="191" t="s">
        <v>241</v>
      </c>
    </row>
    <row r="172" s="2" customFormat="1" ht="37.8" customHeight="1">
      <c r="A172" s="36"/>
      <c r="B172" s="178"/>
      <c r="C172" s="210" t="s">
        <v>242</v>
      </c>
      <c r="D172" s="210" t="s">
        <v>176</v>
      </c>
      <c r="E172" s="211" t="s">
        <v>243</v>
      </c>
      <c r="F172" s="212" t="s">
        <v>244</v>
      </c>
      <c r="G172" s="213" t="s">
        <v>217</v>
      </c>
      <c r="H172" s="214">
        <v>7</v>
      </c>
      <c r="I172" s="215"/>
      <c r="J172" s="216">
        <f>ROUND(I172*H172,2)</f>
        <v>0</v>
      </c>
      <c r="K172" s="217"/>
      <c r="L172" s="218"/>
      <c r="M172" s="219" t="s">
        <v>1</v>
      </c>
      <c r="N172" s="220" t="s">
        <v>40</v>
      </c>
      <c r="O172" s="80"/>
      <c r="P172" s="189">
        <f>O172*H172</f>
        <v>0</v>
      </c>
      <c r="Q172" s="189">
        <v>0.016500000000000001</v>
      </c>
      <c r="R172" s="189">
        <f>Q172*H172</f>
        <v>0.11550000000000001</v>
      </c>
      <c r="S172" s="189">
        <v>0</v>
      </c>
      <c r="T172" s="190">
        <f>S172*H172</f>
        <v>0</v>
      </c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R172" s="191" t="s">
        <v>155</v>
      </c>
      <c r="AT172" s="191" t="s">
        <v>176</v>
      </c>
      <c r="AU172" s="191" t="s">
        <v>123</v>
      </c>
      <c r="AY172" s="17" t="s">
        <v>116</v>
      </c>
      <c r="BE172" s="192">
        <f>IF(N172="základná",J172,0)</f>
        <v>0</v>
      </c>
      <c r="BF172" s="192">
        <f>IF(N172="znížená",J172,0)</f>
        <v>0</v>
      </c>
      <c r="BG172" s="192">
        <f>IF(N172="zákl. prenesená",J172,0)</f>
        <v>0</v>
      </c>
      <c r="BH172" s="192">
        <f>IF(N172="zníž. prenesená",J172,0)</f>
        <v>0</v>
      </c>
      <c r="BI172" s="192">
        <f>IF(N172="nulová",J172,0)</f>
        <v>0</v>
      </c>
      <c r="BJ172" s="17" t="s">
        <v>123</v>
      </c>
      <c r="BK172" s="192">
        <f>ROUND(I172*H172,2)</f>
        <v>0</v>
      </c>
      <c r="BL172" s="17" t="s">
        <v>122</v>
      </c>
      <c r="BM172" s="191" t="s">
        <v>245</v>
      </c>
    </row>
    <row r="173" s="2" customFormat="1" ht="37.8" customHeight="1">
      <c r="A173" s="36"/>
      <c r="B173" s="178"/>
      <c r="C173" s="210" t="s">
        <v>246</v>
      </c>
      <c r="D173" s="210" t="s">
        <v>176</v>
      </c>
      <c r="E173" s="211" t="s">
        <v>247</v>
      </c>
      <c r="F173" s="212" t="s">
        <v>248</v>
      </c>
      <c r="G173" s="213" t="s">
        <v>217</v>
      </c>
      <c r="H173" s="214">
        <v>3.5</v>
      </c>
      <c r="I173" s="215"/>
      <c r="J173" s="216">
        <f>ROUND(I173*H173,2)</f>
        <v>0</v>
      </c>
      <c r="K173" s="217"/>
      <c r="L173" s="218"/>
      <c r="M173" s="219" t="s">
        <v>1</v>
      </c>
      <c r="N173" s="220" t="s">
        <v>40</v>
      </c>
      <c r="O173" s="80"/>
      <c r="P173" s="189">
        <f>O173*H173</f>
        <v>0</v>
      </c>
      <c r="Q173" s="189">
        <v>0.16900000000000001</v>
      </c>
      <c r="R173" s="189">
        <f>Q173*H173</f>
        <v>0.59150000000000003</v>
      </c>
      <c r="S173" s="189">
        <v>0</v>
      </c>
      <c r="T173" s="190">
        <f>S173*H173</f>
        <v>0</v>
      </c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R173" s="191" t="s">
        <v>155</v>
      </c>
      <c r="AT173" s="191" t="s">
        <v>176</v>
      </c>
      <c r="AU173" s="191" t="s">
        <v>123</v>
      </c>
      <c r="AY173" s="17" t="s">
        <v>116</v>
      </c>
      <c r="BE173" s="192">
        <f>IF(N173="základná",J173,0)</f>
        <v>0</v>
      </c>
      <c r="BF173" s="192">
        <f>IF(N173="znížená",J173,0)</f>
        <v>0</v>
      </c>
      <c r="BG173" s="192">
        <f>IF(N173="zákl. prenesená",J173,0)</f>
        <v>0</v>
      </c>
      <c r="BH173" s="192">
        <f>IF(N173="zníž. prenesená",J173,0)</f>
        <v>0</v>
      </c>
      <c r="BI173" s="192">
        <f>IF(N173="nulová",J173,0)</f>
        <v>0</v>
      </c>
      <c r="BJ173" s="17" t="s">
        <v>123</v>
      </c>
      <c r="BK173" s="192">
        <f>ROUND(I173*H173,2)</f>
        <v>0</v>
      </c>
      <c r="BL173" s="17" t="s">
        <v>122</v>
      </c>
      <c r="BM173" s="191" t="s">
        <v>249</v>
      </c>
    </row>
    <row r="174" s="2" customFormat="1" ht="33" customHeight="1">
      <c r="A174" s="36"/>
      <c r="B174" s="178"/>
      <c r="C174" s="179" t="s">
        <v>250</v>
      </c>
      <c r="D174" s="179" t="s">
        <v>118</v>
      </c>
      <c r="E174" s="180" t="s">
        <v>251</v>
      </c>
      <c r="F174" s="181" t="s">
        <v>252</v>
      </c>
      <c r="G174" s="182" t="s">
        <v>162</v>
      </c>
      <c r="H174" s="183">
        <v>108.125</v>
      </c>
      <c r="I174" s="184"/>
      <c r="J174" s="185">
        <f>ROUND(I174*H174,2)</f>
        <v>0</v>
      </c>
      <c r="K174" s="186"/>
      <c r="L174" s="37"/>
      <c r="M174" s="187" t="s">
        <v>1</v>
      </c>
      <c r="N174" s="188" t="s">
        <v>40</v>
      </c>
      <c r="O174" s="80"/>
      <c r="P174" s="189">
        <f>O174*H174</f>
        <v>0</v>
      </c>
      <c r="Q174" s="189">
        <v>0</v>
      </c>
      <c r="R174" s="189">
        <f>Q174*H174</f>
        <v>0</v>
      </c>
      <c r="S174" s="189">
        <v>0</v>
      </c>
      <c r="T174" s="190">
        <f>S174*H174</f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191" t="s">
        <v>122</v>
      </c>
      <c r="AT174" s="191" t="s">
        <v>118</v>
      </c>
      <c r="AU174" s="191" t="s">
        <v>123</v>
      </c>
      <c r="AY174" s="17" t="s">
        <v>116</v>
      </c>
      <c r="BE174" s="192">
        <f>IF(N174="základná",J174,0)</f>
        <v>0</v>
      </c>
      <c r="BF174" s="192">
        <f>IF(N174="znížená",J174,0)</f>
        <v>0</v>
      </c>
      <c r="BG174" s="192">
        <f>IF(N174="zákl. prenesená",J174,0)</f>
        <v>0</v>
      </c>
      <c r="BH174" s="192">
        <f>IF(N174="zníž. prenesená",J174,0)</f>
        <v>0</v>
      </c>
      <c r="BI174" s="192">
        <f>IF(N174="nulová",J174,0)</f>
        <v>0</v>
      </c>
      <c r="BJ174" s="17" t="s">
        <v>123</v>
      </c>
      <c r="BK174" s="192">
        <f>ROUND(I174*H174,2)</f>
        <v>0</v>
      </c>
      <c r="BL174" s="17" t="s">
        <v>122</v>
      </c>
      <c r="BM174" s="191" t="s">
        <v>253</v>
      </c>
    </row>
    <row r="175" s="2" customFormat="1" ht="24.15" customHeight="1">
      <c r="A175" s="36"/>
      <c r="B175" s="178"/>
      <c r="C175" s="179" t="s">
        <v>254</v>
      </c>
      <c r="D175" s="179" t="s">
        <v>118</v>
      </c>
      <c r="E175" s="180" t="s">
        <v>255</v>
      </c>
      <c r="F175" s="181" t="s">
        <v>256</v>
      </c>
      <c r="G175" s="182" t="s">
        <v>162</v>
      </c>
      <c r="H175" s="183">
        <v>216.25</v>
      </c>
      <c r="I175" s="184"/>
      <c r="J175" s="185">
        <f>ROUND(I175*H175,2)</f>
        <v>0</v>
      </c>
      <c r="K175" s="186"/>
      <c r="L175" s="37"/>
      <c r="M175" s="187" t="s">
        <v>1</v>
      </c>
      <c r="N175" s="188" t="s">
        <v>40</v>
      </c>
      <c r="O175" s="80"/>
      <c r="P175" s="189">
        <f>O175*H175</f>
        <v>0</v>
      </c>
      <c r="Q175" s="189">
        <v>0</v>
      </c>
      <c r="R175" s="189">
        <f>Q175*H175</f>
        <v>0</v>
      </c>
      <c r="S175" s="189">
        <v>0</v>
      </c>
      <c r="T175" s="190">
        <f>S175*H175</f>
        <v>0</v>
      </c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R175" s="191" t="s">
        <v>122</v>
      </c>
      <c r="AT175" s="191" t="s">
        <v>118</v>
      </c>
      <c r="AU175" s="191" t="s">
        <v>123</v>
      </c>
      <c r="AY175" s="17" t="s">
        <v>116</v>
      </c>
      <c r="BE175" s="192">
        <f>IF(N175="základná",J175,0)</f>
        <v>0</v>
      </c>
      <c r="BF175" s="192">
        <f>IF(N175="znížená",J175,0)</f>
        <v>0</v>
      </c>
      <c r="BG175" s="192">
        <f>IF(N175="zákl. prenesená",J175,0)</f>
        <v>0</v>
      </c>
      <c r="BH175" s="192">
        <f>IF(N175="zníž. prenesená",J175,0)</f>
        <v>0</v>
      </c>
      <c r="BI175" s="192">
        <f>IF(N175="nulová",J175,0)</f>
        <v>0</v>
      </c>
      <c r="BJ175" s="17" t="s">
        <v>123</v>
      </c>
      <c r="BK175" s="192">
        <f>ROUND(I175*H175,2)</f>
        <v>0</v>
      </c>
      <c r="BL175" s="17" t="s">
        <v>122</v>
      </c>
      <c r="BM175" s="191" t="s">
        <v>257</v>
      </c>
    </row>
    <row r="176" s="13" customFormat="1">
      <c r="A176" s="13"/>
      <c r="B176" s="193"/>
      <c r="C176" s="13"/>
      <c r="D176" s="194" t="s">
        <v>129</v>
      </c>
      <c r="E176" s="13"/>
      <c r="F176" s="196" t="s">
        <v>258</v>
      </c>
      <c r="G176" s="13"/>
      <c r="H176" s="197">
        <v>216.25</v>
      </c>
      <c r="I176" s="198"/>
      <c r="J176" s="13"/>
      <c r="K176" s="13"/>
      <c r="L176" s="193"/>
      <c r="M176" s="199"/>
      <c r="N176" s="200"/>
      <c r="O176" s="200"/>
      <c r="P176" s="200"/>
      <c r="Q176" s="200"/>
      <c r="R176" s="200"/>
      <c r="S176" s="200"/>
      <c r="T176" s="201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195" t="s">
        <v>129</v>
      </c>
      <c r="AU176" s="195" t="s">
        <v>123</v>
      </c>
      <c r="AV176" s="13" t="s">
        <v>123</v>
      </c>
      <c r="AW176" s="13" t="s">
        <v>3</v>
      </c>
      <c r="AX176" s="13" t="s">
        <v>82</v>
      </c>
      <c r="AY176" s="195" t="s">
        <v>116</v>
      </c>
    </row>
    <row r="177" s="2" customFormat="1" ht="24.15" customHeight="1">
      <c r="A177" s="36"/>
      <c r="B177" s="178"/>
      <c r="C177" s="179" t="s">
        <v>259</v>
      </c>
      <c r="D177" s="179" t="s">
        <v>118</v>
      </c>
      <c r="E177" s="180" t="s">
        <v>260</v>
      </c>
      <c r="F177" s="181" t="s">
        <v>261</v>
      </c>
      <c r="G177" s="182" t="s">
        <v>162</v>
      </c>
      <c r="H177" s="183">
        <v>108.125</v>
      </c>
      <c r="I177" s="184"/>
      <c r="J177" s="185">
        <f>ROUND(I177*H177,2)</f>
        <v>0</v>
      </c>
      <c r="K177" s="186"/>
      <c r="L177" s="37"/>
      <c r="M177" s="187" t="s">
        <v>1</v>
      </c>
      <c r="N177" s="188" t="s">
        <v>40</v>
      </c>
      <c r="O177" s="80"/>
      <c r="P177" s="189">
        <f>O177*H177</f>
        <v>0</v>
      </c>
      <c r="Q177" s="189">
        <v>0</v>
      </c>
      <c r="R177" s="189">
        <f>Q177*H177</f>
        <v>0</v>
      </c>
      <c r="S177" s="189">
        <v>0</v>
      </c>
      <c r="T177" s="190">
        <f>S177*H177</f>
        <v>0</v>
      </c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R177" s="191" t="s">
        <v>122</v>
      </c>
      <c r="AT177" s="191" t="s">
        <v>118</v>
      </c>
      <c r="AU177" s="191" t="s">
        <v>123</v>
      </c>
      <c r="AY177" s="17" t="s">
        <v>116</v>
      </c>
      <c r="BE177" s="192">
        <f>IF(N177="základná",J177,0)</f>
        <v>0</v>
      </c>
      <c r="BF177" s="192">
        <f>IF(N177="znížená",J177,0)</f>
        <v>0</v>
      </c>
      <c r="BG177" s="192">
        <f>IF(N177="zákl. prenesená",J177,0)</f>
        <v>0</v>
      </c>
      <c r="BH177" s="192">
        <f>IF(N177="zníž. prenesená",J177,0)</f>
        <v>0</v>
      </c>
      <c r="BI177" s="192">
        <f>IF(N177="nulová",J177,0)</f>
        <v>0</v>
      </c>
      <c r="BJ177" s="17" t="s">
        <v>123</v>
      </c>
      <c r="BK177" s="192">
        <f>ROUND(I177*H177,2)</f>
        <v>0</v>
      </c>
      <c r="BL177" s="17" t="s">
        <v>122</v>
      </c>
      <c r="BM177" s="191" t="s">
        <v>262</v>
      </c>
    </row>
    <row r="178" s="2" customFormat="1" ht="24.15" customHeight="1">
      <c r="A178" s="36"/>
      <c r="B178" s="178"/>
      <c r="C178" s="179" t="s">
        <v>263</v>
      </c>
      <c r="D178" s="179" t="s">
        <v>118</v>
      </c>
      <c r="E178" s="180" t="s">
        <v>264</v>
      </c>
      <c r="F178" s="181" t="s">
        <v>265</v>
      </c>
      <c r="G178" s="182" t="s">
        <v>162</v>
      </c>
      <c r="H178" s="183">
        <v>108.125</v>
      </c>
      <c r="I178" s="184"/>
      <c r="J178" s="185">
        <f>ROUND(I178*H178,2)</f>
        <v>0</v>
      </c>
      <c r="K178" s="186"/>
      <c r="L178" s="37"/>
      <c r="M178" s="187" t="s">
        <v>1</v>
      </c>
      <c r="N178" s="188" t="s">
        <v>40</v>
      </c>
      <c r="O178" s="80"/>
      <c r="P178" s="189">
        <f>O178*H178</f>
        <v>0</v>
      </c>
      <c r="Q178" s="189">
        <v>0</v>
      </c>
      <c r="R178" s="189">
        <f>Q178*H178</f>
        <v>0</v>
      </c>
      <c r="S178" s="189">
        <v>0</v>
      </c>
      <c r="T178" s="190">
        <f>S178*H178</f>
        <v>0</v>
      </c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R178" s="191" t="s">
        <v>122</v>
      </c>
      <c r="AT178" s="191" t="s">
        <v>118</v>
      </c>
      <c r="AU178" s="191" t="s">
        <v>123</v>
      </c>
      <c r="AY178" s="17" t="s">
        <v>116</v>
      </c>
      <c r="BE178" s="192">
        <f>IF(N178="základná",J178,0)</f>
        <v>0</v>
      </c>
      <c r="BF178" s="192">
        <f>IF(N178="znížená",J178,0)</f>
        <v>0</v>
      </c>
      <c r="BG178" s="192">
        <f>IF(N178="zákl. prenesená",J178,0)</f>
        <v>0</v>
      </c>
      <c r="BH178" s="192">
        <f>IF(N178="zníž. prenesená",J178,0)</f>
        <v>0</v>
      </c>
      <c r="BI178" s="192">
        <f>IF(N178="nulová",J178,0)</f>
        <v>0</v>
      </c>
      <c r="BJ178" s="17" t="s">
        <v>123</v>
      </c>
      <c r="BK178" s="192">
        <f>ROUND(I178*H178,2)</f>
        <v>0</v>
      </c>
      <c r="BL178" s="17" t="s">
        <v>122</v>
      </c>
      <c r="BM178" s="191" t="s">
        <v>266</v>
      </c>
    </row>
    <row r="179" s="12" customFormat="1" ht="22.8" customHeight="1">
      <c r="A179" s="12"/>
      <c r="B179" s="165"/>
      <c r="C179" s="12"/>
      <c r="D179" s="166" t="s">
        <v>73</v>
      </c>
      <c r="E179" s="176" t="s">
        <v>267</v>
      </c>
      <c r="F179" s="176" t="s">
        <v>268</v>
      </c>
      <c r="G179" s="12"/>
      <c r="H179" s="12"/>
      <c r="I179" s="168"/>
      <c r="J179" s="177">
        <f>BK179</f>
        <v>0</v>
      </c>
      <c r="K179" s="12"/>
      <c r="L179" s="165"/>
      <c r="M179" s="170"/>
      <c r="N179" s="171"/>
      <c r="O179" s="171"/>
      <c r="P179" s="172">
        <f>P180</f>
        <v>0</v>
      </c>
      <c r="Q179" s="171"/>
      <c r="R179" s="172">
        <f>R180</f>
        <v>0</v>
      </c>
      <c r="S179" s="171"/>
      <c r="T179" s="173">
        <f>T180</f>
        <v>0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166" t="s">
        <v>82</v>
      </c>
      <c r="AT179" s="174" t="s">
        <v>73</v>
      </c>
      <c r="AU179" s="174" t="s">
        <v>82</v>
      </c>
      <c r="AY179" s="166" t="s">
        <v>116</v>
      </c>
      <c r="BK179" s="175">
        <f>BK180</f>
        <v>0</v>
      </c>
    </row>
    <row r="180" s="2" customFormat="1" ht="24.15" customHeight="1">
      <c r="A180" s="36"/>
      <c r="B180" s="178"/>
      <c r="C180" s="179" t="s">
        <v>269</v>
      </c>
      <c r="D180" s="179" t="s">
        <v>118</v>
      </c>
      <c r="E180" s="180" t="s">
        <v>270</v>
      </c>
      <c r="F180" s="181" t="s">
        <v>271</v>
      </c>
      <c r="G180" s="182" t="s">
        <v>162</v>
      </c>
      <c r="H180" s="183">
        <v>553.62800000000004</v>
      </c>
      <c r="I180" s="184"/>
      <c r="J180" s="185">
        <f>ROUND(I180*H180,2)</f>
        <v>0</v>
      </c>
      <c r="K180" s="186"/>
      <c r="L180" s="37"/>
      <c r="M180" s="221" t="s">
        <v>1</v>
      </c>
      <c r="N180" s="222" t="s">
        <v>40</v>
      </c>
      <c r="O180" s="223"/>
      <c r="P180" s="224">
        <f>O180*H180</f>
        <v>0</v>
      </c>
      <c r="Q180" s="224">
        <v>0</v>
      </c>
      <c r="R180" s="224">
        <f>Q180*H180</f>
        <v>0</v>
      </c>
      <c r="S180" s="224">
        <v>0</v>
      </c>
      <c r="T180" s="225">
        <f>S180*H180</f>
        <v>0</v>
      </c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R180" s="191" t="s">
        <v>122</v>
      </c>
      <c r="AT180" s="191" t="s">
        <v>118</v>
      </c>
      <c r="AU180" s="191" t="s">
        <v>123</v>
      </c>
      <c r="AY180" s="17" t="s">
        <v>116</v>
      </c>
      <c r="BE180" s="192">
        <f>IF(N180="základná",J180,0)</f>
        <v>0</v>
      </c>
      <c r="BF180" s="192">
        <f>IF(N180="znížená",J180,0)</f>
        <v>0</v>
      </c>
      <c r="BG180" s="192">
        <f>IF(N180="zákl. prenesená",J180,0)</f>
        <v>0</v>
      </c>
      <c r="BH180" s="192">
        <f>IF(N180="zníž. prenesená",J180,0)</f>
        <v>0</v>
      </c>
      <c r="BI180" s="192">
        <f>IF(N180="nulová",J180,0)</f>
        <v>0</v>
      </c>
      <c r="BJ180" s="17" t="s">
        <v>123</v>
      </c>
      <c r="BK180" s="192">
        <f>ROUND(I180*H180,2)</f>
        <v>0</v>
      </c>
      <c r="BL180" s="17" t="s">
        <v>122</v>
      </c>
      <c r="BM180" s="191" t="s">
        <v>272</v>
      </c>
    </row>
    <row r="181" s="2" customFormat="1" ht="6.96" customHeight="1">
      <c r="A181" s="36"/>
      <c r="B181" s="63"/>
      <c r="C181" s="64"/>
      <c r="D181" s="64"/>
      <c r="E181" s="64"/>
      <c r="F181" s="64"/>
      <c r="G181" s="64"/>
      <c r="H181" s="64"/>
      <c r="I181" s="64"/>
      <c r="J181" s="64"/>
      <c r="K181" s="64"/>
      <c r="L181" s="37"/>
      <c r="M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</row>
  </sheetData>
  <autoFilter ref="C122:K180"/>
  <mergeCells count="9">
    <mergeCell ref="E7:H7"/>
    <mergeCell ref="E9:H9"/>
    <mergeCell ref="E18:H18"/>
    <mergeCell ref="E27:H27"/>
    <mergeCell ref="E85:H85"/>
    <mergeCell ref="E87:H87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6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86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</row>
    <row r="4" s="1" customFormat="1" ht="24.96" customHeight="1">
      <c r="B4" s="20"/>
      <c r="D4" s="21" t="s">
        <v>87</v>
      </c>
      <c r="L4" s="20"/>
      <c r="M4" s="123" t="s">
        <v>9</v>
      </c>
      <c r="AT4" s="17" t="s">
        <v>3</v>
      </c>
    </row>
    <row r="5" s="1" customFormat="1" ht="6.96" customHeight="1">
      <c r="B5" s="20"/>
      <c r="L5" s="20"/>
    </row>
    <row r="6" s="1" customFormat="1" ht="12" customHeight="1">
      <c r="B6" s="20"/>
      <c r="D6" s="30" t="s">
        <v>15</v>
      </c>
      <c r="L6" s="20"/>
    </row>
    <row r="7" s="1" customFormat="1" ht="16.5" customHeight="1">
      <c r="B7" s="20"/>
      <c r="E7" s="124" t="str">
        <f>'Rekapitulácia stavby'!K6</f>
        <v>Stavebné úpravy manipulačných plôch a žumpy</v>
      </c>
      <c r="F7" s="30"/>
      <c r="G7" s="30"/>
      <c r="H7" s="30"/>
      <c r="L7" s="20"/>
    </row>
    <row r="8" s="2" customFormat="1" ht="12" customHeight="1">
      <c r="A8" s="36"/>
      <c r="B8" s="37"/>
      <c r="C8" s="36"/>
      <c r="D8" s="30" t="s">
        <v>88</v>
      </c>
      <c r="E8" s="36"/>
      <c r="F8" s="36"/>
      <c r="G8" s="36"/>
      <c r="H8" s="36"/>
      <c r="I8" s="36"/>
      <c r="J8" s="36"/>
      <c r="K8" s="36"/>
      <c r="L8" s="58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="2" customFormat="1" ht="16.5" customHeight="1">
      <c r="A9" s="36"/>
      <c r="B9" s="37"/>
      <c r="C9" s="36"/>
      <c r="D9" s="36"/>
      <c r="E9" s="70" t="s">
        <v>273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>
      <c r="A10" s="36"/>
      <c r="B10" s="37"/>
      <c r="C10" s="36"/>
      <c r="D10" s="36"/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2" customHeight="1">
      <c r="A11" s="36"/>
      <c r="B11" s="37"/>
      <c r="C11" s="36"/>
      <c r="D11" s="30" t="s">
        <v>17</v>
      </c>
      <c r="E11" s="36"/>
      <c r="F11" s="25" t="s">
        <v>1</v>
      </c>
      <c r="G11" s="36"/>
      <c r="H11" s="36"/>
      <c r="I11" s="30" t="s">
        <v>18</v>
      </c>
      <c r="J11" s="25" t="s">
        <v>1</v>
      </c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 ht="12" customHeight="1">
      <c r="A12" s="36"/>
      <c r="B12" s="37"/>
      <c r="C12" s="36"/>
      <c r="D12" s="30" t="s">
        <v>19</v>
      </c>
      <c r="E12" s="36"/>
      <c r="F12" s="25" t="s">
        <v>20</v>
      </c>
      <c r="G12" s="36"/>
      <c r="H12" s="36"/>
      <c r="I12" s="30" t="s">
        <v>21</v>
      </c>
      <c r="J12" s="72" t="str">
        <f>'Rekapitulácia stavby'!AN8</f>
        <v>17. 6. 2026</v>
      </c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0.8" customHeight="1">
      <c r="A13" s="36"/>
      <c r="B13" s="37"/>
      <c r="C13" s="36"/>
      <c r="D13" s="36"/>
      <c r="E13" s="36"/>
      <c r="F13" s="36"/>
      <c r="G13" s="36"/>
      <c r="H13" s="36"/>
      <c r="I13" s="36"/>
      <c r="J13" s="36"/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30" t="s">
        <v>23</v>
      </c>
      <c r="E14" s="36"/>
      <c r="F14" s="36"/>
      <c r="G14" s="36"/>
      <c r="H14" s="36"/>
      <c r="I14" s="30" t="s">
        <v>24</v>
      </c>
      <c r="J14" s="25" t="s">
        <v>1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8" customHeight="1">
      <c r="A15" s="36"/>
      <c r="B15" s="37"/>
      <c r="C15" s="36"/>
      <c r="D15" s="36"/>
      <c r="E15" s="25" t="s">
        <v>20</v>
      </c>
      <c r="F15" s="36"/>
      <c r="G15" s="36"/>
      <c r="H15" s="36"/>
      <c r="I15" s="30" t="s">
        <v>25</v>
      </c>
      <c r="J15" s="25" t="s">
        <v>1</v>
      </c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6.96" customHeight="1">
      <c r="A16" s="36"/>
      <c r="B16" s="37"/>
      <c r="C16" s="36"/>
      <c r="D16" s="36"/>
      <c r="E16" s="36"/>
      <c r="F16" s="36"/>
      <c r="G16" s="36"/>
      <c r="H16" s="36"/>
      <c r="I16" s="36"/>
      <c r="J16" s="36"/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2" customHeight="1">
      <c r="A17" s="36"/>
      <c r="B17" s="37"/>
      <c r="C17" s="36"/>
      <c r="D17" s="30" t="s">
        <v>26</v>
      </c>
      <c r="E17" s="36"/>
      <c r="F17" s="36"/>
      <c r="G17" s="36"/>
      <c r="H17" s="36"/>
      <c r="I17" s="30" t="s">
        <v>24</v>
      </c>
      <c r="J17" s="31" t="str">
        <f>'Rekapitulácia stavby'!AN13</f>
        <v>Vyplň údaj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18" customHeight="1">
      <c r="A18" s="36"/>
      <c r="B18" s="37"/>
      <c r="C18" s="36"/>
      <c r="D18" s="36"/>
      <c r="E18" s="31" t="str">
        <f>'Rekapitulácia stavby'!E14</f>
        <v>Vyplň údaj</v>
      </c>
      <c r="F18" s="25"/>
      <c r="G18" s="25"/>
      <c r="H18" s="25"/>
      <c r="I18" s="30" t="s">
        <v>25</v>
      </c>
      <c r="J18" s="31" t="str">
        <f>'Rekapitulácia stavby'!AN14</f>
        <v>Vyplň údaj</v>
      </c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6.96" customHeight="1">
      <c r="A19" s="36"/>
      <c r="B19" s="37"/>
      <c r="C19" s="36"/>
      <c r="D19" s="36"/>
      <c r="E19" s="36"/>
      <c r="F19" s="36"/>
      <c r="G19" s="36"/>
      <c r="H19" s="36"/>
      <c r="I19" s="36"/>
      <c r="J19" s="36"/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2" customHeight="1">
      <c r="A20" s="36"/>
      <c r="B20" s="37"/>
      <c r="C20" s="36"/>
      <c r="D20" s="30" t="s">
        <v>28</v>
      </c>
      <c r="E20" s="36"/>
      <c r="F20" s="36"/>
      <c r="G20" s="36"/>
      <c r="H20" s="36"/>
      <c r="I20" s="30" t="s">
        <v>24</v>
      </c>
      <c r="J20" s="25" t="s">
        <v>1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18" customHeight="1">
      <c r="A21" s="36"/>
      <c r="B21" s="37"/>
      <c r="C21" s="36"/>
      <c r="D21" s="36"/>
      <c r="E21" s="25" t="s">
        <v>29</v>
      </c>
      <c r="F21" s="36"/>
      <c r="G21" s="36"/>
      <c r="H21" s="36"/>
      <c r="I21" s="30" t="s">
        <v>25</v>
      </c>
      <c r="J21" s="25" t="s">
        <v>1</v>
      </c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6.96" customHeight="1">
      <c r="A22" s="36"/>
      <c r="B22" s="37"/>
      <c r="C22" s="36"/>
      <c r="D22" s="36"/>
      <c r="E22" s="36"/>
      <c r="F22" s="36"/>
      <c r="G22" s="36"/>
      <c r="H22" s="36"/>
      <c r="I22" s="36"/>
      <c r="J22" s="36"/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2" customHeight="1">
      <c r="A23" s="36"/>
      <c r="B23" s="37"/>
      <c r="C23" s="36"/>
      <c r="D23" s="30" t="s">
        <v>31</v>
      </c>
      <c r="E23" s="36"/>
      <c r="F23" s="36"/>
      <c r="G23" s="36"/>
      <c r="H23" s="36"/>
      <c r="I23" s="30" t="s">
        <v>24</v>
      </c>
      <c r="J23" s="25" t="str">
        <f>IF('Rekapitulácia stavby'!AN19="","",'Rekapitulácia stavby'!AN19)</f>
        <v/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18" customHeight="1">
      <c r="A24" s="36"/>
      <c r="B24" s="37"/>
      <c r="C24" s="36"/>
      <c r="D24" s="36"/>
      <c r="E24" s="25" t="str">
        <f>IF('Rekapitulácia stavby'!E20="","",'Rekapitulácia stavby'!E20)</f>
        <v xml:space="preserve"> </v>
      </c>
      <c r="F24" s="36"/>
      <c r="G24" s="36"/>
      <c r="H24" s="36"/>
      <c r="I24" s="30" t="s">
        <v>25</v>
      </c>
      <c r="J24" s="25" t="str">
        <f>IF('Rekapitulácia stavby'!AN20="","",'Rekapitulácia stavby'!AN20)</f>
        <v/>
      </c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6.96" customHeight="1">
      <c r="A25" s="36"/>
      <c r="B25" s="37"/>
      <c r="C25" s="36"/>
      <c r="D25" s="36"/>
      <c r="E25" s="36"/>
      <c r="F25" s="36"/>
      <c r="G25" s="36"/>
      <c r="H25" s="36"/>
      <c r="I25" s="36"/>
      <c r="J25" s="36"/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2" customHeight="1">
      <c r="A26" s="36"/>
      <c r="B26" s="37"/>
      <c r="C26" s="36"/>
      <c r="D26" s="30" t="s">
        <v>33</v>
      </c>
      <c r="E26" s="36"/>
      <c r="F26" s="36"/>
      <c r="G26" s="36"/>
      <c r="H26" s="36"/>
      <c r="I26" s="36"/>
      <c r="J26" s="36"/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8" customFormat="1" ht="16.5" customHeight="1">
      <c r="A27" s="125"/>
      <c r="B27" s="126"/>
      <c r="C27" s="125"/>
      <c r="D27" s="125"/>
      <c r="E27" s="34" t="s">
        <v>1</v>
      </c>
      <c r="F27" s="34"/>
      <c r="G27" s="34"/>
      <c r="H27" s="34"/>
      <c r="I27" s="125"/>
      <c r="J27" s="125"/>
      <c r="K27" s="125"/>
      <c r="L27" s="127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</row>
    <row r="28" s="2" customFormat="1" ht="6.96" customHeight="1">
      <c r="A28" s="36"/>
      <c r="B28" s="37"/>
      <c r="C28" s="36"/>
      <c r="D28" s="36"/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2" customFormat="1" ht="6.96" customHeight="1">
      <c r="A29" s="36"/>
      <c r="B29" s="37"/>
      <c r="C29" s="36"/>
      <c r="D29" s="93"/>
      <c r="E29" s="93"/>
      <c r="F29" s="93"/>
      <c r="G29" s="93"/>
      <c r="H29" s="93"/>
      <c r="I29" s="93"/>
      <c r="J29" s="93"/>
      <c r="K29" s="93"/>
      <c r="L29" s="58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="2" customFormat="1" ht="25.44" customHeight="1">
      <c r="A30" s="36"/>
      <c r="B30" s="37"/>
      <c r="C30" s="36"/>
      <c r="D30" s="128" t="s">
        <v>34</v>
      </c>
      <c r="E30" s="36"/>
      <c r="F30" s="36"/>
      <c r="G30" s="36"/>
      <c r="H30" s="36"/>
      <c r="I30" s="36"/>
      <c r="J30" s="99">
        <f>ROUND(J124, 2)</f>
        <v>0</v>
      </c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6.96" customHeight="1">
      <c r="A31" s="36"/>
      <c r="B31" s="37"/>
      <c r="C31" s="36"/>
      <c r="D31" s="93"/>
      <c r="E31" s="93"/>
      <c r="F31" s="93"/>
      <c r="G31" s="93"/>
      <c r="H31" s="93"/>
      <c r="I31" s="93"/>
      <c r="J31" s="93"/>
      <c r="K31" s="93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14.4" customHeight="1">
      <c r="A32" s="36"/>
      <c r="B32" s="37"/>
      <c r="C32" s="36"/>
      <c r="D32" s="36"/>
      <c r="E32" s="36"/>
      <c r="F32" s="41" t="s">
        <v>36</v>
      </c>
      <c r="G32" s="36"/>
      <c r="H32" s="36"/>
      <c r="I32" s="41" t="s">
        <v>35</v>
      </c>
      <c r="J32" s="41" t="s">
        <v>37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14.4" customHeight="1">
      <c r="A33" s="36"/>
      <c r="B33" s="37"/>
      <c r="C33" s="36"/>
      <c r="D33" s="129" t="s">
        <v>38</v>
      </c>
      <c r="E33" s="43" t="s">
        <v>39</v>
      </c>
      <c r="F33" s="130">
        <f>ROUND((SUM(BE124:BE161)),  2)</f>
        <v>0</v>
      </c>
      <c r="G33" s="131"/>
      <c r="H33" s="131"/>
      <c r="I33" s="132">
        <v>0.23000000000000001</v>
      </c>
      <c r="J33" s="130">
        <f>ROUND(((SUM(BE124:BE161))*I33),  2)</f>
        <v>0</v>
      </c>
      <c r="K33" s="36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14.4" customHeight="1">
      <c r="A34" s="36"/>
      <c r="B34" s="37"/>
      <c r="C34" s="36"/>
      <c r="D34" s="36"/>
      <c r="E34" s="43" t="s">
        <v>40</v>
      </c>
      <c r="F34" s="133">
        <f>ROUND((SUM(BF124:BF161)),  2)</f>
        <v>0</v>
      </c>
      <c r="G34" s="36"/>
      <c r="H34" s="36"/>
      <c r="I34" s="134">
        <v>0.23000000000000001</v>
      </c>
      <c r="J34" s="133">
        <f>ROUND(((SUM(BF124:BF161))*I34),  2)</f>
        <v>0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hidden="1" s="2" customFormat="1" ht="14.4" customHeight="1">
      <c r="A35" s="36"/>
      <c r="B35" s="37"/>
      <c r="C35" s="36"/>
      <c r="D35" s="36"/>
      <c r="E35" s="30" t="s">
        <v>41</v>
      </c>
      <c r="F35" s="133">
        <f>ROUND((SUM(BG124:BG161)),  2)</f>
        <v>0</v>
      </c>
      <c r="G35" s="36"/>
      <c r="H35" s="36"/>
      <c r="I35" s="134">
        <v>0.23000000000000001</v>
      </c>
      <c r="J35" s="133">
        <f>0</f>
        <v>0</v>
      </c>
      <c r="K35" s="36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hidden="1" s="2" customFormat="1" ht="14.4" customHeight="1">
      <c r="A36" s="36"/>
      <c r="B36" s="37"/>
      <c r="C36" s="36"/>
      <c r="D36" s="36"/>
      <c r="E36" s="30" t="s">
        <v>42</v>
      </c>
      <c r="F36" s="133">
        <f>ROUND((SUM(BH124:BH161)),  2)</f>
        <v>0</v>
      </c>
      <c r="G36" s="36"/>
      <c r="H36" s="36"/>
      <c r="I36" s="134">
        <v>0.23000000000000001</v>
      </c>
      <c r="J36" s="133">
        <f>0</f>
        <v>0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hidden="1" s="2" customFormat="1" ht="14.4" customHeight="1">
      <c r="A37" s="36"/>
      <c r="B37" s="37"/>
      <c r="C37" s="36"/>
      <c r="D37" s="36"/>
      <c r="E37" s="43" t="s">
        <v>43</v>
      </c>
      <c r="F37" s="130">
        <f>ROUND((SUM(BI124:BI161)),  2)</f>
        <v>0</v>
      </c>
      <c r="G37" s="131"/>
      <c r="H37" s="131"/>
      <c r="I37" s="132">
        <v>0</v>
      </c>
      <c r="J37" s="130">
        <f>0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="2" customFormat="1" ht="6.96" customHeight="1">
      <c r="A38" s="36"/>
      <c r="B38" s="37"/>
      <c r="C38" s="36"/>
      <c r="D38" s="36"/>
      <c r="E38" s="36"/>
      <c r="F38" s="36"/>
      <c r="G38" s="36"/>
      <c r="H38" s="36"/>
      <c r="I38" s="36"/>
      <c r="J38" s="36"/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="2" customFormat="1" ht="25.44" customHeight="1">
      <c r="A39" s="36"/>
      <c r="B39" s="37"/>
      <c r="C39" s="135"/>
      <c r="D39" s="136" t="s">
        <v>44</v>
      </c>
      <c r="E39" s="84"/>
      <c r="F39" s="84"/>
      <c r="G39" s="137" t="s">
        <v>45</v>
      </c>
      <c r="H39" s="138" t="s">
        <v>46</v>
      </c>
      <c r="I39" s="84"/>
      <c r="J39" s="139">
        <f>SUM(J30:J37)</f>
        <v>0</v>
      </c>
      <c r="K39" s="140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="2" customFormat="1" ht="14.4" customHeight="1">
      <c r="A40" s="36"/>
      <c r="B40" s="37"/>
      <c r="C40" s="36"/>
      <c r="D40" s="36"/>
      <c r="E40" s="36"/>
      <c r="F40" s="36"/>
      <c r="G40" s="36"/>
      <c r="H40" s="36"/>
      <c r="I40" s="36"/>
      <c r="J40" s="36"/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58"/>
      <c r="D50" s="59" t="s">
        <v>47</v>
      </c>
      <c r="E50" s="60"/>
      <c r="F50" s="60"/>
      <c r="G50" s="59" t="s">
        <v>48</v>
      </c>
      <c r="H50" s="60"/>
      <c r="I50" s="60"/>
      <c r="J50" s="60"/>
      <c r="K50" s="60"/>
      <c r="L50" s="58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6"/>
      <c r="B61" s="37"/>
      <c r="C61" s="36"/>
      <c r="D61" s="61" t="s">
        <v>49</v>
      </c>
      <c r="E61" s="39"/>
      <c r="F61" s="141" t="s">
        <v>50</v>
      </c>
      <c r="G61" s="61" t="s">
        <v>49</v>
      </c>
      <c r="H61" s="39"/>
      <c r="I61" s="39"/>
      <c r="J61" s="142" t="s">
        <v>50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6"/>
      <c r="B65" s="37"/>
      <c r="C65" s="36"/>
      <c r="D65" s="59" t="s">
        <v>51</v>
      </c>
      <c r="E65" s="62"/>
      <c r="F65" s="62"/>
      <c r="G65" s="59" t="s">
        <v>52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6"/>
      <c r="B76" s="37"/>
      <c r="C76" s="36"/>
      <c r="D76" s="61" t="s">
        <v>49</v>
      </c>
      <c r="E76" s="39"/>
      <c r="F76" s="141" t="s">
        <v>50</v>
      </c>
      <c r="G76" s="61" t="s">
        <v>49</v>
      </c>
      <c r="H76" s="39"/>
      <c r="I76" s="39"/>
      <c r="J76" s="142" t="s">
        <v>50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21" t="s">
        <v>90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30" t="s">
        <v>15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24" t="str">
        <f>E7</f>
        <v>Stavebné úpravy manipulačných plôch a žumpy</v>
      </c>
      <c r="F85" s="30"/>
      <c r="G85" s="30"/>
      <c r="H85" s="30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2" customFormat="1" ht="12" customHeight="1">
      <c r="A86" s="36"/>
      <c r="B86" s="37"/>
      <c r="C86" s="30" t="s">
        <v>88</v>
      </c>
      <c r="D86" s="36"/>
      <c r="E86" s="36"/>
      <c r="F86" s="36"/>
      <c r="G86" s="36"/>
      <c r="H86" s="36"/>
      <c r="I86" s="36"/>
      <c r="J86" s="36"/>
      <c r="K86" s="36"/>
      <c r="L86" s="58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="2" customFormat="1" ht="16.5" customHeight="1">
      <c r="A87" s="36"/>
      <c r="B87" s="37"/>
      <c r="C87" s="36"/>
      <c r="D87" s="36"/>
      <c r="E87" s="70" t="str">
        <f>E9</f>
        <v>SO 02 - Stavebné úpravy jestvujúcej žumpy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6.96" customHeight="1">
      <c r="A88" s="36"/>
      <c r="B88" s="37"/>
      <c r="C88" s="36"/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2" customHeight="1">
      <c r="A89" s="36"/>
      <c r="B89" s="37"/>
      <c r="C89" s="30" t="s">
        <v>19</v>
      </c>
      <c r="D89" s="36"/>
      <c r="E89" s="36"/>
      <c r="F89" s="25" t="str">
        <f>F12</f>
        <v>Farma Nenince</v>
      </c>
      <c r="G89" s="36"/>
      <c r="H89" s="36"/>
      <c r="I89" s="30" t="s">
        <v>21</v>
      </c>
      <c r="J89" s="72" t="str">
        <f>IF(J12="","",J12)</f>
        <v>17. 6. 2026</v>
      </c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25.65" customHeight="1">
      <c r="A91" s="36"/>
      <c r="B91" s="37"/>
      <c r="C91" s="30" t="s">
        <v>23</v>
      </c>
      <c r="D91" s="36"/>
      <c r="E91" s="36"/>
      <c r="F91" s="25" t="str">
        <f>E15</f>
        <v>Farma Nenince</v>
      </c>
      <c r="G91" s="36"/>
      <c r="H91" s="36"/>
      <c r="I91" s="30" t="s">
        <v>28</v>
      </c>
      <c r="J91" s="34" t="str">
        <f>E21</f>
        <v>PROGRES-team s.r.o.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15.15" customHeight="1">
      <c r="A92" s="36"/>
      <c r="B92" s="37"/>
      <c r="C92" s="30" t="s">
        <v>26</v>
      </c>
      <c r="D92" s="36"/>
      <c r="E92" s="36"/>
      <c r="F92" s="25" t="str">
        <f>IF(E18="","",E18)</f>
        <v>Vyplň údaj</v>
      </c>
      <c r="G92" s="36"/>
      <c r="H92" s="36"/>
      <c r="I92" s="30" t="s">
        <v>31</v>
      </c>
      <c r="J92" s="34" t="str">
        <f>E24</f>
        <v xml:space="preserve"> </v>
      </c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10.32" customHeight="1">
      <c r="A93" s="36"/>
      <c r="B93" s="37"/>
      <c r="C93" s="36"/>
      <c r="D93" s="36"/>
      <c r="E93" s="36"/>
      <c r="F93" s="36"/>
      <c r="G93" s="36"/>
      <c r="H93" s="36"/>
      <c r="I93" s="36"/>
      <c r="J93" s="36"/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29.28" customHeight="1">
      <c r="A94" s="36"/>
      <c r="B94" s="37"/>
      <c r="C94" s="143" t="s">
        <v>91</v>
      </c>
      <c r="D94" s="135"/>
      <c r="E94" s="135"/>
      <c r="F94" s="135"/>
      <c r="G94" s="135"/>
      <c r="H94" s="135"/>
      <c r="I94" s="135"/>
      <c r="J94" s="144" t="s">
        <v>92</v>
      </c>
      <c r="K94" s="135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2.8" customHeight="1">
      <c r="A96" s="36"/>
      <c r="B96" s="37"/>
      <c r="C96" s="145" t="s">
        <v>93</v>
      </c>
      <c r="D96" s="36"/>
      <c r="E96" s="36"/>
      <c r="F96" s="36"/>
      <c r="G96" s="36"/>
      <c r="H96" s="36"/>
      <c r="I96" s="36"/>
      <c r="J96" s="99">
        <f>J124</f>
        <v>0</v>
      </c>
      <c r="K96" s="36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U96" s="17" t="s">
        <v>94</v>
      </c>
    </row>
    <row r="97" s="9" customFormat="1" ht="24.96" customHeight="1">
      <c r="A97" s="9"/>
      <c r="B97" s="146"/>
      <c r="C97" s="9"/>
      <c r="D97" s="147" t="s">
        <v>95</v>
      </c>
      <c r="E97" s="148"/>
      <c r="F97" s="148"/>
      <c r="G97" s="148"/>
      <c r="H97" s="148"/>
      <c r="I97" s="148"/>
      <c r="J97" s="149">
        <f>J125</f>
        <v>0</v>
      </c>
      <c r="K97" s="9"/>
      <c r="L97" s="14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0"/>
      <c r="C98" s="10"/>
      <c r="D98" s="151" t="s">
        <v>274</v>
      </c>
      <c r="E98" s="152"/>
      <c r="F98" s="152"/>
      <c r="G98" s="152"/>
      <c r="H98" s="152"/>
      <c r="I98" s="152"/>
      <c r="J98" s="153">
        <f>J126</f>
        <v>0</v>
      </c>
      <c r="K98" s="10"/>
      <c r="L98" s="15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50"/>
      <c r="C99" s="10"/>
      <c r="D99" s="151" t="s">
        <v>98</v>
      </c>
      <c r="E99" s="152"/>
      <c r="F99" s="152"/>
      <c r="G99" s="152"/>
      <c r="H99" s="152"/>
      <c r="I99" s="152"/>
      <c r="J99" s="153">
        <f>J127</f>
        <v>0</v>
      </c>
      <c r="K99" s="10"/>
      <c r="L99" s="15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50"/>
      <c r="C100" s="10"/>
      <c r="D100" s="151" t="s">
        <v>99</v>
      </c>
      <c r="E100" s="152"/>
      <c r="F100" s="152"/>
      <c r="G100" s="152"/>
      <c r="H100" s="152"/>
      <c r="I100" s="152"/>
      <c r="J100" s="153">
        <f>J130</f>
        <v>0</v>
      </c>
      <c r="K100" s="10"/>
      <c r="L100" s="15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0"/>
      <c r="C101" s="10"/>
      <c r="D101" s="151" t="s">
        <v>100</v>
      </c>
      <c r="E101" s="152"/>
      <c r="F101" s="152"/>
      <c r="G101" s="152"/>
      <c r="H101" s="152"/>
      <c r="I101" s="152"/>
      <c r="J101" s="153">
        <f>J133</f>
        <v>0</v>
      </c>
      <c r="K101" s="10"/>
      <c r="L101" s="15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0"/>
      <c r="C102" s="10"/>
      <c r="D102" s="151" t="s">
        <v>101</v>
      </c>
      <c r="E102" s="152"/>
      <c r="F102" s="152"/>
      <c r="G102" s="152"/>
      <c r="H102" s="152"/>
      <c r="I102" s="152"/>
      <c r="J102" s="153">
        <f>J136</f>
        <v>0</v>
      </c>
      <c r="K102" s="10"/>
      <c r="L102" s="15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46"/>
      <c r="C103" s="9"/>
      <c r="D103" s="147" t="s">
        <v>275</v>
      </c>
      <c r="E103" s="148"/>
      <c r="F103" s="148"/>
      <c r="G103" s="148"/>
      <c r="H103" s="148"/>
      <c r="I103" s="148"/>
      <c r="J103" s="149">
        <f>J138</f>
        <v>0</v>
      </c>
      <c r="K103" s="9"/>
      <c r="L103" s="146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50"/>
      <c r="C104" s="10"/>
      <c r="D104" s="151" t="s">
        <v>276</v>
      </c>
      <c r="E104" s="152"/>
      <c r="F104" s="152"/>
      <c r="G104" s="152"/>
      <c r="H104" s="152"/>
      <c r="I104" s="152"/>
      <c r="J104" s="153">
        <f>J139</f>
        <v>0</v>
      </c>
      <c r="K104" s="10"/>
      <c r="L104" s="15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6"/>
      <c r="B105" s="37"/>
      <c r="C105" s="36"/>
      <c r="D105" s="36"/>
      <c r="E105" s="36"/>
      <c r="F105" s="36"/>
      <c r="G105" s="36"/>
      <c r="H105" s="36"/>
      <c r="I105" s="36"/>
      <c r="J105" s="36"/>
      <c r="K105" s="36"/>
      <c r="L105" s="58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</row>
    <row r="106" s="2" customFormat="1" ht="6.96" customHeight="1">
      <c r="A106" s="36"/>
      <c r="B106" s="63"/>
      <c r="C106" s="64"/>
      <c r="D106" s="64"/>
      <c r="E106" s="64"/>
      <c r="F106" s="64"/>
      <c r="G106" s="64"/>
      <c r="H106" s="64"/>
      <c r="I106" s="64"/>
      <c r="J106" s="64"/>
      <c r="K106" s="64"/>
      <c r="L106" s="58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</row>
    <row r="110" s="2" customFormat="1" ht="6.96" customHeight="1">
      <c r="A110" s="36"/>
      <c r="B110" s="65"/>
      <c r="C110" s="66"/>
      <c r="D110" s="66"/>
      <c r="E110" s="66"/>
      <c r="F110" s="66"/>
      <c r="G110" s="66"/>
      <c r="H110" s="66"/>
      <c r="I110" s="66"/>
      <c r="J110" s="66"/>
      <c r="K110" s="66"/>
      <c r="L110" s="58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</row>
    <row r="111" s="2" customFormat="1" ht="24.96" customHeight="1">
      <c r="A111" s="36"/>
      <c r="B111" s="37"/>
      <c r="C111" s="21" t="s">
        <v>102</v>
      </c>
      <c r="D111" s="36"/>
      <c r="E111" s="36"/>
      <c r="F111" s="36"/>
      <c r="G111" s="36"/>
      <c r="H111" s="36"/>
      <c r="I111" s="36"/>
      <c r="J111" s="36"/>
      <c r="K111" s="36"/>
      <c r="L111" s="58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</row>
    <row r="112" s="2" customFormat="1" ht="6.96" customHeight="1">
      <c r="A112" s="36"/>
      <c r="B112" s="37"/>
      <c r="C112" s="36"/>
      <c r="D112" s="36"/>
      <c r="E112" s="36"/>
      <c r="F112" s="36"/>
      <c r="G112" s="36"/>
      <c r="H112" s="36"/>
      <c r="I112" s="36"/>
      <c r="J112" s="36"/>
      <c r="K112" s="36"/>
      <c r="L112" s="58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</row>
    <row r="113" s="2" customFormat="1" ht="12" customHeight="1">
      <c r="A113" s="36"/>
      <c r="B113" s="37"/>
      <c r="C113" s="30" t="s">
        <v>15</v>
      </c>
      <c r="D113" s="36"/>
      <c r="E113" s="36"/>
      <c r="F113" s="36"/>
      <c r="G113" s="36"/>
      <c r="H113" s="36"/>
      <c r="I113" s="36"/>
      <c r="J113" s="36"/>
      <c r="K113" s="36"/>
      <c r="L113" s="58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</row>
    <row r="114" s="2" customFormat="1" ht="16.5" customHeight="1">
      <c r="A114" s="36"/>
      <c r="B114" s="37"/>
      <c r="C114" s="36"/>
      <c r="D114" s="36"/>
      <c r="E114" s="124" t="str">
        <f>E7</f>
        <v>Stavebné úpravy manipulačných plôch a žumpy</v>
      </c>
      <c r="F114" s="30"/>
      <c r="G114" s="30"/>
      <c r="H114" s="30"/>
      <c r="I114" s="36"/>
      <c r="J114" s="36"/>
      <c r="K114" s="36"/>
      <c r="L114" s="58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</row>
    <row r="115" s="2" customFormat="1" ht="12" customHeight="1">
      <c r="A115" s="36"/>
      <c r="B115" s="37"/>
      <c r="C115" s="30" t="s">
        <v>88</v>
      </c>
      <c r="D115" s="36"/>
      <c r="E115" s="36"/>
      <c r="F115" s="36"/>
      <c r="G115" s="36"/>
      <c r="H115" s="36"/>
      <c r="I115" s="36"/>
      <c r="J115" s="36"/>
      <c r="K115" s="36"/>
      <c r="L115" s="58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</row>
    <row r="116" s="2" customFormat="1" ht="16.5" customHeight="1">
      <c r="A116" s="36"/>
      <c r="B116" s="37"/>
      <c r="C116" s="36"/>
      <c r="D116" s="36"/>
      <c r="E116" s="70" t="str">
        <f>E9</f>
        <v>SO 02 - Stavebné úpravy jestvujúcej žumpy</v>
      </c>
      <c r="F116" s="36"/>
      <c r="G116" s="36"/>
      <c r="H116" s="36"/>
      <c r="I116" s="36"/>
      <c r="J116" s="36"/>
      <c r="K116" s="36"/>
      <c r="L116" s="58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</row>
    <row r="117" s="2" customFormat="1" ht="6.96" customHeight="1">
      <c r="A117" s="36"/>
      <c r="B117" s="37"/>
      <c r="C117" s="36"/>
      <c r="D117" s="36"/>
      <c r="E117" s="36"/>
      <c r="F117" s="36"/>
      <c r="G117" s="36"/>
      <c r="H117" s="36"/>
      <c r="I117" s="36"/>
      <c r="J117" s="36"/>
      <c r="K117" s="36"/>
      <c r="L117" s="58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="2" customFormat="1" ht="12" customHeight="1">
      <c r="A118" s="36"/>
      <c r="B118" s="37"/>
      <c r="C118" s="30" t="s">
        <v>19</v>
      </c>
      <c r="D118" s="36"/>
      <c r="E118" s="36"/>
      <c r="F118" s="25" t="str">
        <f>F12</f>
        <v>Farma Nenince</v>
      </c>
      <c r="G118" s="36"/>
      <c r="H118" s="36"/>
      <c r="I118" s="30" t="s">
        <v>21</v>
      </c>
      <c r="J118" s="72" t="str">
        <f>IF(J12="","",J12)</f>
        <v>17. 6. 2026</v>
      </c>
      <c r="K118" s="36"/>
      <c r="L118" s="58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19" s="2" customFormat="1" ht="6.96" customHeight="1">
      <c r="A119" s="36"/>
      <c r="B119" s="37"/>
      <c r="C119" s="36"/>
      <c r="D119" s="36"/>
      <c r="E119" s="36"/>
      <c r="F119" s="36"/>
      <c r="G119" s="36"/>
      <c r="H119" s="36"/>
      <c r="I119" s="36"/>
      <c r="J119" s="36"/>
      <c r="K119" s="36"/>
      <c r="L119" s="58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</row>
    <row r="120" s="2" customFormat="1" ht="25.65" customHeight="1">
      <c r="A120" s="36"/>
      <c r="B120" s="37"/>
      <c r="C120" s="30" t="s">
        <v>23</v>
      </c>
      <c r="D120" s="36"/>
      <c r="E120" s="36"/>
      <c r="F120" s="25" t="str">
        <f>E15</f>
        <v>Farma Nenince</v>
      </c>
      <c r="G120" s="36"/>
      <c r="H120" s="36"/>
      <c r="I120" s="30" t="s">
        <v>28</v>
      </c>
      <c r="J120" s="34" t="str">
        <f>E21</f>
        <v>PROGRES-team s.r.o.</v>
      </c>
      <c r="K120" s="36"/>
      <c r="L120" s="58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  <row r="121" s="2" customFormat="1" ht="15.15" customHeight="1">
      <c r="A121" s="36"/>
      <c r="B121" s="37"/>
      <c r="C121" s="30" t="s">
        <v>26</v>
      </c>
      <c r="D121" s="36"/>
      <c r="E121" s="36"/>
      <c r="F121" s="25" t="str">
        <f>IF(E18="","",E18)</f>
        <v>Vyplň údaj</v>
      </c>
      <c r="G121" s="36"/>
      <c r="H121" s="36"/>
      <c r="I121" s="30" t="s">
        <v>31</v>
      </c>
      <c r="J121" s="34" t="str">
        <f>E24</f>
        <v xml:space="preserve"> </v>
      </c>
      <c r="K121" s="36"/>
      <c r="L121" s="58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="2" customFormat="1" ht="10.32" customHeight="1">
      <c r="A122" s="36"/>
      <c r="B122" s="37"/>
      <c r="C122" s="36"/>
      <c r="D122" s="36"/>
      <c r="E122" s="36"/>
      <c r="F122" s="36"/>
      <c r="G122" s="36"/>
      <c r="H122" s="36"/>
      <c r="I122" s="36"/>
      <c r="J122" s="36"/>
      <c r="K122" s="36"/>
      <c r="L122" s="58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="11" customFormat="1" ht="29.28" customHeight="1">
      <c r="A123" s="154"/>
      <c r="B123" s="155"/>
      <c r="C123" s="156" t="s">
        <v>103</v>
      </c>
      <c r="D123" s="157" t="s">
        <v>59</v>
      </c>
      <c r="E123" s="157" t="s">
        <v>55</v>
      </c>
      <c r="F123" s="157" t="s">
        <v>56</v>
      </c>
      <c r="G123" s="157" t="s">
        <v>104</v>
      </c>
      <c r="H123" s="157" t="s">
        <v>105</v>
      </c>
      <c r="I123" s="157" t="s">
        <v>106</v>
      </c>
      <c r="J123" s="158" t="s">
        <v>92</v>
      </c>
      <c r="K123" s="159" t="s">
        <v>107</v>
      </c>
      <c r="L123" s="160"/>
      <c r="M123" s="89" t="s">
        <v>1</v>
      </c>
      <c r="N123" s="90" t="s">
        <v>38</v>
      </c>
      <c r="O123" s="90" t="s">
        <v>108</v>
      </c>
      <c r="P123" s="90" t="s">
        <v>109</v>
      </c>
      <c r="Q123" s="90" t="s">
        <v>110</v>
      </c>
      <c r="R123" s="90" t="s">
        <v>111</v>
      </c>
      <c r="S123" s="90" t="s">
        <v>112</v>
      </c>
      <c r="T123" s="91" t="s">
        <v>113</v>
      </c>
      <c r="U123" s="154"/>
      <c r="V123" s="154"/>
      <c r="W123" s="154"/>
      <c r="X123" s="154"/>
      <c r="Y123" s="154"/>
      <c r="Z123" s="154"/>
      <c r="AA123" s="154"/>
      <c r="AB123" s="154"/>
      <c r="AC123" s="154"/>
      <c r="AD123" s="154"/>
      <c r="AE123" s="154"/>
    </row>
    <row r="124" s="2" customFormat="1" ht="22.8" customHeight="1">
      <c r="A124" s="36"/>
      <c r="B124" s="37"/>
      <c r="C124" s="96" t="s">
        <v>93</v>
      </c>
      <c r="D124" s="36"/>
      <c r="E124" s="36"/>
      <c r="F124" s="36"/>
      <c r="G124" s="36"/>
      <c r="H124" s="36"/>
      <c r="I124" s="36"/>
      <c r="J124" s="161">
        <f>BK124</f>
        <v>0</v>
      </c>
      <c r="K124" s="36"/>
      <c r="L124" s="37"/>
      <c r="M124" s="92"/>
      <c r="N124" s="76"/>
      <c r="O124" s="93"/>
      <c r="P124" s="162">
        <f>P125+P138</f>
        <v>0</v>
      </c>
      <c r="Q124" s="93"/>
      <c r="R124" s="162">
        <f>R125+R138</f>
        <v>83.407552518000003</v>
      </c>
      <c r="S124" s="93"/>
      <c r="T124" s="163">
        <f>T125+T138</f>
        <v>0</v>
      </c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T124" s="17" t="s">
        <v>73</v>
      </c>
      <c r="AU124" s="17" t="s">
        <v>94</v>
      </c>
      <c r="BK124" s="164">
        <f>BK125+BK138</f>
        <v>0</v>
      </c>
    </row>
    <row r="125" s="12" customFormat="1" ht="25.92" customHeight="1">
      <c r="A125" s="12"/>
      <c r="B125" s="165"/>
      <c r="C125" s="12"/>
      <c r="D125" s="166" t="s">
        <v>73</v>
      </c>
      <c r="E125" s="167" t="s">
        <v>114</v>
      </c>
      <c r="F125" s="167" t="s">
        <v>115</v>
      </c>
      <c r="G125" s="12"/>
      <c r="H125" s="12"/>
      <c r="I125" s="168"/>
      <c r="J125" s="169">
        <f>BK125</f>
        <v>0</v>
      </c>
      <c r="K125" s="12"/>
      <c r="L125" s="165"/>
      <c r="M125" s="170"/>
      <c r="N125" s="171"/>
      <c r="O125" s="171"/>
      <c r="P125" s="172">
        <f>P126+P127+P130+P133+P136</f>
        <v>0</v>
      </c>
      <c r="Q125" s="171"/>
      <c r="R125" s="172">
        <f>R126+R127+R130+R133+R136</f>
        <v>80.122612517999997</v>
      </c>
      <c r="S125" s="171"/>
      <c r="T125" s="173">
        <f>T126+T127+T130+T133+T136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166" t="s">
        <v>82</v>
      </c>
      <c r="AT125" s="174" t="s">
        <v>73</v>
      </c>
      <c r="AU125" s="174" t="s">
        <v>74</v>
      </c>
      <c r="AY125" s="166" t="s">
        <v>116</v>
      </c>
      <c r="BK125" s="175">
        <f>BK126+BK127+BK130+BK133+BK136</f>
        <v>0</v>
      </c>
    </row>
    <row r="126" s="12" customFormat="1" ht="22.8" customHeight="1">
      <c r="A126" s="12"/>
      <c r="B126" s="165"/>
      <c r="C126" s="12"/>
      <c r="D126" s="166" t="s">
        <v>73</v>
      </c>
      <c r="E126" s="176" t="s">
        <v>133</v>
      </c>
      <c r="F126" s="176" t="s">
        <v>277</v>
      </c>
      <c r="G126" s="12"/>
      <c r="H126" s="12"/>
      <c r="I126" s="168"/>
      <c r="J126" s="177">
        <f>BK126</f>
        <v>0</v>
      </c>
      <c r="K126" s="12"/>
      <c r="L126" s="165"/>
      <c r="M126" s="170"/>
      <c r="N126" s="171"/>
      <c r="O126" s="171"/>
      <c r="P126" s="172">
        <v>0</v>
      </c>
      <c r="Q126" s="171"/>
      <c r="R126" s="172">
        <v>0</v>
      </c>
      <c r="S126" s="171"/>
      <c r="T126" s="173"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166" t="s">
        <v>82</v>
      </c>
      <c r="AT126" s="174" t="s">
        <v>73</v>
      </c>
      <c r="AU126" s="174" t="s">
        <v>82</v>
      </c>
      <c r="AY126" s="166" t="s">
        <v>116</v>
      </c>
      <c r="BK126" s="175">
        <v>0</v>
      </c>
    </row>
    <row r="127" s="12" customFormat="1" ht="22.8" customHeight="1">
      <c r="A127" s="12"/>
      <c r="B127" s="165"/>
      <c r="C127" s="12"/>
      <c r="D127" s="166" t="s">
        <v>73</v>
      </c>
      <c r="E127" s="176" t="s">
        <v>145</v>
      </c>
      <c r="F127" s="176" t="s">
        <v>187</v>
      </c>
      <c r="G127" s="12"/>
      <c r="H127" s="12"/>
      <c r="I127" s="168"/>
      <c r="J127" s="177">
        <f>BK127</f>
        <v>0</v>
      </c>
      <c r="K127" s="12"/>
      <c r="L127" s="165"/>
      <c r="M127" s="170"/>
      <c r="N127" s="171"/>
      <c r="O127" s="171"/>
      <c r="P127" s="172">
        <f>SUM(P128:P129)</f>
        <v>0</v>
      </c>
      <c r="Q127" s="171"/>
      <c r="R127" s="172">
        <f>SUM(R128:R129)</f>
        <v>80.120348117999995</v>
      </c>
      <c r="S127" s="171"/>
      <c r="T127" s="173">
        <f>SUM(T128:T129)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66" t="s">
        <v>82</v>
      </c>
      <c r="AT127" s="174" t="s">
        <v>73</v>
      </c>
      <c r="AU127" s="174" t="s">
        <v>82</v>
      </c>
      <c r="AY127" s="166" t="s">
        <v>116</v>
      </c>
      <c r="BK127" s="175">
        <f>SUM(BK128:BK129)</f>
        <v>0</v>
      </c>
    </row>
    <row r="128" s="2" customFormat="1" ht="24.15" customHeight="1">
      <c r="A128" s="36"/>
      <c r="B128" s="178"/>
      <c r="C128" s="179" t="s">
        <v>82</v>
      </c>
      <c r="D128" s="179" t="s">
        <v>118</v>
      </c>
      <c r="E128" s="180" t="s">
        <v>278</v>
      </c>
      <c r="F128" s="181" t="s">
        <v>279</v>
      </c>
      <c r="G128" s="182" t="s">
        <v>127</v>
      </c>
      <c r="H128" s="183">
        <v>33.299999999999997</v>
      </c>
      <c r="I128" s="184"/>
      <c r="J128" s="185">
        <f>ROUND(I128*H128,2)</f>
        <v>0</v>
      </c>
      <c r="K128" s="186"/>
      <c r="L128" s="37"/>
      <c r="M128" s="187" t="s">
        <v>1</v>
      </c>
      <c r="N128" s="188" t="s">
        <v>40</v>
      </c>
      <c r="O128" s="80"/>
      <c r="P128" s="189">
        <f>O128*H128</f>
        <v>0</v>
      </c>
      <c r="Q128" s="189">
        <v>2.40601646</v>
      </c>
      <c r="R128" s="189">
        <f>Q128*H128</f>
        <v>80.120348117999995</v>
      </c>
      <c r="S128" s="189">
        <v>0</v>
      </c>
      <c r="T128" s="190">
        <f>S128*H128</f>
        <v>0</v>
      </c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R128" s="191" t="s">
        <v>122</v>
      </c>
      <c r="AT128" s="191" t="s">
        <v>118</v>
      </c>
      <c r="AU128" s="191" t="s">
        <v>123</v>
      </c>
      <c r="AY128" s="17" t="s">
        <v>116</v>
      </c>
      <c r="BE128" s="192">
        <f>IF(N128="základná",J128,0)</f>
        <v>0</v>
      </c>
      <c r="BF128" s="192">
        <f>IF(N128="znížená",J128,0)</f>
        <v>0</v>
      </c>
      <c r="BG128" s="192">
        <f>IF(N128="zákl. prenesená",J128,0)</f>
        <v>0</v>
      </c>
      <c r="BH128" s="192">
        <f>IF(N128="zníž. prenesená",J128,0)</f>
        <v>0</v>
      </c>
      <c r="BI128" s="192">
        <f>IF(N128="nulová",J128,0)</f>
        <v>0</v>
      </c>
      <c r="BJ128" s="17" t="s">
        <v>123</v>
      </c>
      <c r="BK128" s="192">
        <f>ROUND(I128*H128,2)</f>
        <v>0</v>
      </c>
      <c r="BL128" s="17" t="s">
        <v>122</v>
      </c>
      <c r="BM128" s="191" t="s">
        <v>280</v>
      </c>
    </row>
    <row r="129" s="13" customFormat="1">
      <c r="A129" s="13"/>
      <c r="B129" s="193"/>
      <c r="C129" s="13"/>
      <c r="D129" s="194" t="s">
        <v>129</v>
      </c>
      <c r="E129" s="195" t="s">
        <v>1</v>
      </c>
      <c r="F129" s="196" t="s">
        <v>281</v>
      </c>
      <c r="G129" s="13"/>
      <c r="H129" s="197">
        <v>33.299999999999997</v>
      </c>
      <c r="I129" s="198"/>
      <c r="J129" s="13"/>
      <c r="K129" s="13"/>
      <c r="L129" s="193"/>
      <c r="M129" s="199"/>
      <c r="N129" s="200"/>
      <c r="O129" s="200"/>
      <c r="P129" s="200"/>
      <c r="Q129" s="200"/>
      <c r="R129" s="200"/>
      <c r="S129" s="200"/>
      <c r="T129" s="201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195" t="s">
        <v>129</v>
      </c>
      <c r="AU129" s="195" t="s">
        <v>123</v>
      </c>
      <c r="AV129" s="13" t="s">
        <v>123</v>
      </c>
      <c r="AW129" s="13" t="s">
        <v>30</v>
      </c>
      <c r="AX129" s="13" t="s">
        <v>82</v>
      </c>
      <c r="AY129" s="195" t="s">
        <v>116</v>
      </c>
    </row>
    <row r="130" s="12" customFormat="1" ht="22.8" customHeight="1">
      <c r="A130" s="12"/>
      <c r="B130" s="165"/>
      <c r="C130" s="12"/>
      <c r="D130" s="166" t="s">
        <v>73</v>
      </c>
      <c r="E130" s="176" t="s">
        <v>155</v>
      </c>
      <c r="F130" s="176" t="s">
        <v>208</v>
      </c>
      <c r="G130" s="12"/>
      <c r="H130" s="12"/>
      <c r="I130" s="168"/>
      <c r="J130" s="177">
        <f>BK130</f>
        <v>0</v>
      </c>
      <c r="K130" s="12"/>
      <c r="L130" s="165"/>
      <c r="M130" s="170"/>
      <c r="N130" s="171"/>
      <c r="O130" s="171"/>
      <c r="P130" s="172">
        <f>SUM(P131:P132)</f>
        <v>0</v>
      </c>
      <c r="Q130" s="171"/>
      <c r="R130" s="172">
        <f>SUM(R131:R132)</f>
        <v>0</v>
      </c>
      <c r="S130" s="171"/>
      <c r="T130" s="173">
        <f>SUM(T131:T132)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166" t="s">
        <v>82</v>
      </c>
      <c r="AT130" s="174" t="s">
        <v>73</v>
      </c>
      <c r="AU130" s="174" t="s">
        <v>82</v>
      </c>
      <c r="AY130" s="166" t="s">
        <v>116</v>
      </c>
      <c r="BK130" s="175">
        <f>SUM(BK131:BK132)</f>
        <v>0</v>
      </c>
    </row>
    <row r="131" s="2" customFormat="1" ht="16.5" customHeight="1">
      <c r="A131" s="36"/>
      <c r="B131" s="178"/>
      <c r="C131" s="179" t="s">
        <v>123</v>
      </c>
      <c r="D131" s="179" t="s">
        <v>118</v>
      </c>
      <c r="E131" s="180" t="s">
        <v>282</v>
      </c>
      <c r="F131" s="181" t="s">
        <v>283</v>
      </c>
      <c r="G131" s="182" t="s">
        <v>212</v>
      </c>
      <c r="H131" s="183">
        <v>5.4000000000000004</v>
      </c>
      <c r="I131" s="184"/>
      <c r="J131" s="185">
        <f>ROUND(I131*H131,2)</f>
        <v>0</v>
      </c>
      <c r="K131" s="186"/>
      <c r="L131" s="37"/>
      <c r="M131" s="187" t="s">
        <v>1</v>
      </c>
      <c r="N131" s="188" t="s">
        <v>40</v>
      </c>
      <c r="O131" s="80"/>
      <c r="P131" s="189">
        <f>O131*H131</f>
        <v>0</v>
      </c>
      <c r="Q131" s="189">
        <v>0</v>
      </c>
      <c r="R131" s="189">
        <f>Q131*H131</f>
        <v>0</v>
      </c>
      <c r="S131" s="189">
        <v>0</v>
      </c>
      <c r="T131" s="190">
        <f>S131*H131</f>
        <v>0</v>
      </c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R131" s="191" t="s">
        <v>122</v>
      </c>
      <c r="AT131" s="191" t="s">
        <v>118</v>
      </c>
      <c r="AU131" s="191" t="s">
        <v>123</v>
      </c>
      <c r="AY131" s="17" t="s">
        <v>116</v>
      </c>
      <c r="BE131" s="192">
        <f>IF(N131="základná",J131,0)</f>
        <v>0</v>
      </c>
      <c r="BF131" s="192">
        <f>IF(N131="znížená",J131,0)</f>
        <v>0</v>
      </c>
      <c r="BG131" s="192">
        <f>IF(N131="zákl. prenesená",J131,0)</f>
        <v>0</v>
      </c>
      <c r="BH131" s="192">
        <f>IF(N131="zníž. prenesená",J131,0)</f>
        <v>0</v>
      </c>
      <c r="BI131" s="192">
        <f>IF(N131="nulová",J131,0)</f>
        <v>0</v>
      </c>
      <c r="BJ131" s="17" t="s">
        <v>123</v>
      </c>
      <c r="BK131" s="192">
        <f>ROUND(I131*H131,2)</f>
        <v>0</v>
      </c>
      <c r="BL131" s="17" t="s">
        <v>122</v>
      </c>
      <c r="BM131" s="191" t="s">
        <v>284</v>
      </c>
    </row>
    <row r="132" s="13" customFormat="1">
      <c r="A132" s="13"/>
      <c r="B132" s="193"/>
      <c r="C132" s="13"/>
      <c r="D132" s="194" t="s">
        <v>129</v>
      </c>
      <c r="E132" s="195" t="s">
        <v>1</v>
      </c>
      <c r="F132" s="196" t="s">
        <v>285</v>
      </c>
      <c r="G132" s="13"/>
      <c r="H132" s="197">
        <v>5.4000000000000004</v>
      </c>
      <c r="I132" s="198"/>
      <c r="J132" s="13"/>
      <c r="K132" s="13"/>
      <c r="L132" s="193"/>
      <c r="M132" s="199"/>
      <c r="N132" s="200"/>
      <c r="O132" s="200"/>
      <c r="P132" s="200"/>
      <c r="Q132" s="200"/>
      <c r="R132" s="200"/>
      <c r="S132" s="200"/>
      <c r="T132" s="201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195" t="s">
        <v>129</v>
      </c>
      <c r="AU132" s="195" t="s">
        <v>123</v>
      </c>
      <c r="AV132" s="13" t="s">
        <v>123</v>
      </c>
      <c r="AW132" s="13" t="s">
        <v>30</v>
      </c>
      <c r="AX132" s="13" t="s">
        <v>82</v>
      </c>
      <c r="AY132" s="195" t="s">
        <v>116</v>
      </c>
    </row>
    <row r="133" s="12" customFormat="1" ht="22.8" customHeight="1">
      <c r="A133" s="12"/>
      <c r="B133" s="165"/>
      <c r="C133" s="12"/>
      <c r="D133" s="166" t="s">
        <v>73</v>
      </c>
      <c r="E133" s="176" t="s">
        <v>159</v>
      </c>
      <c r="F133" s="176" t="s">
        <v>229</v>
      </c>
      <c r="G133" s="12"/>
      <c r="H133" s="12"/>
      <c r="I133" s="168"/>
      <c r="J133" s="177">
        <f>BK133</f>
        <v>0</v>
      </c>
      <c r="K133" s="12"/>
      <c r="L133" s="165"/>
      <c r="M133" s="170"/>
      <c r="N133" s="171"/>
      <c r="O133" s="171"/>
      <c r="P133" s="172">
        <f>SUM(P134:P135)</f>
        <v>0</v>
      </c>
      <c r="Q133" s="171"/>
      <c r="R133" s="172">
        <f>SUM(R134:R135)</f>
        <v>0.0022644000000000002</v>
      </c>
      <c r="S133" s="171"/>
      <c r="T133" s="173">
        <f>SUM(T134:T135)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166" t="s">
        <v>82</v>
      </c>
      <c r="AT133" s="174" t="s">
        <v>73</v>
      </c>
      <c r="AU133" s="174" t="s">
        <v>82</v>
      </c>
      <c r="AY133" s="166" t="s">
        <v>116</v>
      </c>
      <c r="BK133" s="175">
        <f>SUM(BK134:BK135)</f>
        <v>0</v>
      </c>
    </row>
    <row r="134" s="2" customFormat="1" ht="24.15" customHeight="1">
      <c r="A134" s="36"/>
      <c r="B134" s="178"/>
      <c r="C134" s="179" t="s">
        <v>133</v>
      </c>
      <c r="D134" s="179" t="s">
        <v>118</v>
      </c>
      <c r="E134" s="180" t="s">
        <v>286</v>
      </c>
      <c r="F134" s="181" t="s">
        <v>287</v>
      </c>
      <c r="G134" s="182" t="s">
        <v>121</v>
      </c>
      <c r="H134" s="183">
        <v>333</v>
      </c>
      <c r="I134" s="184"/>
      <c r="J134" s="185">
        <f>ROUND(I134*H134,2)</f>
        <v>0</v>
      </c>
      <c r="K134" s="186"/>
      <c r="L134" s="37"/>
      <c r="M134" s="187" t="s">
        <v>1</v>
      </c>
      <c r="N134" s="188" t="s">
        <v>40</v>
      </c>
      <c r="O134" s="80"/>
      <c r="P134" s="189">
        <f>O134*H134</f>
        <v>0</v>
      </c>
      <c r="Q134" s="189">
        <v>6.8000000000000001E-06</v>
      </c>
      <c r="R134" s="189">
        <f>Q134*H134</f>
        <v>0.0022644000000000002</v>
      </c>
      <c r="S134" s="189">
        <v>0</v>
      </c>
      <c r="T134" s="190">
        <f>S134*H134</f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191" t="s">
        <v>122</v>
      </c>
      <c r="AT134" s="191" t="s">
        <v>118</v>
      </c>
      <c r="AU134" s="191" t="s">
        <v>123</v>
      </c>
      <c r="AY134" s="17" t="s">
        <v>116</v>
      </c>
      <c r="BE134" s="192">
        <f>IF(N134="základná",J134,0)</f>
        <v>0</v>
      </c>
      <c r="BF134" s="192">
        <f>IF(N134="znížená",J134,0)</f>
        <v>0</v>
      </c>
      <c r="BG134" s="192">
        <f>IF(N134="zákl. prenesená",J134,0)</f>
        <v>0</v>
      </c>
      <c r="BH134" s="192">
        <f>IF(N134="zníž. prenesená",J134,0)</f>
        <v>0</v>
      </c>
      <c r="BI134" s="192">
        <f>IF(N134="nulová",J134,0)</f>
        <v>0</v>
      </c>
      <c r="BJ134" s="17" t="s">
        <v>123</v>
      </c>
      <c r="BK134" s="192">
        <f>ROUND(I134*H134,2)</f>
        <v>0</v>
      </c>
      <c r="BL134" s="17" t="s">
        <v>122</v>
      </c>
      <c r="BM134" s="191" t="s">
        <v>288</v>
      </c>
    </row>
    <row r="135" s="13" customFormat="1">
      <c r="A135" s="13"/>
      <c r="B135" s="193"/>
      <c r="C135" s="13"/>
      <c r="D135" s="194" t="s">
        <v>129</v>
      </c>
      <c r="E135" s="195" t="s">
        <v>1</v>
      </c>
      <c r="F135" s="196" t="s">
        <v>289</v>
      </c>
      <c r="G135" s="13"/>
      <c r="H135" s="197">
        <v>333</v>
      </c>
      <c r="I135" s="198"/>
      <c r="J135" s="13"/>
      <c r="K135" s="13"/>
      <c r="L135" s="193"/>
      <c r="M135" s="199"/>
      <c r="N135" s="200"/>
      <c r="O135" s="200"/>
      <c r="P135" s="200"/>
      <c r="Q135" s="200"/>
      <c r="R135" s="200"/>
      <c r="S135" s="200"/>
      <c r="T135" s="201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195" t="s">
        <v>129</v>
      </c>
      <c r="AU135" s="195" t="s">
        <v>123</v>
      </c>
      <c r="AV135" s="13" t="s">
        <v>123</v>
      </c>
      <c r="AW135" s="13" t="s">
        <v>30</v>
      </c>
      <c r="AX135" s="13" t="s">
        <v>82</v>
      </c>
      <c r="AY135" s="195" t="s">
        <v>116</v>
      </c>
    </row>
    <row r="136" s="12" customFormat="1" ht="22.8" customHeight="1">
      <c r="A136" s="12"/>
      <c r="B136" s="165"/>
      <c r="C136" s="12"/>
      <c r="D136" s="166" t="s">
        <v>73</v>
      </c>
      <c r="E136" s="176" t="s">
        <v>267</v>
      </c>
      <c r="F136" s="176" t="s">
        <v>268</v>
      </c>
      <c r="G136" s="12"/>
      <c r="H136" s="12"/>
      <c r="I136" s="168"/>
      <c r="J136" s="177">
        <f>BK136</f>
        <v>0</v>
      </c>
      <c r="K136" s="12"/>
      <c r="L136" s="165"/>
      <c r="M136" s="170"/>
      <c r="N136" s="171"/>
      <c r="O136" s="171"/>
      <c r="P136" s="172">
        <f>P137</f>
        <v>0</v>
      </c>
      <c r="Q136" s="171"/>
      <c r="R136" s="172">
        <f>R137</f>
        <v>0</v>
      </c>
      <c r="S136" s="171"/>
      <c r="T136" s="173">
        <f>T137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166" t="s">
        <v>82</v>
      </c>
      <c r="AT136" s="174" t="s">
        <v>73</v>
      </c>
      <c r="AU136" s="174" t="s">
        <v>82</v>
      </c>
      <c r="AY136" s="166" t="s">
        <v>116</v>
      </c>
      <c r="BK136" s="175">
        <f>BK137</f>
        <v>0</v>
      </c>
    </row>
    <row r="137" s="2" customFormat="1" ht="24.15" customHeight="1">
      <c r="A137" s="36"/>
      <c r="B137" s="178"/>
      <c r="C137" s="179" t="s">
        <v>122</v>
      </c>
      <c r="D137" s="179" t="s">
        <v>118</v>
      </c>
      <c r="E137" s="180" t="s">
        <v>290</v>
      </c>
      <c r="F137" s="181" t="s">
        <v>291</v>
      </c>
      <c r="G137" s="182" t="s">
        <v>162</v>
      </c>
      <c r="H137" s="183">
        <v>80.123000000000005</v>
      </c>
      <c r="I137" s="184"/>
      <c r="J137" s="185">
        <f>ROUND(I137*H137,2)</f>
        <v>0</v>
      </c>
      <c r="K137" s="186"/>
      <c r="L137" s="37"/>
      <c r="M137" s="187" t="s">
        <v>1</v>
      </c>
      <c r="N137" s="188" t="s">
        <v>40</v>
      </c>
      <c r="O137" s="80"/>
      <c r="P137" s="189">
        <f>O137*H137</f>
        <v>0</v>
      </c>
      <c r="Q137" s="189">
        <v>0</v>
      </c>
      <c r="R137" s="189">
        <f>Q137*H137</f>
        <v>0</v>
      </c>
      <c r="S137" s="189">
        <v>0</v>
      </c>
      <c r="T137" s="190">
        <f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191" t="s">
        <v>122</v>
      </c>
      <c r="AT137" s="191" t="s">
        <v>118</v>
      </c>
      <c r="AU137" s="191" t="s">
        <v>123</v>
      </c>
      <c r="AY137" s="17" t="s">
        <v>116</v>
      </c>
      <c r="BE137" s="192">
        <f>IF(N137="základná",J137,0)</f>
        <v>0</v>
      </c>
      <c r="BF137" s="192">
        <f>IF(N137="znížená",J137,0)</f>
        <v>0</v>
      </c>
      <c r="BG137" s="192">
        <f>IF(N137="zákl. prenesená",J137,0)</f>
        <v>0</v>
      </c>
      <c r="BH137" s="192">
        <f>IF(N137="zníž. prenesená",J137,0)</f>
        <v>0</v>
      </c>
      <c r="BI137" s="192">
        <f>IF(N137="nulová",J137,0)</f>
        <v>0</v>
      </c>
      <c r="BJ137" s="17" t="s">
        <v>123</v>
      </c>
      <c r="BK137" s="192">
        <f>ROUND(I137*H137,2)</f>
        <v>0</v>
      </c>
      <c r="BL137" s="17" t="s">
        <v>122</v>
      </c>
      <c r="BM137" s="191" t="s">
        <v>292</v>
      </c>
    </row>
    <row r="138" s="12" customFormat="1" ht="25.92" customHeight="1">
      <c r="A138" s="12"/>
      <c r="B138" s="165"/>
      <c r="C138" s="12"/>
      <c r="D138" s="166" t="s">
        <v>73</v>
      </c>
      <c r="E138" s="167" t="s">
        <v>293</v>
      </c>
      <c r="F138" s="167" t="s">
        <v>294</v>
      </c>
      <c r="G138" s="12"/>
      <c r="H138" s="12"/>
      <c r="I138" s="168"/>
      <c r="J138" s="169">
        <f>BK138</f>
        <v>0</v>
      </c>
      <c r="K138" s="12"/>
      <c r="L138" s="165"/>
      <c r="M138" s="170"/>
      <c r="N138" s="171"/>
      <c r="O138" s="171"/>
      <c r="P138" s="172">
        <f>P139</f>
        <v>0</v>
      </c>
      <c r="Q138" s="171"/>
      <c r="R138" s="172">
        <f>R139</f>
        <v>3.2849399999999997</v>
      </c>
      <c r="S138" s="171"/>
      <c r="T138" s="173">
        <f>T139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166" t="s">
        <v>123</v>
      </c>
      <c r="AT138" s="174" t="s">
        <v>73</v>
      </c>
      <c r="AU138" s="174" t="s">
        <v>74</v>
      </c>
      <c r="AY138" s="166" t="s">
        <v>116</v>
      </c>
      <c r="BK138" s="175">
        <f>BK139</f>
        <v>0</v>
      </c>
    </row>
    <row r="139" s="12" customFormat="1" ht="22.8" customHeight="1">
      <c r="A139" s="12"/>
      <c r="B139" s="165"/>
      <c r="C139" s="12"/>
      <c r="D139" s="166" t="s">
        <v>73</v>
      </c>
      <c r="E139" s="176" t="s">
        <v>295</v>
      </c>
      <c r="F139" s="176" t="s">
        <v>296</v>
      </c>
      <c r="G139" s="12"/>
      <c r="H139" s="12"/>
      <c r="I139" s="168"/>
      <c r="J139" s="177">
        <f>BK139</f>
        <v>0</v>
      </c>
      <c r="K139" s="12"/>
      <c r="L139" s="165"/>
      <c r="M139" s="170"/>
      <c r="N139" s="171"/>
      <c r="O139" s="171"/>
      <c r="P139" s="172">
        <f>SUM(P140:P161)</f>
        <v>0</v>
      </c>
      <c r="Q139" s="171"/>
      <c r="R139" s="172">
        <f>SUM(R140:R161)</f>
        <v>3.2849399999999997</v>
      </c>
      <c r="S139" s="171"/>
      <c r="T139" s="173">
        <f>SUM(T140:T161)</f>
        <v>0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166" t="s">
        <v>123</v>
      </c>
      <c r="AT139" s="174" t="s">
        <v>73</v>
      </c>
      <c r="AU139" s="174" t="s">
        <v>82</v>
      </c>
      <c r="AY139" s="166" t="s">
        <v>116</v>
      </c>
      <c r="BK139" s="175">
        <f>SUM(BK140:BK161)</f>
        <v>0</v>
      </c>
    </row>
    <row r="140" s="2" customFormat="1" ht="24.15" customHeight="1">
      <c r="A140" s="36"/>
      <c r="B140" s="178"/>
      <c r="C140" s="179" t="s">
        <v>141</v>
      </c>
      <c r="D140" s="179" t="s">
        <v>118</v>
      </c>
      <c r="E140" s="180" t="s">
        <v>297</v>
      </c>
      <c r="F140" s="181" t="s">
        <v>298</v>
      </c>
      <c r="G140" s="182" t="s">
        <v>121</v>
      </c>
      <c r="H140" s="183">
        <v>333</v>
      </c>
      <c r="I140" s="184"/>
      <c r="J140" s="185">
        <f>ROUND(I140*H140,2)</f>
        <v>0</v>
      </c>
      <c r="K140" s="186"/>
      <c r="L140" s="37"/>
      <c r="M140" s="187" t="s">
        <v>1</v>
      </c>
      <c r="N140" s="188" t="s">
        <v>40</v>
      </c>
      <c r="O140" s="80"/>
      <c r="P140" s="189">
        <f>O140*H140</f>
        <v>0</v>
      </c>
      <c r="Q140" s="189">
        <v>0.00075000000000000002</v>
      </c>
      <c r="R140" s="189">
        <f>Q140*H140</f>
        <v>0.24975</v>
      </c>
      <c r="S140" s="189">
        <v>0</v>
      </c>
      <c r="T140" s="190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191" t="s">
        <v>198</v>
      </c>
      <c r="AT140" s="191" t="s">
        <v>118</v>
      </c>
      <c r="AU140" s="191" t="s">
        <v>123</v>
      </c>
      <c r="AY140" s="17" t="s">
        <v>116</v>
      </c>
      <c r="BE140" s="192">
        <f>IF(N140="základná",J140,0)</f>
        <v>0</v>
      </c>
      <c r="BF140" s="192">
        <f>IF(N140="znížená",J140,0)</f>
        <v>0</v>
      </c>
      <c r="BG140" s="192">
        <f>IF(N140="zákl. prenesená",J140,0)</f>
        <v>0</v>
      </c>
      <c r="BH140" s="192">
        <f>IF(N140="zníž. prenesená",J140,0)</f>
        <v>0</v>
      </c>
      <c r="BI140" s="192">
        <f>IF(N140="nulová",J140,0)</f>
        <v>0</v>
      </c>
      <c r="BJ140" s="17" t="s">
        <v>123</v>
      </c>
      <c r="BK140" s="192">
        <f>ROUND(I140*H140,2)</f>
        <v>0</v>
      </c>
      <c r="BL140" s="17" t="s">
        <v>198</v>
      </c>
      <c r="BM140" s="191" t="s">
        <v>299</v>
      </c>
    </row>
    <row r="141" s="13" customFormat="1">
      <c r="A141" s="13"/>
      <c r="B141" s="193"/>
      <c r="C141" s="13"/>
      <c r="D141" s="194" t="s">
        <v>129</v>
      </c>
      <c r="E141" s="195" t="s">
        <v>1</v>
      </c>
      <c r="F141" s="196" t="s">
        <v>289</v>
      </c>
      <c r="G141" s="13"/>
      <c r="H141" s="197">
        <v>333</v>
      </c>
      <c r="I141" s="198"/>
      <c r="J141" s="13"/>
      <c r="K141" s="13"/>
      <c r="L141" s="193"/>
      <c r="M141" s="199"/>
      <c r="N141" s="200"/>
      <c r="O141" s="200"/>
      <c r="P141" s="200"/>
      <c r="Q141" s="200"/>
      <c r="R141" s="200"/>
      <c r="S141" s="200"/>
      <c r="T141" s="201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195" t="s">
        <v>129</v>
      </c>
      <c r="AU141" s="195" t="s">
        <v>123</v>
      </c>
      <c r="AV141" s="13" t="s">
        <v>123</v>
      </c>
      <c r="AW141" s="13" t="s">
        <v>30</v>
      </c>
      <c r="AX141" s="13" t="s">
        <v>82</v>
      </c>
      <c r="AY141" s="195" t="s">
        <v>116</v>
      </c>
    </row>
    <row r="142" s="2" customFormat="1" ht="37.8" customHeight="1">
      <c r="A142" s="36"/>
      <c r="B142" s="178"/>
      <c r="C142" s="210" t="s">
        <v>145</v>
      </c>
      <c r="D142" s="210" t="s">
        <v>176</v>
      </c>
      <c r="E142" s="211" t="s">
        <v>300</v>
      </c>
      <c r="F142" s="212" t="s">
        <v>301</v>
      </c>
      <c r="G142" s="213" t="s">
        <v>121</v>
      </c>
      <c r="H142" s="214">
        <v>382.94999999999999</v>
      </c>
      <c r="I142" s="215"/>
      <c r="J142" s="216">
        <f>ROUND(I142*H142,2)</f>
        <v>0</v>
      </c>
      <c r="K142" s="217"/>
      <c r="L142" s="218"/>
      <c r="M142" s="219" t="s">
        <v>1</v>
      </c>
      <c r="N142" s="220" t="s">
        <v>40</v>
      </c>
      <c r="O142" s="80"/>
      <c r="P142" s="189">
        <f>O142*H142</f>
        <v>0</v>
      </c>
      <c r="Q142" s="189">
        <v>0.002</v>
      </c>
      <c r="R142" s="189">
        <f>Q142*H142</f>
        <v>0.76590000000000003</v>
      </c>
      <c r="S142" s="189">
        <v>0</v>
      </c>
      <c r="T142" s="190">
        <f>S142*H142</f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191" t="s">
        <v>302</v>
      </c>
      <c r="AT142" s="191" t="s">
        <v>176</v>
      </c>
      <c r="AU142" s="191" t="s">
        <v>123</v>
      </c>
      <c r="AY142" s="17" t="s">
        <v>116</v>
      </c>
      <c r="BE142" s="192">
        <f>IF(N142="základná",J142,0)</f>
        <v>0</v>
      </c>
      <c r="BF142" s="192">
        <f>IF(N142="znížená",J142,0)</f>
        <v>0</v>
      </c>
      <c r="BG142" s="192">
        <f>IF(N142="zákl. prenesená",J142,0)</f>
        <v>0</v>
      </c>
      <c r="BH142" s="192">
        <f>IF(N142="zníž. prenesená",J142,0)</f>
        <v>0</v>
      </c>
      <c r="BI142" s="192">
        <f>IF(N142="nulová",J142,0)</f>
        <v>0</v>
      </c>
      <c r="BJ142" s="17" t="s">
        <v>123</v>
      </c>
      <c r="BK142" s="192">
        <f>ROUND(I142*H142,2)</f>
        <v>0</v>
      </c>
      <c r="BL142" s="17" t="s">
        <v>198</v>
      </c>
      <c r="BM142" s="191" t="s">
        <v>303</v>
      </c>
    </row>
    <row r="143" s="13" customFormat="1">
      <c r="A143" s="13"/>
      <c r="B143" s="193"/>
      <c r="C143" s="13"/>
      <c r="D143" s="194" t="s">
        <v>129</v>
      </c>
      <c r="E143" s="13"/>
      <c r="F143" s="196" t="s">
        <v>304</v>
      </c>
      <c r="G143" s="13"/>
      <c r="H143" s="197">
        <v>382.94999999999999</v>
      </c>
      <c r="I143" s="198"/>
      <c r="J143" s="13"/>
      <c r="K143" s="13"/>
      <c r="L143" s="193"/>
      <c r="M143" s="199"/>
      <c r="N143" s="200"/>
      <c r="O143" s="200"/>
      <c r="P143" s="200"/>
      <c r="Q143" s="200"/>
      <c r="R143" s="200"/>
      <c r="S143" s="200"/>
      <c r="T143" s="20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195" t="s">
        <v>129</v>
      </c>
      <c r="AU143" s="195" t="s">
        <v>123</v>
      </c>
      <c r="AV143" s="13" t="s">
        <v>123</v>
      </c>
      <c r="AW143" s="13" t="s">
        <v>3</v>
      </c>
      <c r="AX143" s="13" t="s">
        <v>82</v>
      </c>
      <c r="AY143" s="195" t="s">
        <v>116</v>
      </c>
    </row>
    <row r="144" s="2" customFormat="1" ht="24.15" customHeight="1">
      <c r="A144" s="36"/>
      <c r="B144" s="178"/>
      <c r="C144" s="179" t="s">
        <v>150</v>
      </c>
      <c r="D144" s="179" t="s">
        <v>118</v>
      </c>
      <c r="E144" s="180" t="s">
        <v>305</v>
      </c>
      <c r="F144" s="181" t="s">
        <v>306</v>
      </c>
      <c r="G144" s="182" t="s">
        <v>121</v>
      </c>
      <c r="H144" s="183">
        <v>276</v>
      </c>
      <c r="I144" s="184"/>
      <c r="J144" s="185">
        <f>ROUND(I144*H144,2)</f>
        <v>0</v>
      </c>
      <c r="K144" s="186"/>
      <c r="L144" s="37"/>
      <c r="M144" s="187" t="s">
        <v>1</v>
      </c>
      <c r="N144" s="188" t="s">
        <v>40</v>
      </c>
      <c r="O144" s="80"/>
      <c r="P144" s="189">
        <f>O144*H144</f>
        <v>0</v>
      </c>
      <c r="Q144" s="189">
        <v>0.00075000000000000002</v>
      </c>
      <c r="R144" s="189">
        <f>Q144*H144</f>
        <v>0.20700000000000002</v>
      </c>
      <c r="S144" s="189">
        <v>0</v>
      </c>
      <c r="T144" s="190">
        <f>S144*H144</f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191" t="s">
        <v>198</v>
      </c>
      <c r="AT144" s="191" t="s">
        <v>118</v>
      </c>
      <c r="AU144" s="191" t="s">
        <v>123</v>
      </c>
      <c r="AY144" s="17" t="s">
        <v>116</v>
      </c>
      <c r="BE144" s="192">
        <f>IF(N144="základná",J144,0)</f>
        <v>0</v>
      </c>
      <c r="BF144" s="192">
        <f>IF(N144="znížená",J144,0)</f>
        <v>0</v>
      </c>
      <c r="BG144" s="192">
        <f>IF(N144="zákl. prenesená",J144,0)</f>
        <v>0</v>
      </c>
      <c r="BH144" s="192">
        <f>IF(N144="zníž. prenesená",J144,0)</f>
        <v>0</v>
      </c>
      <c r="BI144" s="192">
        <f>IF(N144="nulová",J144,0)</f>
        <v>0</v>
      </c>
      <c r="BJ144" s="17" t="s">
        <v>123</v>
      </c>
      <c r="BK144" s="192">
        <f>ROUND(I144*H144,2)</f>
        <v>0</v>
      </c>
      <c r="BL144" s="17" t="s">
        <v>198</v>
      </c>
      <c r="BM144" s="191" t="s">
        <v>307</v>
      </c>
    </row>
    <row r="145" s="13" customFormat="1">
      <c r="A145" s="13"/>
      <c r="B145" s="193"/>
      <c r="C145" s="13"/>
      <c r="D145" s="194" t="s">
        <v>129</v>
      </c>
      <c r="E145" s="195" t="s">
        <v>1</v>
      </c>
      <c r="F145" s="196" t="s">
        <v>308</v>
      </c>
      <c r="G145" s="13"/>
      <c r="H145" s="197">
        <v>276</v>
      </c>
      <c r="I145" s="198"/>
      <c r="J145" s="13"/>
      <c r="K145" s="13"/>
      <c r="L145" s="193"/>
      <c r="M145" s="199"/>
      <c r="N145" s="200"/>
      <c r="O145" s="200"/>
      <c r="P145" s="200"/>
      <c r="Q145" s="200"/>
      <c r="R145" s="200"/>
      <c r="S145" s="200"/>
      <c r="T145" s="20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195" t="s">
        <v>129</v>
      </c>
      <c r="AU145" s="195" t="s">
        <v>123</v>
      </c>
      <c r="AV145" s="13" t="s">
        <v>123</v>
      </c>
      <c r="AW145" s="13" t="s">
        <v>30</v>
      </c>
      <c r="AX145" s="13" t="s">
        <v>82</v>
      </c>
      <c r="AY145" s="195" t="s">
        <v>116</v>
      </c>
    </row>
    <row r="146" s="2" customFormat="1" ht="37.8" customHeight="1">
      <c r="A146" s="36"/>
      <c r="B146" s="178"/>
      <c r="C146" s="210" t="s">
        <v>155</v>
      </c>
      <c r="D146" s="210" t="s">
        <v>176</v>
      </c>
      <c r="E146" s="211" t="s">
        <v>300</v>
      </c>
      <c r="F146" s="212" t="s">
        <v>301</v>
      </c>
      <c r="G146" s="213" t="s">
        <v>121</v>
      </c>
      <c r="H146" s="214">
        <v>317.39999999999998</v>
      </c>
      <c r="I146" s="215"/>
      <c r="J146" s="216">
        <f>ROUND(I146*H146,2)</f>
        <v>0</v>
      </c>
      <c r="K146" s="217"/>
      <c r="L146" s="218"/>
      <c r="M146" s="219" t="s">
        <v>1</v>
      </c>
      <c r="N146" s="220" t="s">
        <v>40</v>
      </c>
      <c r="O146" s="80"/>
      <c r="P146" s="189">
        <f>O146*H146</f>
        <v>0</v>
      </c>
      <c r="Q146" s="189">
        <v>0.002</v>
      </c>
      <c r="R146" s="189">
        <f>Q146*H146</f>
        <v>0.63479999999999992</v>
      </c>
      <c r="S146" s="189">
        <v>0</v>
      </c>
      <c r="T146" s="190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191" t="s">
        <v>302</v>
      </c>
      <c r="AT146" s="191" t="s">
        <v>176</v>
      </c>
      <c r="AU146" s="191" t="s">
        <v>123</v>
      </c>
      <c r="AY146" s="17" t="s">
        <v>116</v>
      </c>
      <c r="BE146" s="192">
        <f>IF(N146="základná",J146,0)</f>
        <v>0</v>
      </c>
      <c r="BF146" s="192">
        <f>IF(N146="znížená",J146,0)</f>
        <v>0</v>
      </c>
      <c r="BG146" s="192">
        <f>IF(N146="zákl. prenesená",J146,0)</f>
        <v>0</v>
      </c>
      <c r="BH146" s="192">
        <f>IF(N146="zníž. prenesená",J146,0)</f>
        <v>0</v>
      </c>
      <c r="BI146" s="192">
        <f>IF(N146="nulová",J146,0)</f>
        <v>0</v>
      </c>
      <c r="BJ146" s="17" t="s">
        <v>123</v>
      </c>
      <c r="BK146" s="192">
        <f>ROUND(I146*H146,2)</f>
        <v>0</v>
      </c>
      <c r="BL146" s="17" t="s">
        <v>198</v>
      </c>
      <c r="BM146" s="191" t="s">
        <v>309</v>
      </c>
    </row>
    <row r="147" s="13" customFormat="1">
      <c r="A147" s="13"/>
      <c r="B147" s="193"/>
      <c r="C147" s="13"/>
      <c r="D147" s="194" t="s">
        <v>129</v>
      </c>
      <c r="E147" s="13"/>
      <c r="F147" s="196" t="s">
        <v>310</v>
      </c>
      <c r="G147" s="13"/>
      <c r="H147" s="197">
        <v>317.39999999999998</v>
      </c>
      <c r="I147" s="198"/>
      <c r="J147" s="13"/>
      <c r="K147" s="13"/>
      <c r="L147" s="193"/>
      <c r="M147" s="199"/>
      <c r="N147" s="200"/>
      <c r="O147" s="200"/>
      <c r="P147" s="200"/>
      <c r="Q147" s="200"/>
      <c r="R147" s="200"/>
      <c r="S147" s="200"/>
      <c r="T147" s="20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195" t="s">
        <v>129</v>
      </c>
      <c r="AU147" s="195" t="s">
        <v>123</v>
      </c>
      <c r="AV147" s="13" t="s">
        <v>123</v>
      </c>
      <c r="AW147" s="13" t="s">
        <v>3</v>
      </c>
      <c r="AX147" s="13" t="s">
        <v>82</v>
      </c>
      <c r="AY147" s="195" t="s">
        <v>116</v>
      </c>
    </row>
    <row r="148" s="2" customFormat="1" ht="16.5" customHeight="1">
      <c r="A148" s="36"/>
      <c r="B148" s="178"/>
      <c r="C148" s="179" t="s">
        <v>159</v>
      </c>
      <c r="D148" s="179" t="s">
        <v>118</v>
      </c>
      <c r="E148" s="180" t="s">
        <v>311</v>
      </c>
      <c r="F148" s="181" t="s">
        <v>312</v>
      </c>
      <c r="G148" s="182" t="s">
        <v>212</v>
      </c>
      <c r="H148" s="183">
        <v>94</v>
      </c>
      <c r="I148" s="184"/>
      <c r="J148" s="185">
        <f>ROUND(I148*H148,2)</f>
        <v>0</v>
      </c>
      <c r="K148" s="186"/>
      <c r="L148" s="37"/>
      <c r="M148" s="187" t="s">
        <v>1</v>
      </c>
      <c r="N148" s="188" t="s">
        <v>40</v>
      </c>
      <c r="O148" s="80"/>
      <c r="P148" s="189">
        <f>O148*H148</f>
        <v>0</v>
      </c>
      <c r="Q148" s="189">
        <v>0.00028499999999999999</v>
      </c>
      <c r="R148" s="189">
        <f>Q148*H148</f>
        <v>0.026789999999999998</v>
      </c>
      <c r="S148" s="189">
        <v>0</v>
      </c>
      <c r="T148" s="190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191" t="s">
        <v>198</v>
      </c>
      <c r="AT148" s="191" t="s">
        <v>118</v>
      </c>
      <c r="AU148" s="191" t="s">
        <v>123</v>
      </c>
      <c r="AY148" s="17" t="s">
        <v>116</v>
      </c>
      <c r="BE148" s="192">
        <f>IF(N148="základná",J148,0)</f>
        <v>0</v>
      </c>
      <c r="BF148" s="192">
        <f>IF(N148="znížená",J148,0)</f>
        <v>0</v>
      </c>
      <c r="BG148" s="192">
        <f>IF(N148="zákl. prenesená",J148,0)</f>
        <v>0</v>
      </c>
      <c r="BH148" s="192">
        <f>IF(N148="zníž. prenesená",J148,0)</f>
        <v>0</v>
      </c>
      <c r="BI148" s="192">
        <f>IF(N148="nulová",J148,0)</f>
        <v>0</v>
      </c>
      <c r="BJ148" s="17" t="s">
        <v>123</v>
      </c>
      <c r="BK148" s="192">
        <f>ROUND(I148*H148,2)</f>
        <v>0</v>
      </c>
      <c r="BL148" s="17" t="s">
        <v>198</v>
      </c>
      <c r="BM148" s="191" t="s">
        <v>313</v>
      </c>
    </row>
    <row r="149" s="13" customFormat="1">
      <c r="A149" s="13"/>
      <c r="B149" s="193"/>
      <c r="C149" s="13"/>
      <c r="D149" s="194" t="s">
        <v>129</v>
      </c>
      <c r="E149" s="195" t="s">
        <v>1</v>
      </c>
      <c r="F149" s="196" t="s">
        <v>314</v>
      </c>
      <c r="G149" s="13"/>
      <c r="H149" s="197">
        <v>94</v>
      </c>
      <c r="I149" s="198"/>
      <c r="J149" s="13"/>
      <c r="K149" s="13"/>
      <c r="L149" s="193"/>
      <c r="M149" s="199"/>
      <c r="N149" s="200"/>
      <c r="O149" s="200"/>
      <c r="P149" s="200"/>
      <c r="Q149" s="200"/>
      <c r="R149" s="200"/>
      <c r="S149" s="200"/>
      <c r="T149" s="201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195" t="s">
        <v>129</v>
      </c>
      <c r="AU149" s="195" t="s">
        <v>123</v>
      </c>
      <c r="AV149" s="13" t="s">
        <v>123</v>
      </c>
      <c r="AW149" s="13" t="s">
        <v>30</v>
      </c>
      <c r="AX149" s="13" t="s">
        <v>82</v>
      </c>
      <c r="AY149" s="195" t="s">
        <v>116</v>
      </c>
    </row>
    <row r="150" s="2" customFormat="1" ht="24.15" customHeight="1">
      <c r="A150" s="36"/>
      <c r="B150" s="178"/>
      <c r="C150" s="179" t="s">
        <v>165</v>
      </c>
      <c r="D150" s="179" t="s">
        <v>118</v>
      </c>
      <c r="E150" s="180" t="s">
        <v>315</v>
      </c>
      <c r="F150" s="181" t="s">
        <v>316</v>
      </c>
      <c r="G150" s="182" t="s">
        <v>121</v>
      </c>
      <c r="H150" s="183">
        <v>333</v>
      </c>
      <c r="I150" s="184"/>
      <c r="J150" s="185">
        <f>ROUND(I150*H150,2)</f>
        <v>0</v>
      </c>
      <c r="K150" s="186"/>
      <c r="L150" s="37"/>
      <c r="M150" s="187" t="s">
        <v>1</v>
      </c>
      <c r="N150" s="188" t="s">
        <v>40</v>
      </c>
      <c r="O150" s="80"/>
      <c r="P150" s="189">
        <f>O150*H150</f>
        <v>0</v>
      </c>
      <c r="Q150" s="189">
        <v>0</v>
      </c>
      <c r="R150" s="189">
        <f>Q150*H150</f>
        <v>0</v>
      </c>
      <c r="S150" s="189">
        <v>0</v>
      </c>
      <c r="T150" s="190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191" t="s">
        <v>198</v>
      </c>
      <c r="AT150" s="191" t="s">
        <v>118</v>
      </c>
      <c r="AU150" s="191" t="s">
        <v>123</v>
      </c>
      <c r="AY150" s="17" t="s">
        <v>116</v>
      </c>
      <c r="BE150" s="192">
        <f>IF(N150="základná",J150,0)</f>
        <v>0</v>
      </c>
      <c r="BF150" s="192">
        <f>IF(N150="znížená",J150,0)</f>
        <v>0</v>
      </c>
      <c r="BG150" s="192">
        <f>IF(N150="zákl. prenesená",J150,0)</f>
        <v>0</v>
      </c>
      <c r="BH150" s="192">
        <f>IF(N150="zníž. prenesená",J150,0)</f>
        <v>0</v>
      </c>
      <c r="BI150" s="192">
        <f>IF(N150="nulová",J150,0)</f>
        <v>0</v>
      </c>
      <c r="BJ150" s="17" t="s">
        <v>123</v>
      </c>
      <c r="BK150" s="192">
        <f>ROUND(I150*H150,2)</f>
        <v>0</v>
      </c>
      <c r="BL150" s="17" t="s">
        <v>198</v>
      </c>
      <c r="BM150" s="191" t="s">
        <v>317</v>
      </c>
    </row>
    <row r="151" s="13" customFormat="1">
      <c r="A151" s="13"/>
      <c r="B151" s="193"/>
      <c r="C151" s="13"/>
      <c r="D151" s="194" t="s">
        <v>129</v>
      </c>
      <c r="E151" s="195" t="s">
        <v>1</v>
      </c>
      <c r="F151" s="196" t="s">
        <v>289</v>
      </c>
      <c r="G151" s="13"/>
      <c r="H151" s="197">
        <v>333</v>
      </c>
      <c r="I151" s="198"/>
      <c r="J151" s="13"/>
      <c r="K151" s="13"/>
      <c r="L151" s="193"/>
      <c r="M151" s="199"/>
      <c r="N151" s="200"/>
      <c r="O151" s="200"/>
      <c r="P151" s="200"/>
      <c r="Q151" s="200"/>
      <c r="R151" s="200"/>
      <c r="S151" s="200"/>
      <c r="T151" s="20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195" t="s">
        <v>129</v>
      </c>
      <c r="AU151" s="195" t="s">
        <v>123</v>
      </c>
      <c r="AV151" s="13" t="s">
        <v>123</v>
      </c>
      <c r="AW151" s="13" t="s">
        <v>30</v>
      </c>
      <c r="AX151" s="13" t="s">
        <v>82</v>
      </c>
      <c r="AY151" s="195" t="s">
        <v>116</v>
      </c>
    </row>
    <row r="152" s="2" customFormat="1" ht="21.75" customHeight="1">
      <c r="A152" s="36"/>
      <c r="B152" s="178"/>
      <c r="C152" s="210" t="s">
        <v>170</v>
      </c>
      <c r="D152" s="210" t="s">
        <v>176</v>
      </c>
      <c r="E152" s="211" t="s">
        <v>318</v>
      </c>
      <c r="F152" s="212" t="s">
        <v>319</v>
      </c>
      <c r="G152" s="213" t="s">
        <v>121</v>
      </c>
      <c r="H152" s="214">
        <v>382.94999999999999</v>
      </c>
      <c r="I152" s="215"/>
      <c r="J152" s="216">
        <f>ROUND(I152*H152,2)</f>
        <v>0</v>
      </c>
      <c r="K152" s="217"/>
      <c r="L152" s="218"/>
      <c r="M152" s="219" t="s">
        <v>1</v>
      </c>
      <c r="N152" s="220" t="s">
        <v>40</v>
      </c>
      <c r="O152" s="80"/>
      <c r="P152" s="189">
        <f>O152*H152</f>
        <v>0</v>
      </c>
      <c r="Q152" s="189">
        <v>0.002</v>
      </c>
      <c r="R152" s="189">
        <f>Q152*H152</f>
        <v>0.76590000000000003</v>
      </c>
      <c r="S152" s="189">
        <v>0</v>
      </c>
      <c r="T152" s="190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191" t="s">
        <v>302</v>
      </c>
      <c r="AT152" s="191" t="s">
        <v>176</v>
      </c>
      <c r="AU152" s="191" t="s">
        <v>123</v>
      </c>
      <c r="AY152" s="17" t="s">
        <v>116</v>
      </c>
      <c r="BE152" s="192">
        <f>IF(N152="základná",J152,0)</f>
        <v>0</v>
      </c>
      <c r="BF152" s="192">
        <f>IF(N152="znížená",J152,0)</f>
        <v>0</v>
      </c>
      <c r="BG152" s="192">
        <f>IF(N152="zákl. prenesená",J152,0)</f>
        <v>0</v>
      </c>
      <c r="BH152" s="192">
        <f>IF(N152="zníž. prenesená",J152,0)</f>
        <v>0</v>
      </c>
      <c r="BI152" s="192">
        <f>IF(N152="nulová",J152,0)</f>
        <v>0</v>
      </c>
      <c r="BJ152" s="17" t="s">
        <v>123</v>
      </c>
      <c r="BK152" s="192">
        <f>ROUND(I152*H152,2)</f>
        <v>0</v>
      </c>
      <c r="BL152" s="17" t="s">
        <v>198</v>
      </c>
      <c r="BM152" s="191" t="s">
        <v>320</v>
      </c>
    </row>
    <row r="153" s="13" customFormat="1">
      <c r="A153" s="13"/>
      <c r="B153" s="193"/>
      <c r="C153" s="13"/>
      <c r="D153" s="194" t="s">
        <v>129</v>
      </c>
      <c r="E153" s="13"/>
      <c r="F153" s="196" t="s">
        <v>304</v>
      </c>
      <c r="G153" s="13"/>
      <c r="H153" s="197">
        <v>382.94999999999999</v>
      </c>
      <c r="I153" s="198"/>
      <c r="J153" s="13"/>
      <c r="K153" s="13"/>
      <c r="L153" s="193"/>
      <c r="M153" s="199"/>
      <c r="N153" s="200"/>
      <c r="O153" s="200"/>
      <c r="P153" s="200"/>
      <c r="Q153" s="200"/>
      <c r="R153" s="200"/>
      <c r="S153" s="200"/>
      <c r="T153" s="201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195" t="s">
        <v>129</v>
      </c>
      <c r="AU153" s="195" t="s">
        <v>123</v>
      </c>
      <c r="AV153" s="13" t="s">
        <v>123</v>
      </c>
      <c r="AW153" s="13" t="s">
        <v>3</v>
      </c>
      <c r="AX153" s="13" t="s">
        <v>82</v>
      </c>
      <c r="AY153" s="195" t="s">
        <v>116</v>
      </c>
    </row>
    <row r="154" s="2" customFormat="1" ht="24.15" customHeight="1">
      <c r="A154" s="36"/>
      <c r="B154" s="178"/>
      <c r="C154" s="179" t="s">
        <v>175</v>
      </c>
      <c r="D154" s="179" t="s">
        <v>118</v>
      </c>
      <c r="E154" s="180" t="s">
        <v>321</v>
      </c>
      <c r="F154" s="181" t="s">
        <v>322</v>
      </c>
      <c r="G154" s="182" t="s">
        <v>121</v>
      </c>
      <c r="H154" s="183">
        <v>276</v>
      </c>
      <c r="I154" s="184"/>
      <c r="J154" s="185">
        <f>ROUND(I154*H154,2)</f>
        <v>0</v>
      </c>
      <c r="K154" s="186"/>
      <c r="L154" s="37"/>
      <c r="M154" s="187" t="s">
        <v>1</v>
      </c>
      <c r="N154" s="188" t="s">
        <v>40</v>
      </c>
      <c r="O154" s="80"/>
      <c r="P154" s="189">
        <f>O154*H154</f>
        <v>0</v>
      </c>
      <c r="Q154" s="189">
        <v>0</v>
      </c>
      <c r="R154" s="189">
        <f>Q154*H154</f>
        <v>0</v>
      </c>
      <c r="S154" s="189">
        <v>0</v>
      </c>
      <c r="T154" s="190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191" t="s">
        <v>198</v>
      </c>
      <c r="AT154" s="191" t="s">
        <v>118</v>
      </c>
      <c r="AU154" s="191" t="s">
        <v>123</v>
      </c>
      <c r="AY154" s="17" t="s">
        <v>116</v>
      </c>
      <c r="BE154" s="192">
        <f>IF(N154="základná",J154,0)</f>
        <v>0</v>
      </c>
      <c r="BF154" s="192">
        <f>IF(N154="znížená",J154,0)</f>
        <v>0</v>
      </c>
      <c r="BG154" s="192">
        <f>IF(N154="zákl. prenesená",J154,0)</f>
        <v>0</v>
      </c>
      <c r="BH154" s="192">
        <f>IF(N154="zníž. prenesená",J154,0)</f>
        <v>0</v>
      </c>
      <c r="BI154" s="192">
        <f>IF(N154="nulová",J154,0)</f>
        <v>0</v>
      </c>
      <c r="BJ154" s="17" t="s">
        <v>123</v>
      </c>
      <c r="BK154" s="192">
        <f>ROUND(I154*H154,2)</f>
        <v>0</v>
      </c>
      <c r="BL154" s="17" t="s">
        <v>198</v>
      </c>
      <c r="BM154" s="191" t="s">
        <v>323</v>
      </c>
    </row>
    <row r="155" s="13" customFormat="1">
      <c r="A155" s="13"/>
      <c r="B155" s="193"/>
      <c r="C155" s="13"/>
      <c r="D155" s="194" t="s">
        <v>129</v>
      </c>
      <c r="E155" s="195" t="s">
        <v>1</v>
      </c>
      <c r="F155" s="196" t="s">
        <v>308</v>
      </c>
      <c r="G155" s="13"/>
      <c r="H155" s="197">
        <v>276</v>
      </c>
      <c r="I155" s="198"/>
      <c r="J155" s="13"/>
      <c r="K155" s="13"/>
      <c r="L155" s="193"/>
      <c r="M155" s="199"/>
      <c r="N155" s="200"/>
      <c r="O155" s="200"/>
      <c r="P155" s="200"/>
      <c r="Q155" s="200"/>
      <c r="R155" s="200"/>
      <c r="S155" s="200"/>
      <c r="T155" s="201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195" t="s">
        <v>129</v>
      </c>
      <c r="AU155" s="195" t="s">
        <v>123</v>
      </c>
      <c r="AV155" s="13" t="s">
        <v>123</v>
      </c>
      <c r="AW155" s="13" t="s">
        <v>30</v>
      </c>
      <c r="AX155" s="13" t="s">
        <v>82</v>
      </c>
      <c r="AY155" s="195" t="s">
        <v>116</v>
      </c>
    </row>
    <row r="156" s="2" customFormat="1" ht="21.75" customHeight="1">
      <c r="A156" s="36"/>
      <c r="B156" s="178"/>
      <c r="C156" s="210" t="s">
        <v>182</v>
      </c>
      <c r="D156" s="210" t="s">
        <v>176</v>
      </c>
      <c r="E156" s="211" t="s">
        <v>318</v>
      </c>
      <c r="F156" s="212" t="s">
        <v>319</v>
      </c>
      <c r="G156" s="213" t="s">
        <v>121</v>
      </c>
      <c r="H156" s="214">
        <v>317.39999999999998</v>
      </c>
      <c r="I156" s="215"/>
      <c r="J156" s="216">
        <f>ROUND(I156*H156,2)</f>
        <v>0</v>
      </c>
      <c r="K156" s="217"/>
      <c r="L156" s="218"/>
      <c r="M156" s="219" t="s">
        <v>1</v>
      </c>
      <c r="N156" s="220" t="s">
        <v>40</v>
      </c>
      <c r="O156" s="80"/>
      <c r="P156" s="189">
        <f>O156*H156</f>
        <v>0</v>
      </c>
      <c r="Q156" s="189">
        <v>0.002</v>
      </c>
      <c r="R156" s="189">
        <f>Q156*H156</f>
        <v>0.63479999999999992</v>
      </c>
      <c r="S156" s="189">
        <v>0</v>
      </c>
      <c r="T156" s="190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191" t="s">
        <v>302</v>
      </c>
      <c r="AT156" s="191" t="s">
        <v>176</v>
      </c>
      <c r="AU156" s="191" t="s">
        <v>123</v>
      </c>
      <c r="AY156" s="17" t="s">
        <v>116</v>
      </c>
      <c r="BE156" s="192">
        <f>IF(N156="základná",J156,0)</f>
        <v>0</v>
      </c>
      <c r="BF156" s="192">
        <f>IF(N156="znížená",J156,0)</f>
        <v>0</v>
      </c>
      <c r="BG156" s="192">
        <f>IF(N156="zákl. prenesená",J156,0)</f>
        <v>0</v>
      </c>
      <c r="BH156" s="192">
        <f>IF(N156="zníž. prenesená",J156,0)</f>
        <v>0</v>
      </c>
      <c r="BI156" s="192">
        <f>IF(N156="nulová",J156,0)</f>
        <v>0</v>
      </c>
      <c r="BJ156" s="17" t="s">
        <v>123</v>
      </c>
      <c r="BK156" s="192">
        <f>ROUND(I156*H156,2)</f>
        <v>0</v>
      </c>
      <c r="BL156" s="17" t="s">
        <v>198</v>
      </c>
      <c r="BM156" s="191" t="s">
        <v>324</v>
      </c>
    </row>
    <row r="157" s="13" customFormat="1">
      <c r="A157" s="13"/>
      <c r="B157" s="193"/>
      <c r="C157" s="13"/>
      <c r="D157" s="194" t="s">
        <v>129</v>
      </c>
      <c r="E157" s="195" t="s">
        <v>1</v>
      </c>
      <c r="F157" s="196" t="s">
        <v>308</v>
      </c>
      <c r="G157" s="13"/>
      <c r="H157" s="197">
        <v>276</v>
      </c>
      <c r="I157" s="198"/>
      <c r="J157" s="13"/>
      <c r="K157" s="13"/>
      <c r="L157" s="193"/>
      <c r="M157" s="199"/>
      <c r="N157" s="200"/>
      <c r="O157" s="200"/>
      <c r="P157" s="200"/>
      <c r="Q157" s="200"/>
      <c r="R157" s="200"/>
      <c r="S157" s="200"/>
      <c r="T157" s="20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195" t="s">
        <v>129</v>
      </c>
      <c r="AU157" s="195" t="s">
        <v>123</v>
      </c>
      <c r="AV157" s="13" t="s">
        <v>123</v>
      </c>
      <c r="AW157" s="13" t="s">
        <v>30</v>
      </c>
      <c r="AX157" s="13" t="s">
        <v>82</v>
      </c>
      <c r="AY157" s="195" t="s">
        <v>116</v>
      </c>
    </row>
    <row r="158" s="13" customFormat="1">
      <c r="A158" s="13"/>
      <c r="B158" s="193"/>
      <c r="C158" s="13"/>
      <c r="D158" s="194" t="s">
        <v>129</v>
      </c>
      <c r="E158" s="13"/>
      <c r="F158" s="196" t="s">
        <v>310</v>
      </c>
      <c r="G158" s="13"/>
      <c r="H158" s="197">
        <v>317.39999999999998</v>
      </c>
      <c r="I158" s="198"/>
      <c r="J158" s="13"/>
      <c r="K158" s="13"/>
      <c r="L158" s="193"/>
      <c r="M158" s="199"/>
      <c r="N158" s="200"/>
      <c r="O158" s="200"/>
      <c r="P158" s="200"/>
      <c r="Q158" s="200"/>
      <c r="R158" s="200"/>
      <c r="S158" s="200"/>
      <c r="T158" s="201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195" t="s">
        <v>129</v>
      </c>
      <c r="AU158" s="195" t="s">
        <v>123</v>
      </c>
      <c r="AV158" s="13" t="s">
        <v>123</v>
      </c>
      <c r="AW158" s="13" t="s">
        <v>3</v>
      </c>
      <c r="AX158" s="13" t="s">
        <v>82</v>
      </c>
      <c r="AY158" s="195" t="s">
        <v>116</v>
      </c>
    </row>
    <row r="159" s="2" customFormat="1" ht="24.15" customHeight="1">
      <c r="A159" s="36"/>
      <c r="B159" s="178"/>
      <c r="C159" s="179" t="s">
        <v>188</v>
      </c>
      <c r="D159" s="179" t="s">
        <v>118</v>
      </c>
      <c r="E159" s="180" t="s">
        <v>325</v>
      </c>
      <c r="F159" s="181" t="s">
        <v>326</v>
      </c>
      <c r="G159" s="182" t="s">
        <v>121</v>
      </c>
      <c r="H159" s="183">
        <v>333</v>
      </c>
      <c r="I159" s="184"/>
      <c r="J159" s="185">
        <f>ROUND(I159*H159,2)</f>
        <v>0</v>
      </c>
      <c r="K159" s="186"/>
      <c r="L159" s="37"/>
      <c r="M159" s="187" t="s">
        <v>1</v>
      </c>
      <c r="N159" s="188" t="s">
        <v>40</v>
      </c>
      <c r="O159" s="80"/>
      <c r="P159" s="189">
        <f>O159*H159</f>
        <v>0</v>
      </c>
      <c r="Q159" s="189">
        <v>0</v>
      </c>
      <c r="R159" s="189">
        <f>Q159*H159</f>
        <v>0</v>
      </c>
      <c r="S159" s="189">
        <v>0</v>
      </c>
      <c r="T159" s="190">
        <f>S159*H159</f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191" t="s">
        <v>198</v>
      </c>
      <c r="AT159" s="191" t="s">
        <v>118</v>
      </c>
      <c r="AU159" s="191" t="s">
        <v>123</v>
      </c>
      <c r="AY159" s="17" t="s">
        <v>116</v>
      </c>
      <c r="BE159" s="192">
        <f>IF(N159="základná",J159,0)</f>
        <v>0</v>
      </c>
      <c r="BF159" s="192">
        <f>IF(N159="znížená",J159,0)</f>
        <v>0</v>
      </c>
      <c r="BG159" s="192">
        <f>IF(N159="zákl. prenesená",J159,0)</f>
        <v>0</v>
      </c>
      <c r="BH159" s="192">
        <f>IF(N159="zníž. prenesená",J159,0)</f>
        <v>0</v>
      </c>
      <c r="BI159" s="192">
        <f>IF(N159="nulová",J159,0)</f>
        <v>0</v>
      </c>
      <c r="BJ159" s="17" t="s">
        <v>123</v>
      </c>
      <c r="BK159" s="192">
        <f>ROUND(I159*H159,2)</f>
        <v>0</v>
      </c>
      <c r="BL159" s="17" t="s">
        <v>198</v>
      </c>
      <c r="BM159" s="191" t="s">
        <v>327</v>
      </c>
    </row>
    <row r="160" s="13" customFormat="1">
      <c r="A160" s="13"/>
      <c r="B160" s="193"/>
      <c r="C160" s="13"/>
      <c r="D160" s="194" t="s">
        <v>129</v>
      </c>
      <c r="E160" s="195" t="s">
        <v>1</v>
      </c>
      <c r="F160" s="196" t="s">
        <v>289</v>
      </c>
      <c r="G160" s="13"/>
      <c r="H160" s="197">
        <v>333</v>
      </c>
      <c r="I160" s="198"/>
      <c r="J160" s="13"/>
      <c r="K160" s="13"/>
      <c r="L160" s="193"/>
      <c r="M160" s="199"/>
      <c r="N160" s="200"/>
      <c r="O160" s="200"/>
      <c r="P160" s="200"/>
      <c r="Q160" s="200"/>
      <c r="R160" s="200"/>
      <c r="S160" s="200"/>
      <c r="T160" s="201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195" t="s">
        <v>129</v>
      </c>
      <c r="AU160" s="195" t="s">
        <v>123</v>
      </c>
      <c r="AV160" s="13" t="s">
        <v>123</v>
      </c>
      <c r="AW160" s="13" t="s">
        <v>30</v>
      </c>
      <c r="AX160" s="13" t="s">
        <v>82</v>
      </c>
      <c r="AY160" s="195" t="s">
        <v>116</v>
      </c>
    </row>
    <row r="161" s="2" customFormat="1" ht="24.15" customHeight="1">
      <c r="A161" s="36"/>
      <c r="B161" s="178"/>
      <c r="C161" s="179" t="s">
        <v>193</v>
      </c>
      <c r="D161" s="179" t="s">
        <v>118</v>
      </c>
      <c r="E161" s="180" t="s">
        <v>328</v>
      </c>
      <c r="F161" s="181" t="s">
        <v>329</v>
      </c>
      <c r="G161" s="182" t="s">
        <v>330</v>
      </c>
      <c r="H161" s="226"/>
      <c r="I161" s="184"/>
      <c r="J161" s="185">
        <f>ROUND(I161*H161,2)</f>
        <v>0</v>
      </c>
      <c r="K161" s="186"/>
      <c r="L161" s="37"/>
      <c r="M161" s="221" t="s">
        <v>1</v>
      </c>
      <c r="N161" s="222" t="s">
        <v>40</v>
      </c>
      <c r="O161" s="223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191" t="s">
        <v>198</v>
      </c>
      <c r="AT161" s="191" t="s">
        <v>118</v>
      </c>
      <c r="AU161" s="191" t="s">
        <v>123</v>
      </c>
      <c r="AY161" s="17" t="s">
        <v>116</v>
      </c>
      <c r="BE161" s="192">
        <f>IF(N161="základná",J161,0)</f>
        <v>0</v>
      </c>
      <c r="BF161" s="192">
        <f>IF(N161="znížená",J161,0)</f>
        <v>0</v>
      </c>
      <c r="BG161" s="192">
        <f>IF(N161="zákl. prenesená",J161,0)</f>
        <v>0</v>
      </c>
      <c r="BH161" s="192">
        <f>IF(N161="zníž. prenesená",J161,0)</f>
        <v>0</v>
      </c>
      <c r="BI161" s="192">
        <f>IF(N161="nulová",J161,0)</f>
        <v>0</v>
      </c>
      <c r="BJ161" s="17" t="s">
        <v>123</v>
      </c>
      <c r="BK161" s="192">
        <f>ROUND(I161*H161,2)</f>
        <v>0</v>
      </c>
      <c r="BL161" s="17" t="s">
        <v>198</v>
      </c>
      <c r="BM161" s="191" t="s">
        <v>331</v>
      </c>
    </row>
    <row r="162" s="2" customFormat="1" ht="6.96" customHeight="1">
      <c r="A162" s="36"/>
      <c r="B162" s="63"/>
      <c r="C162" s="64"/>
      <c r="D162" s="64"/>
      <c r="E162" s="64"/>
      <c r="F162" s="64"/>
      <c r="G162" s="64"/>
      <c r="H162" s="64"/>
      <c r="I162" s="64"/>
      <c r="J162" s="64"/>
      <c r="K162" s="64"/>
      <c r="L162" s="37"/>
      <c r="M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</row>
  </sheetData>
  <autoFilter ref="C123:K161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DESKTOP-E7VJJBA\janaz</dc:creator>
  <cp:lastModifiedBy>DESKTOP-E7VJJBA\janaz</cp:lastModifiedBy>
  <dcterms:created xsi:type="dcterms:W3CDTF">2026-09-01T06:51:55Z</dcterms:created>
  <dcterms:modified xsi:type="dcterms:W3CDTF">2026-09-01T06:51:57Z</dcterms:modified>
</cp:coreProperties>
</file>