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abova98_uniba_sk/Documents/00_Zákazky/2026/02_Robotické chirurgické centrum_opakované VO/02_Súťažné podklady/"/>
    </mc:Choice>
  </mc:AlternateContent>
  <xr:revisionPtr revIDLastSave="38" documentId="13_ncr:1_{4AAE669E-491D-4AFB-A68A-15BF630DF883}" xr6:coauthVersionLast="47" xr6:coauthVersionMax="47" xr10:uidLastSave="{7FC38648-6B33-2946-BD34-4102246410A3}"/>
  <bookViews>
    <workbookView xWindow="580" yWindow="1180" windowWidth="37320" windowHeight="18460" activeTab="1" xr2:uid="{89D3062A-3E8C-407B-A16C-9D1AA0F43D56}"/>
  </bookViews>
  <sheets>
    <sheet name="Zákl. nastavenie" sheetId="7" state="hidden" r:id="rId1"/>
    <sheet name="Cenová ponuka " sheetId="45" r:id="rId2"/>
    <sheet name="ČV § 32 ods. 7" sheetId="4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45" l="1"/>
  <c r="G35" i="45"/>
  <c r="G36" i="45" l="1"/>
  <c r="E35" i="7"/>
  <c r="E36" i="7"/>
  <c r="E50" i="7"/>
  <c r="E49" i="7"/>
  <c r="E37" i="7"/>
  <c r="G34" i="7"/>
  <c r="H34" i="7" s="1"/>
  <c r="K9" i="7"/>
  <c r="K10" i="7"/>
  <c r="K11" i="7"/>
  <c r="K12" i="7"/>
  <c r="K13" i="7"/>
  <c r="K5" i="7"/>
  <c r="K6" i="7"/>
  <c r="K7" i="7"/>
  <c r="K8" i="7"/>
  <c r="I36" i="7"/>
  <c r="I50" i="7"/>
  <c r="I51" i="7"/>
  <c r="I52" i="7"/>
  <c r="I53" i="7"/>
  <c r="I54" i="7"/>
  <c r="I55" i="7"/>
  <c r="I56" i="7"/>
  <c r="I57" i="7"/>
  <c r="I58" i="7"/>
  <c r="I49" i="7"/>
  <c r="G50" i="7"/>
  <c r="G51" i="7"/>
  <c r="G52" i="7"/>
  <c r="G53" i="7"/>
  <c r="G54" i="7"/>
  <c r="G55" i="7"/>
  <c r="G56" i="7"/>
  <c r="G57" i="7"/>
  <c r="G58" i="7"/>
  <c r="G49" i="7"/>
  <c r="I35" i="7"/>
  <c r="I37" i="7"/>
  <c r="I38" i="7"/>
  <c r="I39" i="7"/>
  <c r="I40" i="7"/>
  <c r="I41" i="7"/>
  <c r="I42" i="7"/>
  <c r="I43" i="7"/>
  <c r="I34" i="7"/>
  <c r="J34" i="7" s="1"/>
  <c r="G35" i="7"/>
  <c r="G36" i="7"/>
  <c r="G37" i="7"/>
  <c r="G38" i="7"/>
  <c r="G39" i="7"/>
  <c r="G40" i="7"/>
  <c r="G41" i="7"/>
  <c r="G42" i="7"/>
  <c r="G43" i="7"/>
  <c r="E51" i="7"/>
  <c r="E52" i="7"/>
  <c r="E53" i="7"/>
  <c r="E54" i="7"/>
  <c r="E55" i="7"/>
  <c r="E56" i="7"/>
  <c r="E57" i="7"/>
  <c r="E58" i="7"/>
  <c r="E38" i="7"/>
  <c r="E39" i="7"/>
  <c r="E40" i="7"/>
  <c r="E41" i="7"/>
  <c r="E42" i="7"/>
  <c r="E43" i="7"/>
  <c r="E34" i="7"/>
  <c r="H4" i="7"/>
  <c r="K4" i="7" s="1"/>
  <c r="C19" i="7" a="1"/>
  <c r="C19" i="7" s="1"/>
  <c r="C34" i="7" s="1" a="1"/>
  <c r="C34" i="7" s="1"/>
  <c r="C49" i="7" s="1" a="1"/>
  <c r="C49" i="7" s="1"/>
  <c r="B19" i="7" a="1"/>
  <c r="B19" i="7" s="1"/>
  <c r="B34" i="7" s="1" a="1"/>
  <c r="B34" i="7" s="1"/>
  <c r="B49" i="7" s="1" a="1"/>
  <c r="B49" i="7" s="1"/>
  <c r="J49" i="7" l="1"/>
  <c r="F34" i="7"/>
  <c r="F49" i="7"/>
  <c r="H14" i="7" l="1"/>
  <c r="I7" i="7" s="1"/>
  <c r="H49" i="7"/>
  <c r="J52" i="7" l="1"/>
  <c r="J7" i="7"/>
  <c r="H52" i="7"/>
  <c r="H22" i="7"/>
  <c r="F22" i="7"/>
  <c r="J37" i="7"/>
  <c r="H37" i="7"/>
  <c r="F52" i="7"/>
  <c r="F37" i="7"/>
  <c r="J22" i="7"/>
  <c r="I10" i="7"/>
  <c r="I11" i="7"/>
  <c r="I13" i="7"/>
  <c r="I5" i="7"/>
  <c r="I9" i="7"/>
  <c r="I6" i="7"/>
  <c r="I4" i="7"/>
  <c r="I12" i="7"/>
  <c r="I8" i="7"/>
  <c r="J8" i="7" l="1"/>
  <c r="J24" i="7"/>
  <c r="F24" i="7"/>
  <c r="J9" i="7"/>
  <c r="H54" i="7"/>
  <c r="H24" i="7"/>
  <c r="F54" i="7"/>
  <c r="J54" i="7"/>
  <c r="H39" i="7"/>
  <c r="F39" i="7"/>
  <c r="J39" i="7"/>
  <c r="F40" i="7"/>
  <c r="H25" i="7"/>
  <c r="F55" i="7"/>
  <c r="J55" i="7"/>
  <c r="J25" i="7"/>
  <c r="F25" i="7"/>
  <c r="J10" i="7"/>
  <c r="H55" i="7"/>
  <c r="J40" i="7"/>
  <c r="H40" i="7"/>
  <c r="J51" i="7"/>
  <c r="H51" i="7"/>
  <c r="H21" i="7"/>
  <c r="F21" i="7"/>
  <c r="F51" i="7"/>
  <c r="H36" i="7"/>
  <c r="J36" i="7"/>
  <c r="F36" i="7"/>
  <c r="J21" i="7"/>
  <c r="J6" i="7"/>
  <c r="H41" i="7"/>
  <c r="F26" i="7"/>
  <c r="H26" i="7"/>
  <c r="F41" i="7"/>
  <c r="J11" i="7"/>
  <c r="J26" i="7"/>
  <c r="H56" i="7"/>
  <c r="F56" i="7"/>
  <c r="J41" i="7"/>
  <c r="J56" i="7"/>
  <c r="J23" i="7"/>
  <c r="J38" i="7"/>
  <c r="H38" i="7"/>
  <c r="J53" i="7"/>
  <c r="F23" i="7"/>
  <c r="H53" i="7"/>
  <c r="H23" i="7"/>
  <c r="F53" i="7"/>
  <c r="F38" i="7"/>
  <c r="J42" i="7"/>
  <c r="H42" i="7"/>
  <c r="F42" i="7"/>
  <c r="J27" i="7"/>
  <c r="F27" i="7"/>
  <c r="J57" i="7"/>
  <c r="H57" i="7"/>
  <c r="H27" i="7"/>
  <c r="F57" i="7"/>
  <c r="J12" i="7"/>
  <c r="H50" i="7"/>
  <c r="H35" i="7"/>
  <c r="F50" i="7"/>
  <c r="J35" i="7"/>
  <c r="J5" i="7"/>
  <c r="J50" i="7"/>
  <c r="H20" i="7"/>
  <c r="F20" i="7"/>
  <c r="F35" i="7"/>
  <c r="J20" i="7"/>
  <c r="F58" i="7"/>
  <c r="J13" i="7"/>
  <c r="J43" i="7"/>
  <c r="F43" i="7"/>
  <c r="H43" i="7"/>
  <c r="J28" i="7"/>
  <c r="J58" i="7"/>
  <c r="H58" i="7"/>
  <c r="H28" i="7"/>
  <c r="F28" i="7"/>
  <c r="H19" i="7"/>
  <c r="J4" i="7"/>
  <c r="J19" i="7"/>
  <c r="F19" i="7"/>
  <c r="I14" i="7"/>
  <c r="D19" i="7" a="1"/>
  <c r="D19" i="7" s="1"/>
  <c r="D29" i="7" s="1"/>
  <c r="J29" i="7" l="1"/>
  <c r="H29" i="7"/>
  <c r="J44" i="7"/>
  <c r="H44" i="7"/>
  <c r="J59" i="7"/>
  <c r="F59" i="7"/>
  <c r="H59" i="7"/>
  <c r="F29" i="7"/>
  <c r="F44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<sst xmlns="http://schemas.openxmlformats.org/spreadsheetml/2006/main" count="142" uniqueCount="89">
  <si>
    <t>Základné nastavenie súťaže</t>
  </si>
  <si>
    <t>Por. č.</t>
  </si>
  <si>
    <t>názov kritéria</t>
  </si>
  <si>
    <t>jednotka</t>
  </si>
  <si>
    <t>Max hodnota</t>
  </si>
  <si>
    <t>Min hodnota</t>
  </si>
  <si>
    <t xml:space="preserve">Logika kritéria </t>
  </si>
  <si>
    <t>Koľko sme ochotní priplatiť si za najlepšiu hodnotu?</t>
  </si>
  <si>
    <t>Váha kritériá (%)</t>
  </si>
  <si>
    <t>Hodnota MVP</t>
  </si>
  <si>
    <t>Hodnota jednotky</t>
  </si>
  <si>
    <t>čím menej, tým lepšie</t>
  </si>
  <si>
    <t>...</t>
  </si>
  <si>
    <t>spolu</t>
  </si>
  <si>
    <t>Spôsob hodnotenia - bodový</t>
  </si>
  <si>
    <t>Váha (%)</t>
  </si>
  <si>
    <t>Ponuka A</t>
  </si>
  <si>
    <t>Ponuka B</t>
  </si>
  <si>
    <t>Ponuka C</t>
  </si>
  <si>
    <t>Ponuka A - Body</t>
  </si>
  <si>
    <t>Ponuka B - Body</t>
  </si>
  <si>
    <t>C - EUR</t>
  </si>
  <si>
    <t>Spolu</t>
  </si>
  <si>
    <t>Spôsob hodnotenia - peňažný bonusový</t>
  </si>
  <si>
    <t>Ponuka A - EUR</t>
  </si>
  <si>
    <t>Ponuka B - EUR</t>
  </si>
  <si>
    <t>Spôsob hodnotenia - peňažný malusový</t>
  </si>
  <si>
    <t>EUR s DPH</t>
  </si>
  <si>
    <t>žiadna</t>
  </si>
  <si>
    <t>čím viac, tým lepšie</t>
  </si>
  <si>
    <t>Cena za predmet zákazky</t>
  </si>
  <si>
    <t>Garantovaná hodinová mzda pracovníka</t>
  </si>
  <si>
    <t>Skúsenosti zodpovedného zástupcu poskytovateľa služieb</t>
  </si>
  <si>
    <t>výška</t>
  </si>
  <si>
    <t>počet</t>
  </si>
  <si>
    <t>Obchodné meno uchádzača:</t>
  </si>
  <si>
    <t>Adresa/sídlo uchádzača:</t>
  </si>
  <si>
    <t>Platca DPH v SR:</t>
  </si>
  <si>
    <t>Platca DPH v inom členskom štáte Európskej únie, resp. v tretej krajine:</t>
  </si>
  <si>
    <t>Uplatnenie prenesenej daňovej povinnosti:</t>
  </si>
  <si>
    <t>V............., dňa.................</t>
  </si>
  <si>
    <t>Podpis</t>
  </si>
  <si>
    <t>Rozlíšenie podniku podľa veľkosti:
(mikropodniky: podniky, ktoré zamestnávajú menej než 10 osôb a ktorých ročný obrat a/alebo celková ročná súvaha neprekračuje 2 milióny eur; malé podniky: podniky, ktoré zamestnávajú menej ako 50 osôb a ktorých ročný obrat a/alebo celková ročná súvaha neprekračuje 10 miliónov eur; stredné podniky: podniky, ktoré nie sú mikropodnikmi ani malými podnikmi a ktoré zamestnávajú menej ako 250 osôb a ktorých ročný obrat nepresahuje 50 miliónov eur a/alebo celková ročná súvaha nepresahuje 43 miliónov eur</t>
  </si>
  <si>
    <t>Zoznam dôverných informácií:
V prípade, ak ponuka uchádzača obsahuje dôverné informácie, uchádzač ich tu označí a vymenuje, v prípade potreby možno doplniť riadky.</t>
  </si>
  <si>
    <t>čestne vyhlasujem,</t>
  </si>
  <si>
    <t>že v spoločnosti uchádazača pôsobia nasledovné osoby splňajúce podmienky stanovené v § 32 ods. 8 ZVO:</t>
  </si>
  <si>
    <t>3. Meno Priezvisko, funkcia v spoločnosti</t>
  </si>
  <si>
    <t>V prípade, že vyššie nie sú uvedené žiadne osoby, čestne prehlasujem, že žiadne takéto osoby v našej spoločnosti nepôsobia.</t>
  </si>
  <si>
    <t xml:space="preserve">ako uchádzač vo verejnom obstarávaní </t>
  </si>
  <si>
    <t>1. Meno Priezvisko, funkcia</t>
  </si>
  <si>
    <t>4. ... v prípade potreby doplniť riadky</t>
  </si>
  <si>
    <t>Zároveň čestne vhylasujem, že všetky vyššie uvedené osoby spĺňajú podmienky účasti osobného postavenia podľa § 32 ods. 1 písm. a) zákona o verejnom obstarávaní</t>
  </si>
  <si>
    <t>Čestné vyhlásenie podľa § 32 ods. 7 zákona o verejnom obstarávaní</t>
  </si>
  <si>
    <t>Položka</t>
  </si>
  <si>
    <t>Cena bez DPH</t>
  </si>
  <si>
    <t>P.č.</t>
  </si>
  <si>
    <t>Odkaz na technický list, resp. inú sprievodnú dokumentáciu k dodávanému tovaru *</t>
  </si>
  <si>
    <t>Konzola</t>
  </si>
  <si>
    <t>Virtuálny trenažér</t>
  </si>
  <si>
    <t>5G telechirurgický modul</t>
  </si>
  <si>
    <t>Ramená</t>
  </si>
  <si>
    <t>Pacientské robotické ramená</t>
  </si>
  <si>
    <t>Augmentovaná realita</t>
  </si>
  <si>
    <t>Videozobrazovacia veža</t>
  </si>
  <si>
    <t>Spotrebný materiál</t>
  </si>
  <si>
    <t>Množstvo ks</t>
  </si>
  <si>
    <t>Názov</t>
  </si>
  <si>
    <t>* V prípade, ak nemá uchádzač k dispozícii odkaz na technický list, resp. inú sprievodnú dokumentáciu, ktorú možno uložiť vo vhodnom formáte, napr. pdf a na základe ktorej možno v celkom rozsahu vyhodnotiť splnenie požiadaviek na predmet zákazky v súlade s prílohou č. 1 - Opis predmetu zákazky, predloží uchádzač na tieto účely ako súčasť ponuky samostatné technické listy.</t>
  </si>
  <si>
    <t>Príloha č. 2 - Ponuka</t>
  </si>
  <si>
    <t>Celková cena za dodanie robotického systému (bude premietnutá do Prílohy č. 3a - Kúpna zmluva)</t>
  </si>
  <si>
    <t>Celková cena za dodanie spotrebného materiálu (bude premietnutá do Prílohy č. 3b - Rámcová dohoda)</t>
  </si>
  <si>
    <t>Celková cena v eur bez DPH za predmet zákazky (Návrh na plnenie)</t>
  </si>
  <si>
    <t>* Uchádzač je povinný aj v prípade uvedenia odkazu na technický list, resp. inú sprievodnú dokumentáciu/predloženia technického listu, resp. inej sprievodnej dokumentácie povinný predložiť ako súčasť ponuky vyplnenú prílohu č. 1a/1b , v ktorýchj uvedie konkrétne parametre ponúkaných tovarov.</t>
  </si>
  <si>
    <t>Konzola operatéra</t>
  </si>
  <si>
    <t>Školenie obsluhujúceho personálu a certifikácia</t>
  </si>
  <si>
    <t xml:space="preserve">Set spotrebného materiálu potrebného na vykonanie operačného zákroku (v rozsahu v súlade s prílohou č. 1b) </t>
  </si>
  <si>
    <t>Cena celkom (450 operácií) bez DPH</t>
  </si>
  <si>
    <t>Príslušenstvo</t>
  </si>
  <si>
    <t xml:space="preserve">Set technického príslušenstva  (v rozsahu v súlade s prílohou č. 1a) </t>
  </si>
  <si>
    <t>set 7 na 450 operácií, 
set 8 na 25 operácií,
set 9 na 25 operácií</t>
  </si>
  <si>
    <t>Školenie - Simulátor (2 x operatér, 2x inštrumentár)</t>
  </si>
  <si>
    <t>Školenie - Handson tréning - šitie na modeloch (2 x operatér, 2x inštrumentár)</t>
  </si>
  <si>
    <t>Školenie - Handson tréning - výkon na kadáveri, resp. zvieracom modeli (2 x operatér, 2x inštrumentár)</t>
  </si>
  <si>
    <t>Školenie - teoretická príprava ( 2x operatér, 2x inštrumentár)</t>
  </si>
  <si>
    <t>Školenie - klinická supervízia (2 x operatér, 2x inštrumentár)</t>
  </si>
  <si>
    <t>Školenie - Záverečné hodnotenie (2 x operatér, 2x inštrumentár)</t>
  </si>
  <si>
    <t>celok</t>
  </si>
  <si>
    <t>Merná jednotka</t>
  </si>
  <si>
    <t>*Uchádzač v ponuke uvedie cenu za realizáciu všetkých školení potrebných na kompletné zaškolenie dvojčlenného tímu odborníkov v rozsahu vyplývajúcom z jeho štandardných školiacich postupov a požiadaviek na zaškolenie k dodávanému zariadeniu.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</si>
</sst>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\ &quot;€&quot;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0"/>
      <name val="Calibri Light"/>
      <family val="2"/>
      <charset val="238"/>
      <scheme val="major"/>
    </font>
    <font>
      <sz val="12"/>
      <color theme="1"/>
      <name val="Corbel"/>
    </font>
    <font>
      <b/>
      <sz val="16"/>
      <color theme="1"/>
      <name val="Corbel "/>
      <charset val="238"/>
    </font>
    <font>
      <b/>
      <sz val="12"/>
      <color theme="1"/>
      <name val="Corbel"/>
    </font>
    <font>
      <b/>
      <sz val="16"/>
      <color theme="1"/>
      <name val="Corbel"/>
    </font>
    <font>
      <sz val="11"/>
      <color theme="1"/>
      <name val="Corbel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orbel"/>
    </font>
    <font>
      <u/>
      <sz val="11"/>
      <color theme="10"/>
      <name val="Corbel"/>
    </font>
    <font>
      <sz val="20"/>
      <name val="Corbel"/>
    </font>
    <font>
      <sz val="12"/>
      <color theme="1"/>
      <name val="Corbel"/>
      <family val="2"/>
      <charset val="238"/>
    </font>
    <font>
      <b/>
      <sz val="12"/>
      <color theme="1"/>
      <name val="Corbe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164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3" borderId="26" xfId="0" applyFill="1" applyBorder="1" applyAlignment="1" applyProtection="1">
      <alignment horizontal="center" wrapText="1"/>
      <protection hidden="1"/>
    </xf>
    <xf numFmtId="0" fontId="2" fillId="3" borderId="27" xfId="0" applyFont="1" applyFill="1" applyBorder="1" applyAlignment="1" applyProtection="1">
      <alignment wrapText="1"/>
      <protection hidden="1"/>
    </xf>
    <xf numFmtId="0" fontId="2" fillId="3" borderId="28" xfId="0" applyFont="1" applyFill="1" applyBorder="1" applyAlignment="1" applyProtection="1">
      <alignment wrapText="1"/>
      <protection hidden="1"/>
    </xf>
    <xf numFmtId="0" fontId="2" fillId="3" borderId="29" xfId="0" applyFont="1" applyFill="1" applyBorder="1" applyAlignment="1" applyProtection="1">
      <alignment wrapText="1"/>
      <protection hidden="1"/>
    </xf>
    <xf numFmtId="0" fontId="2" fillId="3" borderId="24" xfId="0" applyFont="1" applyFill="1" applyBorder="1" applyAlignment="1" applyProtection="1">
      <alignment wrapText="1"/>
      <protection hidden="1"/>
    </xf>
    <xf numFmtId="0" fontId="2" fillId="3" borderId="26" xfId="0" applyFont="1" applyFill="1" applyBorder="1" applyAlignment="1" applyProtection="1">
      <alignment wrapText="1"/>
      <protection hidden="1"/>
    </xf>
    <xf numFmtId="0" fontId="0" fillId="3" borderId="21" xfId="0" applyFill="1" applyBorder="1" applyAlignment="1" applyProtection="1">
      <alignment horizontal="center"/>
      <protection hidden="1"/>
    </xf>
    <xf numFmtId="0" fontId="0" fillId="0" borderId="14" xfId="0" applyBorder="1" applyAlignment="1" applyProtection="1">
      <alignment wrapText="1"/>
      <protection locked="0" hidden="1"/>
    </xf>
    <xf numFmtId="0" fontId="0" fillId="0" borderId="15" xfId="0" applyBorder="1" applyAlignment="1" applyProtection="1">
      <alignment wrapText="1"/>
      <protection locked="0" hidden="1"/>
    </xf>
    <xf numFmtId="2" fontId="0" fillId="0" borderId="15" xfId="2" applyNumberFormat="1" applyFont="1" applyFill="1" applyBorder="1" applyAlignment="1" applyProtection="1">
      <alignment wrapText="1"/>
      <protection locked="0" hidden="1"/>
    </xf>
    <xf numFmtId="0" fontId="1" fillId="0" borderId="15" xfId="1" applyFont="1" applyFill="1" applyBorder="1" applyProtection="1">
      <protection locked="0" hidden="1"/>
    </xf>
    <xf numFmtId="2" fontId="0" fillId="0" borderId="31" xfId="2" applyNumberFormat="1" applyFont="1" applyFill="1" applyBorder="1" applyAlignment="1" applyProtection="1">
      <alignment wrapText="1"/>
      <protection locked="0" hidden="1"/>
    </xf>
    <xf numFmtId="2" fontId="0" fillId="3" borderId="31" xfId="0" applyNumberFormat="1" applyFill="1" applyBorder="1" applyProtection="1">
      <protection hidden="1"/>
    </xf>
    <xf numFmtId="2" fontId="0" fillId="3" borderId="4" xfId="0" applyNumberFormat="1" applyFill="1" applyBorder="1" applyProtection="1">
      <protection hidden="1"/>
    </xf>
    <xf numFmtId="2" fontId="0" fillId="3" borderId="38" xfId="0" applyNumberFormat="1" applyFill="1" applyBorder="1" applyProtection="1">
      <protection hidden="1"/>
    </xf>
    <xf numFmtId="0" fontId="0" fillId="0" borderId="5" xfId="0" applyBorder="1" applyAlignment="1" applyProtection="1">
      <alignment wrapText="1"/>
      <protection locked="0" hidden="1"/>
    </xf>
    <xf numFmtId="0" fontId="0" fillId="0" borderId="4" xfId="0" applyBorder="1" applyAlignment="1" applyProtection="1">
      <alignment wrapText="1"/>
      <protection locked="0" hidden="1"/>
    </xf>
    <xf numFmtId="2" fontId="0" fillId="0" borderId="4" xfId="2" applyNumberFormat="1" applyFont="1" applyFill="1" applyBorder="1" applyAlignment="1" applyProtection="1">
      <alignment wrapText="1"/>
      <protection locked="0" hidden="1"/>
    </xf>
    <xf numFmtId="2" fontId="0" fillId="0" borderId="18" xfId="2" applyNumberFormat="1" applyFont="1" applyFill="1" applyBorder="1" applyAlignment="1" applyProtection="1">
      <alignment wrapText="1"/>
      <protection locked="0" hidden="1"/>
    </xf>
    <xf numFmtId="2" fontId="0" fillId="3" borderId="18" xfId="0" applyNumberFormat="1" applyFill="1" applyBorder="1" applyProtection="1">
      <protection hidden="1"/>
    </xf>
    <xf numFmtId="0" fontId="0" fillId="0" borderId="12" xfId="0" applyBorder="1" applyAlignment="1" applyProtection="1">
      <alignment wrapText="1"/>
      <protection locked="0" hidden="1"/>
    </xf>
    <xf numFmtId="0" fontId="0" fillId="0" borderId="13" xfId="0" applyBorder="1" applyAlignment="1" applyProtection="1">
      <alignment wrapText="1"/>
      <protection locked="0" hidden="1"/>
    </xf>
    <xf numFmtId="2" fontId="0" fillId="0" borderId="13" xfId="2" applyNumberFormat="1" applyFont="1" applyFill="1" applyBorder="1" applyAlignment="1" applyProtection="1">
      <alignment wrapText="1"/>
      <protection locked="0" hidden="1"/>
    </xf>
    <xf numFmtId="2" fontId="0" fillId="0" borderId="30" xfId="2" applyNumberFormat="1" applyFont="1" applyFill="1" applyBorder="1" applyAlignment="1" applyProtection="1">
      <alignment wrapText="1"/>
      <protection locked="0" hidden="1"/>
    </xf>
    <xf numFmtId="0" fontId="0" fillId="3" borderId="22" xfId="0" applyFill="1" applyBorder="1" applyProtection="1">
      <protection hidden="1"/>
    </xf>
    <xf numFmtId="0" fontId="0" fillId="3" borderId="7" xfId="0" applyFill="1" applyBorder="1" applyAlignment="1" applyProtection="1">
      <alignment wrapText="1"/>
      <protection hidden="1"/>
    </xf>
    <xf numFmtId="0" fontId="0" fillId="3" borderId="8" xfId="0" applyFill="1" applyBorder="1" applyAlignment="1" applyProtection="1">
      <alignment wrapText="1"/>
      <protection hidden="1"/>
    </xf>
    <xf numFmtId="2" fontId="0" fillId="3" borderId="32" xfId="0" applyNumberFormat="1" applyFill="1" applyBorder="1" applyAlignment="1" applyProtection="1">
      <alignment wrapText="1"/>
      <protection hidden="1"/>
    </xf>
    <xf numFmtId="2" fontId="0" fillId="3" borderId="32" xfId="0" applyNumberFormat="1" applyFill="1" applyBorder="1" applyProtection="1">
      <protection hidden="1"/>
    </xf>
    <xf numFmtId="2" fontId="0" fillId="3" borderId="8" xfId="0" applyNumberFormat="1" applyFill="1" applyBorder="1" applyProtection="1">
      <protection hidden="1"/>
    </xf>
    <xf numFmtId="0" fontId="0" fillId="3" borderId="39" xfId="0" applyFill="1" applyBorder="1" applyProtection="1">
      <protection hidden="1"/>
    </xf>
    <xf numFmtId="0" fontId="0" fillId="4" borderId="5" xfId="0" applyFill="1" applyBorder="1" applyProtection="1">
      <protection hidden="1"/>
    </xf>
    <xf numFmtId="0" fontId="0" fillId="4" borderId="6" xfId="0" applyFill="1" applyBorder="1" applyProtection="1">
      <protection hidden="1"/>
    </xf>
    <xf numFmtId="0" fontId="0" fillId="3" borderId="5" xfId="0" applyFill="1" applyBorder="1" applyProtection="1">
      <protection hidden="1"/>
    </xf>
    <xf numFmtId="0" fontId="0" fillId="3" borderId="6" xfId="0" applyFill="1" applyBorder="1" applyProtection="1">
      <protection hidden="1"/>
    </xf>
    <xf numFmtId="0" fontId="0" fillId="4" borderId="17" xfId="0" applyFill="1" applyBorder="1" applyProtection="1">
      <protection hidden="1"/>
    </xf>
    <xf numFmtId="0" fontId="0" fillId="3" borderId="4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2" fontId="0" fillId="0" borderId="5" xfId="0" applyNumberFormat="1" applyBorder="1" applyProtection="1">
      <protection locked="0" hidden="1"/>
    </xf>
    <xf numFmtId="2" fontId="0" fillId="4" borderId="6" xfId="0" applyNumberFormat="1" applyFill="1" applyBorder="1" applyProtection="1">
      <protection hidden="1"/>
    </xf>
    <xf numFmtId="2" fontId="0" fillId="3" borderId="6" xfId="0" applyNumberFormat="1" applyFill="1" applyBorder="1" applyProtection="1">
      <protection hidden="1"/>
    </xf>
    <xf numFmtId="0" fontId="0" fillId="4" borderId="7" xfId="0" applyFill="1" applyBorder="1" applyProtection="1">
      <protection hidden="1"/>
    </xf>
    <xf numFmtId="0" fontId="0" fillId="3" borderId="8" xfId="0" applyFill="1" applyBorder="1" applyProtection="1">
      <protection hidden="1"/>
    </xf>
    <xf numFmtId="0" fontId="0" fillId="3" borderId="32" xfId="0" applyFill="1" applyBorder="1" applyAlignment="1" applyProtection="1">
      <alignment horizontal="center"/>
      <protection hidden="1"/>
    </xf>
    <xf numFmtId="0" fontId="0" fillId="4" borderId="27" xfId="0" applyFill="1" applyBorder="1" applyProtection="1">
      <protection hidden="1"/>
    </xf>
    <xf numFmtId="0" fontId="0" fillId="4" borderId="28" xfId="0" applyFill="1" applyBorder="1" applyAlignment="1" applyProtection="1">
      <alignment wrapText="1"/>
      <protection hidden="1"/>
    </xf>
    <xf numFmtId="0" fontId="0" fillId="4" borderId="28" xfId="0" applyFill="1" applyBorder="1" applyAlignment="1" applyProtection="1">
      <alignment horizontal="center" wrapText="1"/>
      <protection hidden="1"/>
    </xf>
    <xf numFmtId="165" fontId="2" fillId="4" borderId="28" xfId="0" applyNumberFormat="1" applyFont="1" applyFill="1" applyBorder="1" applyAlignment="1" applyProtection="1">
      <alignment wrapText="1"/>
      <protection hidden="1"/>
    </xf>
    <xf numFmtId="2" fontId="2" fillId="4" borderId="28" xfId="0" applyNumberFormat="1" applyFont="1" applyFill="1" applyBorder="1" applyAlignment="1" applyProtection="1">
      <alignment wrapText="1"/>
      <protection hidden="1"/>
    </xf>
    <xf numFmtId="165" fontId="2" fillId="4" borderId="29" xfId="0" applyNumberFormat="1" applyFont="1" applyFill="1" applyBorder="1" applyAlignment="1" applyProtection="1">
      <alignment wrapText="1"/>
      <protection hidden="1"/>
    </xf>
    <xf numFmtId="0" fontId="0" fillId="7" borderId="5" xfId="0" applyFill="1" applyBorder="1" applyAlignment="1" applyProtection="1">
      <alignment wrapText="1"/>
      <protection hidden="1"/>
    </xf>
    <xf numFmtId="0" fontId="0" fillId="7" borderId="6" xfId="0" applyFill="1" applyBorder="1" applyAlignment="1" applyProtection="1">
      <alignment wrapText="1"/>
      <protection hidden="1"/>
    </xf>
    <xf numFmtId="0" fontId="0" fillId="6" borderId="5" xfId="0" applyFill="1" applyBorder="1" applyAlignment="1" applyProtection="1">
      <alignment wrapText="1"/>
      <protection hidden="1"/>
    </xf>
    <xf numFmtId="0" fontId="0" fillId="6" borderId="6" xfId="0" applyFill="1" applyBorder="1" applyAlignment="1" applyProtection="1">
      <alignment wrapText="1"/>
      <protection hidden="1"/>
    </xf>
    <xf numFmtId="0" fontId="0" fillId="7" borderId="17" xfId="0" applyFill="1" applyBorder="1" applyProtection="1">
      <protection hidden="1"/>
    </xf>
    <xf numFmtId="0" fontId="0" fillId="7" borderId="6" xfId="0" applyFill="1" applyBorder="1" applyProtection="1">
      <protection hidden="1"/>
    </xf>
    <xf numFmtId="0" fontId="0" fillId="7" borderId="5" xfId="0" applyFill="1" applyBorder="1" applyProtection="1">
      <protection hidden="1"/>
    </xf>
    <xf numFmtId="0" fontId="0" fillId="6" borderId="4" xfId="0" applyFill="1" applyBorder="1" applyProtection="1">
      <protection hidden="1"/>
    </xf>
    <xf numFmtId="0" fontId="0" fillId="6" borderId="18" xfId="0" applyFill="1" applyBorder="1" applyAlignment="1" applyProtection="1">
      <alignment wrapText="1"/>
      <protection hidden="1"/>
    </xf>
    <xf numFmtId="2" fontId="0" fillId="5" borderId="5" xfId="0" applyNumberFormat="1" applyFill="1" applyBorder="1" applyProtection="1">
      <protection hidden="1"/>
    </xf>
    <xf numFmtId="2" fontId="0" fillId="7" borderId="6" xfId="0" applyNumberFormat="1" applyFill="1" applyBorder="1" applyAlignment="1" applyProtection="1">
      <alignment wrapText="1"/>
      <protection hidden="1"/>
    </xf>
    <xf numFmtId="2" fontId="0" fillId="6" borderId="6" xfId="0" applyNumberFormat="1" applyFill="1" applyBorder="1" applyAlignment="1" applyProtection="1">
      <alignment wrapText="1"/>
      <protection hidden="1"/>
    </xf>
    <xf numFmtId="2" fontId="0" fillId="7" borderId="6" xfId="0" applyNumberFormat="1" applyFill="1" applyBorder="1" applyProtection="1">
      <protection hidden="1"/>
    </xf>
    <xf numFmtId="0" fontId="0" fillId="7" borderId="12" xfId="0" applyFill="1" applyBorder="1" applyProtection="1">
      <protection hidden="1"/>
    </xf>
    <xf numFmtId="0" fontId="0" fillId="6" borderId="13" xfId="0" applyFill="1" applyBorder="1" applyProtection="1">
      <protection hidden="1"/>
    </xf>
    <xf numFmtId="0" fontId="0" fillId="6" borderId="30" xfId="0" applyFill="1" applyBorder="1" applyAlignment="1" applyProtection="1">
      <alignment wrapText="1"/>
      <protection hidden="1"/>
    </xf>
    <xf numFmtId="0" fontId="0" fillId="7" borderId="27" xfId="0" applyFill="1" applyBorder="1" applyProtection="1">
      <protection hidden="1"/>
    </xf>
    <xf numFmtId="0" fontId="0" fillId="7" borderId="28" xfId="0" applyFill="1" applyBorder="1" applyAlignment="1" applyProtection="1">
      <alignment wrapText="1"/>
      <protection hidden="1"/>
    </xf>
    <xf numFmtId="2" fontId="0" fillId="7" borderId="28" xfId="0" applyNumberFormat="1" applyFill="1" applyBorder="1" applyAlignment="1" applyProtection="1">
      <alignment wrapText="1"/>
      <protection hidden="1"/>
    </xf>
    <xf numFmtId="2" fontId="0" fillId="7" borderId="29" xfId="0" applyNumberFormat="1" applyFill="1" applyBorder="1" applyAlignment="1" applyProtection="1">
      <alignment wrapText="1"/>
      <protection hidden="1"/>
    </xf>
    <xf numFmtId="0" fontId="0" fillId="8" borderId="5" xfId="0" applyFill="1" applyBorder="1" applyAlignment="1" applyProtection="1">
      <alignment wrapText="1"/>
      <protection hidden="1"/>
    </xf>
    <xf numFmtId="0" fontId="0" fillId="8" borderId="6" xfId="0" applyFill="1" applyBorder="1" applyAlignment="1" applyProtection="1">
      <alignment wrapText="1"/>
      <protection hidden="1"/>
    </xf>
    <xf numFmtId="0" fontId="0" fillId="9" borderId="5" xfId="0" applyFill="1" applyBorder="1" applyAlignment="1" applyProtection="1">
      <alignment wrapText="1"/>
      <protection hidden="1"/>
    </xf>
    <xf numFmtId="0" fontId="0" fillId="9" borderId="6" xfId="0" applyFill="1" applyBorder="1" applyAlignment="1" applyProtection="1">
      <alignment wrapText="1"/>
      <protection hidden="1"/>
    </xf>
    <xf numFmtId="0" fontId="0" fillId="8" borderId="17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9" borderId="18" xfId="0" applyFill="1" applyBorder="1" applyAlignment="1" applyProtection="1">
      <alignment wrapText="1"/>
      <protection hidden="1"/>
    </xf>
    <xf numFmtId="2" fontId="0" fillId="8" borderId="6" xfId="0" applyNumberFormat="1" applyFill="1" applyBorder="1" applyAlignment="1" applyProtection="1">
      <alignment wrapText="1"/>
      <protection hidden="1"/>
    </xf>
    <xf numFmtId="2" fontId="0" fillId="9" borderId="6" xfId="0" applyNumberFormat="1" applyFill="1" applyBorder="1" applyAlignment="1" applyProtection="1">
      <alignment wrapText="1"/>
      <protection hidden="1"/>
    </xf>
    <xf numFmtId="2" fontId="0" fillId="8" borderId="6" xfId="0" applyNumberFormat="1" applyFill="1" applyBorder="1" applyProtection="1">
      <protection hidden="1"/>
    </xf>
    <xf numFmtId="0" fontId="0" fillId="8" borderId="7" xfId="0" applyFill="1" applyBorder="1" applyProtection="1">
      <protection hidden="1"/>
    </xf>
    <xf numFmtId="0" fontId="0" fillId="9" borderId="8" xfId="0" applyFill="1" applyBorder="1" applyProtection="1">
      <protection hidden="1"/>
    </xf>
    <xf numFmtId="0" fontId="0" fillId="9" borderId="32" xfId="0" applyFill="1" applyBorder="1" applyAlignment="1" applyProtection="1">
      <alignment wrapText="1"/>
      <protection hidden="1"/>
    </xf>
    <xf numFmtId="0" fontId="0" fillId="8" borderId="27" xfId="0" applyFill="1" applyBorder="1" applyProtection="1">
      <protection hidden="1"/>
    </xf>
    <xf numFmtId="0" fontId="0" fillId="8" borderId="28" xfId="0" applyFill="1" applyBorder="1" applyAlignment="1" applyProtection="1">
      <alignment wrapText="1"/>
      <protection hidden="1"/>
    </xf>
    <xf numFmtId="2" fontId="0" fillId="8" borderId="28" xfId="0" applyNumberFormat="1" applyFill="1" applyBorder="1" applyAlignment="1" applyProtection="1">
      <alignment wrapText="1"/>
      <protection hidden="1"/>
    </xf>
    <xf numFmtId="2" fontId="0" fillId="8" borderId="29" xfId="0" applyNumberFormat="1" applyFill="1" applyBorder="1" applyAlignment="1" applyProtection="1">
      <alignment wrapText="1"/>
      <protection hidden="1"/>
    </xf>
    <xf numFmtId="0" fontId="4" fillId="0" borderId="0" xfId="0" applyFont="1"/>
    <xf numFmtId="0" fontId="8" fillId="0" borderId="0" xfId="0" applyFont="1"/>
    <xf numFmtId="0" fontId="8" fillId="0" borderId="21" xfId="0" applyFont="1" applyBorder="1" applyAlignment="1">
      <alignment horizontal="justify" vertical="center"/>
    </xf>
    <xf numFmtId="0" fontId="8" fillId="0" borderId="21" xfId="0" applyFont="1" applyBorder="1" applyAlignment="1">
      <alignment horizontal="left" vertical="center" wrapText="1" indent="1"/>
    </xf>
    <xf numFmtId="0" fontId="10" fillId="0" borderId="21" xfId="0" applyFont="1" applyBorder="1" applyAlignment="1">
      <alignment horizontal="center" vertical="center" wrapText="1"/>
    </xf>
    <xf numFmtId="0" fontId="11" fillId="0" borderId="21" xfId="4" applyFont="1" applyBorder="1" applyAlignment="1">
      <alignment horizontal="left" vertical="center" wrapText="1" indent="1"/>
    </xf>
    <xf numFmtId="0" fontId="8" fillId="0" borderId="21" xfId="0" applyFont="1" applyBorder="1" applyAlignment="1" applyProtection="1">
      <alignment horizontal="left" vertical="center" wrapText="1" indent="1"/>
      <protection locked="0"/>
    </xf>
    <xf numFmtId="0" fontId="8" fillId="0" borderId="21" xfId="0" applyFont="1" applyBorder="1" applyAlignment="1">
      <alignment horizontal="left" wrapText="1" indent="1"/>
    </xf>
    <xf numFmtId="0" fontId="8" fillId="0" borderId="22" xfId="0" applyFont="1" applyBorder="1" applyAlignment="1">
      <alignment vertical="center"/>
    </xf>
    <xf numFmtId="0" fontId="12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166" fontId="4" fillId="6" borderId="4" xfId="0" applyNumberFormat="1" applyFont="1" applyFill="1" applyBorder="1" applyAlignment="1" applyProtection="1">
      <alignment vertical="center"/>
      <protection locked="0"/>
    </xf>
    <xf numFmtId="0" fontId="4" fillId="6" borderId="18" xfId="0" applyFont="1" applyFill="1" applyBorder="1" applyAlignment="1" applyProtection="1">
      <alignment horizontal="left" vertical="center" wrapText="1"/>
      <protection locked="0"/>
    </xf>
    <xf numFmtId="0" fontId="0" fillId="6" borderId="17" xfId="0" applyFill="1" applyBorder="1" applyAlignment="1" applyProtection="1">
      <alignment horizontal="left" vertical="center" wrapText="1"/>
      <protection locked="0"/>
    </xf>
    <xf numFmtId="166" fontId="4" fillId="6" borderId="13" xfId="0" applyNumberFormat="1" applyFont="1" applyFill="1" applyBorder="1" applyAlignment="1" applyProtection="1">
      <alignment horizontal="center" vertical="center"/>
      <protection locked="0"/>
    </xf>
    <xf numFmtId="166" fontId="4" fillId="6" borderId="42" xfId="0" applyNumberFormat="1" applyFont="1" applyFill="1" applyBorder="1" applyAlignment="1" applyProtection="1">
      <alignment horizontal="center" vertical="center"/>
      <protection locked="0"/>
    </xf>
    <xf numFmtId="166" fontId="4" fillId="6" borderId="15" xfId="0" applyNumberFormat="1" applyFont="1" applyFill="1" applyBorder="1" applyAlignment="1" applyProtection="1">
      <alignment horizontal="center" vertical="center"/>
      <protection locked="0"/>
    </xf>
    <xf numFmtId="166" fontId="4" fillId="6" borderId="13" xfId="0" applyNumberFormat="1" applyFont="1" applyFill="1" applyBorder="1" applyAlignment="1" applyProtection="1">
      <alignment horizontal="center" vertical="center" wrapText="1"/>
      <protection locked="0"/>
    </xf>
    <xf numFmtId="166" fontId="4" fillId="6" borderId="42" xfId="0" applyNumberFormat="1" applyFont="1" applyFill="1" applyBorder="1" applyAlignment="1" applyProtection="1">
      <alignment horizontal="center" vertical="center" wrapText="1"/>
      <protection locked="0"/>
    </xf>
    <xf numFmtId="166" fontId="4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8" xfId="0" applyFont="1" applyFill="1" applyBorder="1" applyAlignment="1" applyProtection="1">
      <alignment horizontal="left" vertical="center" wrapText="1"/>
      <protection locked="0"/>
    </xf>
    <xf numFmtId="0" fontId="0" fillId="6" borderId="17" xfId="0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left" wrapText="1"/>
    </xf>
    <xf numFmtId="0" fontId="4" fillId="6" borderId="4" xfId="0" applyFont="1" applyFill="1" applyBorder="1" applyAlignment="1" applyProtection="1">
      <alignment horizontal="center"/>
      <protection locked="0"/>
    </xf>
    <xf numFmtId="0" fontId="5" fillId="10" borderId="4" xfId="0" applyFont="1" applyFill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13" fillId="0" borderId="18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6" borderId="4" xfId="0" applyFont="1" applyFill="1" applyBorder="1" applyAlignment="1" applyProtection="1">
      <alignment horizontal="left"/>
      <protection locked="0"/>
    </xf>
    <xf numFmtId="0" fontId="13" fillId="0" borderId="4" xfId="0" applyFont="1" applyBorder="1" applyAlignment="1">
      <alignment horizontal="left" wrapText="1"/>
    </xf>
    <xf numFmtId="0" fontId="2" fillId="9" borderId="10" xfId="0" applyFont="1" applyFill="1" applyBorder="1" applyAlignment="1" applyProtection="1">
      <alignment horizontal="left" vertical="center" wrapText="1"/>
      <protection hidden="1"/>
    </xf>
    <xf numFmtId="0" fontId="2" fillId="9" borderId="36" xfId="0" applyFont="1" applyFill="1" applyBorder="1" applyAlignment="1" applyProtection="1">
      <alignment horizontal="left" vertical="center" wrapText="1"/>
      <protection hidden="1"/>
    </xf>
    <xf numFmtId="0" fontId="2" fillId="9" borderId="4" xfId="0" applyFont="1" applyFill="1" applyBorder="1" applyAlignment="1" applyProtection="1">
      <alignment horizontal="left" vertical="center" wrapText="1"/>
      <protection hidden="1"/>
    </xf>
    <xf numFmtId="0" fontId="2" fillId="9" borderId="18" xfId="0" applyFont="1" applyFill="1" applyBorder="1" applyAlignment="1" applyProtection="1">
      <alignment horizontal="left" vertical="center" wrapText="1"/>
      <protection hidden="1"/>
    </xf>
    <xf numFmtId="0" fontId="0" fillId="8" borderId="9" xfId="0" applyFill="1" applyBorder="1" applyAlignment="1" applyProtection="1">
      <alignment horizontal="center" wrapText="1"/>
      <protection hidden="1"/>
    </xf>
    <xf numFmtId="0" fontId="0" fillId="8" borderId="11" xfId="0" applyFill="1" applyBorder="1" applyAlignment="1" applyProtection="1">
      <alignment horizontal="center" wrapText="1"/>
      <protection hidden="1"/>
    </xf>
    <xf numFmtId="0" fontId="0" fillId="9" borderId="9" xfId="0" applyFill="1" applyBorder="1" applyAlignment="1" applyProtection="1">
      <alignment horizontal="center" wrapText="1"/>
      <protection hidden="1"/>
    </xf>
    <xf numFmtId="0" fontId="0" fillId="9" borderId="11" xfId="0" applyFill="1" applyBorder="1" applyAlignment="1" applyProtection="1">
      <alignment horizontal="center" wrapText="1"/>
      <protection hidden="1"/>
    </xf>
    <xf numFmtId="0" fontId="0" fillId="8" borderId="37" xfId="0" applyFill="1" applyBorder="1" applyAlignment="1" applyProtection="1">
      <alignment horizontal="center"/>
      <protection hidden="1"/>
    </xf>
    <xf numFmtId="0" fontId="0" fillId="8" borderId="11" xfId="0" applyFill="1" applyBorder="1" applyAlignment="1" applyProtection="1">
      <alignment horizontal="center"/>
      <protection hidden="1"/>
    </xf>
    <xf numFmtId="0" fontId="3" fillId="4" borderId="34" xfId="0" applyFont="1" applyFill="1" applyBorder="1" applyAlignment="1" applyProtection="1">
      <alignment horizontal="center" vertical="center"/>
      <protection hidden="1"/>
    </xf>
    <xf numFmtId="0" fontId="3" fillId="4" borderId="35" xfId="0" applyFont="1" applyFill="1" applyBorder="1" applyAlignment="1" applyProtection="1">
      <alignment horizontal="center" vertical="center"/>
      <protection hidden="1"/>
    </xf>
    <xf numFmtId="0" fontId="3" fillId="4" borderId="33" xfId="0" applyFont="1" applyFill="1" applyBorder="1" applyAlignment="1" applyProtection="1">
      <alignment horizontal="center" vertical="center"/>
      <protection hidden="1"/>
    </xf>
    <xf numFmtId="0" fontId="0" fillId="4" borderId="9" xfId="0" applyFill="1" applyBorder="1" applyAlignment="1" applyProtection="1">
      <alignment horizontal="center" wrapText="1"/>
      <protection hidden="1"/>
    </xf>
    <xf numFmtId="0" fontId="0" fillId="4" borderId="5" xfId="0" applyFill="1" applyBorder="1" applyAlignment="1" applyProtection="1">
      <alignment horizontal="center" wrapText="1"/>
      <protection hidden="1"/>
    </xf>
    <xf numFmtId="0" fontId="0" fillId="4" borderId="9" xfId="0" applyFill="1" applyBorder="1" applyAlignment="1" applyProtection="1">
      <alignment horizontal="center"/>
      <protection hidden="1"/>
    </xf>
    <xf numFmtId="0" fontId="0" fillId="4" borderId="11" xfId="0" applyFill="1" applyBorder="1" applyAlignment="1" applyProtection="1">
      <alignment horizont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4" borderId="37" xfId="0" applyFill="1" applyBorder="1" applyAlignment="1" applyProtection="1">
      <alignment horizontal="center"/>
      <protection hidden="1"/>
    </xf>
    <xf numFmtId="0" fontId="3" fillId="8" borderId="20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9" xfId="0" applyFont="1" applyFill="1" applyBorder="1" applyAlignment="1" applyProtection="1">
      <alignment horizontal="center" vertical="center"/>
      <protection hidden="1"/>
    </xf>
    <xf numFmtId="0" fontId="0" fillId="8" borderId="5" xfId="0" applyFill="1" applyBorder="1" applyAlignment="1" applyProtection="1">
      <alignment horizontal="center" wrapText="1"/>
      <protection hidden="1"/>
    </xf>
    <xf numFmtId="0" fontId="3" fillId="4" borderId="24" xfId="0" applyFont="1" applyFill="1" applyBorder="1" applyAlignment="1" applyProtection="1">
      <alignment horizontal="center" vertical="center"/>
      <protection hidden="1"/>
    </xf>
    <xf numFmtId="0" fontId="3" fillId="4" borderId="3" xfId="0" applyFont="1" applyFill="1" applyBorder="1" applyAlignment="1" applyProtection="1">
      <alignment horizontal="center" vertical="center"/>
      <protection hidden="1"/>
    </xf>
    <xf numFmtId="0" fontId="3" fillId="4" borderId="25" xfId="0" applyFont="1" applyFill="1" applyBorder="1" applyAlignment="1" applyProtection="1">
      <alignment horizontal="center" vertical="center"/>
      <protection hidden="1"/>
    </xf>
    <xf numFmtId="0" fontId="0" fillId="3" borderId="36" xfId="0" applyFill="1" applyBorder="1" applyAlignment="1" applyProtection="1">
      <alignment horizontal="center" vertical="center"/>
      <protection hidden="1"/>
    </xf>
    <xf numFmtId="0" fontId="0" fillId="3" borderId="18" xfId="0" applyFill="1" applyBorder="1" applyAlignment="1" applyProtection="1">
      <alignment horizontal="center" vertical="center"/>
      <protection hidden="1"/>
    </xf>
    <xf numFmtId="0" fontId="2" fillId="3" borderId="10" xfId="0" applyFont="1" applyFill="1" applyBorder="1" applyAlignment="1" applyProtection="1">
      <alignment horizontal="left" vertical="center" wrapText="1"/>
      <protection hidden="1"/>
    </xf>
    <xf numFmtId="0" fontId="2" fillId="3" borderId="4" xfId="0" applyFont="1" applyFill="1" applyBorder="1" applyAlignment="1" applyProtection="1">
      <alignment horizontal="left" vertical="center" wrapText="1"/>
      <protection hidden="1"/>
    </xf>
    <xf numFmtId="0" fontId="3" fillId="7" borderId="27" xfId="0" applyFont="1" applyFill="1" applyBorder="1" applyAlignment="1" applyProtection="1">
      <alignment horizontal="center" vertical="center"/>
      <protection hidden="1"/>
    </xf>
    <xf numFmtId="0" fontId="3" fillId="7" borderId="28" xfId="0" applyFont="1" applyFill="1" applyBorder="1" applyAlignment="1" applyProtection="1">
      <alignment horizontal="center" vertical="center"/>
      <protection hidden="1"/>
    </xf>
    <xf numFmtId="0" fontId="3" fillId="7" borderId="29" xfId="0" applyFont="1" applyFill="1" applyBorder="1" applyAlignment="1" applyProtection="1">
      <alignment horizontal="center" vertical="center"/>
      <protection hidden="1"/>
    </xf>
    <xf numFmtId="0" fontId="0" fillId="7" borderId="14" xfId="0" applyFill="1" applyBorder="1" applyAlignment="1" applyProtection="1">
      <alignment horizontal="center" wrapText="1"/>
      <protection hidden="1"/>
    </xf>
    <xf numFmtId="0" fontId="0" fillId="7" borderId="5" xfId="0" applyFill="1" applyBorder="1" applyAlignment="1" applyProtection="1">
      <alignment horizontal="center" wrapText="1"/>
      <protection hidden="1"/>
    </xf>
    <xf numFmtId="0" fontId="2" fillId="6" borderId="15" xfId="0" applyFont="1" applyFill="1" applyBorder="1" applyAlignment="1" applyProtection="1">
      <alignment horizontal="left" vertical="center" wrapText="1"/>
      <protection hidden="1"/>
    </xf>
    <xf numFmtId="0" fontId="2" fillId="6" borderId="31" xfId="0" applyFont="1" applyFill="1" applyBorder="1" applyAlignment="1" applyProtection="1">
      <alignment horizontal="left" vertical="center" wrapText="1"/>
      <protection hidden="1"/>
    </xf>
    <xf numFmtId="0" fontId="2" fillId="6" borderId="4" xfId="0" applyFont="1" applyFill="1" applyBorder="1" applyAlignment="1" applyProtection="1">
      <alignment horizontal="left" vertical="center" wrapText="1"/>
      <protection hidden="1"/>
    </xf>
    <xf numFmtId="0" fontId="2" fillId="6" borderId="18" xfId="0" applyFont="1" applyFill="1" applyBorder="1" applyAlignment="1" applyProtection="1">
      <alignment horizontal="left" vertical="center" wrapText="1"/>
      <protection hidden="1"/>
    </xf>
    <xf numFmtId="0" fontId="0" fillId="7" borderId="23" xfId="0" applyFill="1" applyBorder="1" applyAlignment="1" applyProtection="1">
      <alignment horizontal="center"/>
      <protection hidden="1"/>
    </xf>
    <xf numFmtId="0" fontId="0" fillId="7" borderId="16" xfId="0" applyFill="1" applyBorder="1" applyAlignment="1" applyProtection="1">
      <alignment horizontal="center"/>
      <protection hidden="1"/>
    </xf>
    <xf numFmtId="0" fontId="0" fillId="6" borderId="9" xfId="0" applyFill="1" applyBorder="1" applyAlignment="1" applyProtection="1">
      <alignment horizontal="center" wrapText="1"/>
      <protection hidden="1"/>
    </xf>
    <xf numFmtId="0" fontId="0" fillId="6" borderId="11" xfId="0" applyFill="1" applyBorder="1" applyAlignment="1" applyProtection="1">
      <alignment horizontal="center" wrapText="1"/>
      <protection hidden="1"/>
    </xf>
    <xf numFmtId="0" fontId="0" fillId="7" borderId="9" xfId="0" applyFill="1" applyBorder="1" applyAlignment="1" applyProtection="1">
      <alignment horizontal="center" wrapText="1"/>
      <protection hidden="1"/>
    </xf>
    <xf numFmtId="0" fontId="0" fillId="7" borderId="11" xfId="0" applyFill="1" applyBorder="1" applyAlignment="1" applyProtection="1">
      <alignment horizontal="center" wrapText="1"/>
      <protection hidden="1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41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left" vertical="center" wrapText="1"/>
    </xf>
    <xf numFmtId="0" fontId="13" fillId="0" borderId="4" xfId="0" applyFont="1" applyBorder="1" applyAlignment="1" applyProtection="1">
      <alignment horizontal="left" vertical="center" wrapText="1"/>
    </xf>
    <xf numFmtId="0" fontId="13" fillId="0" borderId="18" xfId="0" applyFont="1" applyBorder="1" applyAlignment="1" applyProtection="1">
      <alignment horizontal="left" vertical="center" wrapText="1"/>
    </xf>
    <xf numFmtId="0" fontId="13" fillId="0" borderId="17" xfId="0" applyFont="1" applyBorder="1" applyAlignment="1" applyProtection="1">
      <alignment horizontal="left" vertical="center" wrapText="1"/>
    </xf>
    <xf numFmtId="0" fontId="6" fillId="0" borderId="18" xfId="0" applyFont="1" applyBorder="1" applyAlignment="1" applyProtection="1">
      <alignment horizontal="center" vertical="center"/>
    </xf>
    <xf numFmtId="0" fontId="6" fillId="0" borderId="41" xfId="0" applyFont="1" applyBorder="1" applyAlignment="1" applyProtection="1">
      <alignment horizontal="center" vertical="center"/>
    </xf>
    <xf numFmtId="0" fontId="13" fillId="0" borderId="18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13" fillId="0" borderId="18" xfId="0" applyFont="1" applyBorder="1" applyAlignment="1" applyProtection="1">
      <alignment horizontal="center" vertical="center" wrapText="1"/>
    </xf>
    <xf numFmtId="0" fontId="13" fillId="0" borderId="41" xfId="0" applyFont="1" applyBorder="1" applyAlignment="1" applyProtection="1">
      <alignment horizontal="center" vertical="center" wrapText="1"/>
    </xf>
    <xf numFmtId="166" fontId="4" fillId="0" borderId="23" xfId="0" applyNumberFormat="1" applyFont="1" applyBorder="1" applyAlignment="1" applyProtection="1">
      <alignment horizontal="center" vertical="center"/>
    </xf>
    <xf numFmtId="0" fontId="13" fillId="0" borderId="4" xfId="0" applyFont="1" applyBorder="1" applyAlignment="1" applyProtection="1">
      <alignment vertical="center"/>
    </xf>
    <xf numFmtId="0" fontId="4" fillId="0" borderId="18" xfId="0" applyFont="1" applyBorder="1" applyAlignment="1" applyProtection="1">
      <alignment horizontal="left" vertical="center" wrapText="1"/>
    </xf>
    <xf numFmtId="0" fontId="4" fillId="0" borderId="41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166" fontId="6" fillId="0" borderId="4" xfId="0" applyNumberFormat="1" applyFont="1" applyBorder="1" applyAlignment="1" applyProtection="1">
      <alignment vertical="center"/>
    </xf>
    <xf numFmtId="0" fontId="6" fillId="0" borderId="18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vertical="center" wrapText="1"/>
    </xf>
    <xf numFmtId="0" fontId="13" fillId="0" borderId="4" xfId="0" applyFont="1" applyBorder="1" applyAlignment="1" applyProtection="1">
      <alignment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166" fontId="7" fillId="0" borderId="4" xfId="0" applyNumberFormat="1" applyFont="1" applyBorder="1" applyAlignment="1" applyProtection="1">
      <alignment horizontal="center" vertical="center"/>
    </xf>
  </cellXfs>
  <cellStyles count="5">
    <cellStyle name="Čiarka" xfId="2" builtinId="3"/>
    <cellStyle name="Hypertextové prepojenie" xfId="4" builtinId="8"/>
    <cellStyle name="Normálna" xfId="0" builtinId="0"/>
    <cellStyle name="Normálna 2" xfId="3" xr:uid="{4EDE72A7-876E-476D-AEAC-4D67D742C2C3}"/>
    <cellStyle name="Poznámka" xfId="1" builtinId="10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lov-lex.sk/pravne-predpisy/SK/ZZ/2015/343/20240801.html" TargetMode="External"/><Relationship Id="rId1" Type="http://schemas.openxmlformats.org/officeDocument/2006/relationships/hyperlink" Target="https://www.slov-lex.sk/pravne-predpisy/SK/ZZ/2015/343/2024080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E9FE-FC84-48DC-97A1-A3F49022BD87}">
  <dimension ref="B1:K86"/>
  <sheetViews>
    <sheetView zoomScaleNormal="100" workbookViewId="0">
      <selection activeCell="I4" sqref="I4"/>
    </sheetView>
  </sheetViews>
  <sheetFormatPr baseColWidth="10" defaultColWidth="9.1640625" defaultRowHeight="15"/>
  <cols>
    <col min="1" max="1" width="3" style="1" customWidth="1"/>
    <col min="2" max="2" width="4.6640625" style="1" customWidth="1"/>
    <col min="3" max="3" width="38" style="2" customWidth="1"/>
    <col min="4" max="4" width="19" style="2" customWidth="1"/>
    <col min="5" max="5" width="15.6640625" style="2" customWidth="1"/>
    <col min="6" max="6" width="14.83203125" style="2" customWidth="1"/>
    <col min="7" max="7" width="19.83203125" style="2" customWidth="1"/>
    <col min="8" max="8" width="18.6640625" style="2" customWidth="1"/>
    <col min="9" max="9" width="14" style="1" customWidth="1"/>
    <col min="10" max="10" width="14.6640625" style="1" customWidth="1"/>
    <col min="11" max="11" width="12.83203125" style="1" bestFit="1" customWidth="1"/>
    <col min="12" max="12" width="15" style="1" bestFit="1" customWidth="1"/>
    <col min="13" max="13" width="16.83203125" style="1" customWidth="1"/>
    <col min="14" max="14" width="12.33203125" style="1" customWidth="1"/>
    <col min="15" max="15" width="15.5" style="1" bestFit="1" customWidth="1"/>
    <col min="16" max="16" width="12.6640625" style="1" customWidth="1"/>
    <col min="17" max="17" width="15.5" style="1" bestFit="1" customWidth="1"/>
    <col min="18" max="18" width="12.33203125" style="1" bestFit="1" customWidth="1"/>
    <col min="19" max="19" width="15" style="1" bestFit="1" customWidth="1"/>
    <col min="20" max="20" width="12.83203125" style="1" bestFit="1" customWidth="1"/>
    <col min="21" max="21" width="15" style="1" bestFit="1" customWidth="1"/>
    <col min="22" max="16384" width="9.1640625" style="1"/>
  </cols>
  <sheetData>
    <row r="1" spans="2:11" ht="16" thickBot="1"/>
    <row r="2" spans="2:11" ht="36.75" customHeight="1" thickBot="1">
      <c r="B2" s="148" t="s">
        <v>0</v>
      </c>
      <c r="C2" s="149"/>
      <c r="D2" s="149"/>
      <c r="E2" s="149"/>
      <c r="F2" s="149"/>
      <c r="G2" s="149"/>
      <c r="H2" s="149"/>
      <c r="I2" s="149"/>
      <c r="J2" s="149"/>
      <c r="K2" s="150"/>
    </row>
    <row r="3" spans="2:11" ht="49" thickBot="1">
      <c r="B3" s="3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  <c r="I3" s="7" t="s">
        <v>8</v>
      </c>
      <c r="J3" s="8" t="s">
        <v>9</v>
      </c>
      <c r="K3" s="8" t="s">
        <v>10</v>
      </c>
    </row>
    <row r="4" spans="2:11" ht="16">
      <c r="B4" s="9">
        <v>1</v>
      </c>
      <c r="C4" s="10" t="s">
        <v>30</v>
      </c>
      <c r="D4" s="11" t="s">
        <v>27</v>
      </c>
      <c r="E4" s="12">
        <v>201000</v>
      </c>
      <c r="F4" s="12">
        <v>0</v>
      </c>
      <c r="G4" s="13" t="s">
        <v>11</v>
      </c>
      <c r="H4" s="14">
        <f>E4</f>
        <v>201000</v>
      </c>
      <c r="I4" s="15">
        <f>H4/H$14*100</f>
        <v>80.722891566265062</v>
      </c>
      <c r="J4" s="16">
        <f t="shared" ref="J4:J6" si="0">IF(I4=0,0,(E4-F4)/I4)</f>
        <v>2490</v>
      </c>
      <c r="K4" s="17">
        <f t="shared" ref="K4:K5" si="1">IF((E4-F4)=0,0,H4/(E4-F4))</f>
        <v>1</v>
      </c>
    </row>
    <row r="5" spans="2:11" ht="16">
      <c r="B5" s="9">
        <v>2</v>
      </c>
      <c r="C5" s="18" t="s">
        <v>31</v>
      </c>
      <c r="D5" s="19" t="s">
        <v>33</v>
      </c>
      <c r="E5" s="20">
        <v>9</v>
      </c>
      <c r="F5" s="20">
        <v>4.3099999999999996</v>
      </c>
      <c r="G5" s="13" t="s">
        <v>29</v>
      </c>
      <c r="H5" s="21">
        <v>36000</v>
      </c>
      <c r="I5" s="22">
        <f t="shared" ref="I5:I13" si="2">H5/H$14*100</f>
        <v>14.457831325301203</v>
      </c>
      <c r="J5" s="16">
        <f t="shared" si="0"/>
        <v>0.32439166666666674</v>
      </c>
      <c r="K5" s="17">
        <f t="shared" si="1"/>
        <v>7675.9061833688693</v>
      </c>
    </row>
    <row r="6" spans="2:11" ht="32">
      <c r="B6" s="9">
        <v>3</v>
      </c>
      <c r="C6" s="18" t="s">
        <v>32</v>
      </c>
      <c r="D6" s="19" t="s">
        <v>34</v>
      </c>
      <c r="E6" s="20">
        <v>45</v>
      </c>
      <c r="F6" s="20">
        <v>0</v>
      </c>
      <c r="G6" s="13" t="s">
        <v>28</v>
      </c>
      <c r="H6" s="21">
        <v>12000</v>
      </c>
      <c r="I6" s="22">
        <f t="shared" si="2"/>
        <v>4.8192771084337354</v>
      </c>
      <c r="J6" s="16">
        <f t="shared" si="0"/>
        <v>9.3374999999999986</v>
      </c>
      <c r="K6" s="17">
        <f>IF((E6-F6)=0,0,H6/(E6-F6))</f>
        <v>266.66666666666669</v>
      </c>
    </row>
    <row r="7" spans="2:11" ht="16">
      <c r="B7" s="9">
        <v>4</v>
      </c>
      <c r="C7" s="18" t="s">
        <v>12</v>
      </c>
      <c r="D7" s="19" t="s">
        <v>12</v>
      </c>
      <c r="E7" s="20">
        <v>0</v>
      </c>
      <c r="F7" s="20">
        <v>0</v>
      </c>
      <c r="G7" s="13" t="s">
        <v>28</v>
      </c>
      <c r="H7" s="21">
        <v>0</v>
      </c>
      <c r="I7" s="22">
        <f t="shared" si="2"/>
        <v>0</v>
      </c>
      <c r="J7" s="16">
        <f>IF(I7=0,0,(E7-F7)/I7)</f>
        <v>0</v>
      </c>
      <c r="K7" s="17">
        <f>IF((E7-F7)=0,0,H7/(E7-F7))</f>
        <v>0</v>
      </c>
    </row>
    <row r="8" spans="2:11" ht="16">
      <c r="B8" s="9">
        <v>5</v>
      </c>
      <c r="C8" s="23" t="s">
        <v>12</v>
      </c>
      <c r="D8" s="24" t="s">
        <v>12</v>
      </c>
      <c r="E8" s="25">
        <v>0</v>
      </c>
      <c r="F8" s="20">
        <v>0</v>
      </c>
      <c r="G8" s="13" t="s">
        <v>28</v>
      </c>
      <c r="H8" s="26">
        <v>0</v>
      </c>
      <c r="I8" s="22">
        <f t="shared" si="2"/>
        <v>0</v>
      </c>
      <c r="J8" s="16">
        <f>IF(I8=0,0,(E8-F8)/I8)</f>
        <v>0</v>
      </c>
      <c r="K8" s="17">
        <f>IF((E8-F8)=0,0,H8/(E8-F8))</f>
        <v>0</v>
      </c>
    </row>
    <row r="9" spans="2:11" ht="16">
      <c r="B9" s="9">
        <v>6</v>
      </c>
      <c r="C9" s="23" t="s">
        <v>12</v>
      </c>
      <c r="D9" s="24" t="s">
        <v>12</v>
      </c>
      <c r="E9" s="25">
        <v>0</v>
      </c>
      <c r="F9" s="20">
        <v>0</v>
      </c>
      <c r="G9" s="13" t="s">
        <v>28</v>
      </c>
      <c r="H9" s="26">
        <v>0</v>
      </c>
      <c r="I9" s="22">
        <f t="shared" si="2"/>
        <v>0</v>
      </c>
      <c r="J9" s="16">
        <f t="shared" ref="J9:J13" si="3">IF(I9=0,0,(E9-F9)/I9)</f>
        <v>0</v>
      </c>
      <c r="K9" s="17">
        <f t="shared" ref="K9:K13" si="4">IF((E9-F9)=0,0,H9/(E9-F9))</f>
        <v>0</v>
      </c>
    </row>
    <row r="10" spans="2:11" ht="16">
      <c r="B10" s="9">
        <v>7</v>
      </c>
      <c r="C10" s="23" t="s">
        <v>12</v>
      </c>
      <c r="D10" s="24" t="s">
        <v>12</v>
      </c>
      <c r="E10" s="25">
        <v>0</v>
      </c>
      <c r="F10" s="20">
        <v>0</v>
      </c>
      <c r="G10" s="13" t="s">
        <v>28</v>
      </c>
      <c r="H10" s="26">
        <v>0</v>
      </c>
      <c r="I10" s="22">
        <f t="shared" si="2"/>
        <v>0</v>
      </c>
      <c r="J10" s="16">
        <f t="shared" si="3"/>
        <v>0</v>
      </c>
      <c r="K10" s="17">
        <f t="shared" si="4"/>
        <v>0</v>
      </c>
    </row>
    <row r="11" spans="2:11" ht="16">
      <c r="B11" s="9">
        <v>8</v>
      </c>
      <c r="C11" s="23" t="s">
        <v>12</v>
      </c>
      <c r="D11" s="24" t="s">
        <v>12</v>
      </c>
      <c r="E11" s="25">
        <v>0</v>
      </c>
      <c r="F11" s="20">
        <v>0</v>
      </c>
      <c r="G11" s="13" t="s">
        <v>28</v>
      </c>
      <c r="H11" s="26">
        <v>0</v>
      </c>
      <c r="I11" s="22">
        <f t="shared" si="2"/>
        <v>0</v>
      </c>
      <c r="J11" s="16">
        <f t="shared" si="3"/>
        <v>0</v>
      </c>
      <c r="K11" s="17">
        <f t="shared" si="4"/>
        <v>0</v>
      </c>
    </row>
    <row r="12" spans="2:11" ht="16">
      <c r="B12" s="9">
        <v>9</v>
      </c>
      <c r="C12" s="23" t="s">
        <v>12</v>
      </c>
      <c r="D12" s="24" t="s">
        <v>12</v>
      </c>
      <c r="E12" s="25">
        <v>0</v>
      </c>
      <c r="F12" s="20">
        <v>0</v>
      </c>
      <c r="G12" s="13" t="s">
        <v>28</v>
      </c>
      <c r="H12" s="26">
        <v>0</v>
      </c>
      <c r="I12" s="22">
        <f t="shared" si="2"/>
        <v>0</v>
      </c>
      <c r="J12" s="16">
        <f t="shared" si="3"/>
        <v>0</v>
      </c>
      <c r="K12" s="17">
        <f t="shared" si="4"/>
        <v>0</v>
      </c>
    </row>
    <row r="13" spans="2:11" ht="16">
      <c r="B13" s="9">
        <v>10</v>
      </c>
      <c r="C13" s="23" t="s">
        <v>12</v>
      </c>
      <c r="D13" s="24" t="s">
        <v>12</v>
      </c>
      <c r="E13" s="25">
        <v>0</v>
      </c>
      <c r="F13" s="20">
        <v>0</v>
      </c>
      <c r="G13" s="13" t="s">
        <v>28</v>
      </c>
      <c r="H13" s="26">
        <v>0</v>
      </c>
      <c r="I13" s="22">
        <f t="shared" si="2"/>
        <v>0</v>
      </c>
      <c r="J13" s="16">
        <f t="shared" si="3"/>
        <v>0</v>
      </c>
      <c r="K13" s="17">
        <f t="shared" si="4"/>
        <v>0</v>
      </c>
    </row>
    <row r="14" spans="2:11" ht="15.75" customHeight="1" thickBot="1">
      <c r="B14" s="27"/>
      <c r="C14" s="28" t="s">
        <v>13</v>
      </c>
      <c r="D14" s="29"/>
      <c r="E14" s="29"/>
      <c r="F14" s="29"/>
      <c r="G14" s="29"/>
      <c r="H14" s="30">
        <f>SUM(H4:H13)</f>
        <v>249000</v>
      </c>
      <c r="I14" s="31">
        <f>SUM(I4:I13)</f>
        <v>100</v>
      </c>
      <c r="J14" s="32"/>
      <c r="K14" s="33"/>
    </row>
    <row r="15" spans="2:11" ht="16" thickBot="1"/>
    <row r="16" spans="2:11" ht="35.25" customHeight="1">
      <c r="B16" s="134" t="s">
        <v>14</v>
      </c>
      <c r="C16" s="135"/>
      <c r="D16" s="135"/>
      <c r="E16" s="135"/>
      <c r="F16" s="135"/>
      <c r="G16" s="135"/>
      <c r="H16" s="135"/>
      <c r="I16" s="135"/>
      <c r="J16" s="136"/>
    </row>
    <row r="17" spans="2:10">
      <c r="B17" s="137" t="s">
        <v>1</v>
      </c>
      <c r="C17" s="153" t="s">
        <v>2</v>
      </c>
      <c r="D17" s="151" t="s">
        <v>15</v>
      </c>
      <c r="E17" s="139" t="s">
        <v>16</v>
      </c>
      <c r="F17" s="140"/>
      <c r="G17" s="141" t="s">
        <v>17</v>
      </c>
      <c r="H17" s="142"/>
      <c r="I17" s="143" t="s">
        <v>18</v>
      </c>
      <c r="J17" s="140"/>
    </row>
    <row r="18" spans="2:10">
      <c r="B18" s="138"/>
      <c r="C18" s="154"/>
      <c r="D18" s="152"/>
      <c r="E18" s="34" t="s">
        <v>16</v>
      </c>
      <c r="F18" s="35" t="s">
        <v>19</v>
      </c>
      <c r="G18" s="36" t="s">
        <v>17</v>
      </c>
      <c r="H18" s="37" t="s">
        <v>20</v>
      </c>
      <c r="I18" s="38" t="s">
        <v>18</v>
      </c>
      <c r="J18" s="35" t="s">
        <v>21</v>
      </c>
    </row>
    <row r="19" spans="2:10">
      <c r="B19" s="34" cm="1">
        <f t="array" ref="B19:B28">B4:B13</f>
        <v>1</v>
      </c>
      <c r="C19" s="39" t="str" cm="1">
        <f t="array" ref="C19:C28">C4:C13</f>
        <v>Cena za predmet zákazky</v>
      </c>
      <c r="D19" s="40" cm="1">
        <f t="array" ref="D19:D28">I4:I13</f>
        <v>80.722891566265062</v>
      </c>
      <c r="E19" s="41">
        <v>30000</v>
      </c>
      <c r="F19" s="42">
        <f>IF(I4=100,"0",IF((E4-F4)=0,0,(IF(G4="čím menej, tým lepšie",(I4*(E4-E19)/(E4-F4)),(I4*(E19-F4)/(E4-F4))))))</f>
        <v>68.674698795180717</v>
      </c>
      <c r="G19" s="41">
        <v>15000</v>
      </c>
      <c r="H19" s="43">
        <f>IF(I4=100,"0",IF((E4-F4)=0,0,IF(G4="čím menej, tým lepšie",(I4*(E4-G19)/(E4-F4)),(I4*(G19-F4)/(E4-F4)))))</f>
        <v>74.698795180722897</v>
      </c>
      <c r="I19" s="41">
        <v>0</v>
      </c>
      <c r="J19" s="42">
        <f>IF(I4=100,"0",IF((E4-F4)=0,0,IF(G4="čím menej, tým lepšie",(I4*(E4-I19)/(E4-F4)),(I4*(I19-F4)/(E4-F4)))))</f>
        <v>80.722891566265062</v>
      </c>
    </row>
    <row r="20" spans="2:10" ht="15" customHeight="1">
      <c r="B20" s="34">
        <v>2</v>
      </c>
      <c r="C20" s="39" t="str">
        <v>Garantovaná hodinová mzda pracovníka</v>
      </c>
      <c r="D20" s="40">
        <v>14.457831325301203</v>
      </c>
      <c r="E20" s="41">
        <v>9</v>
      </c>
      <c r="F20" s="42">
        <f>IF(I5=100,"0",IF((E5-F5)=0,0,(IF(G5="čím menej, tým lepšie",(I5*(E5-E20)/(E5-F5)),(I5*(E20-F5)/(E5-F5))))))</f>
        <v>14.457831325301203</v>
      </c>
      <c r="G20" s="41">
        <v>8</v>
      </c>
      <c r="H20" s="43">
        <f t="shared" ref="H20:H28" si="5">IF(I5=100,"0",IF((E5-F5)=0,0,IF(G5="čím menej, tým lepšie",(I5*(E5-G20)/(E5-F5)),(I5*(G20-F5)/(E5-F5)))))</f>
        <v>11.375138078968325</v>
      </c>
      <c r="I20" s="41">
        <v>7</v>
      </c>
      <c r="J20" s="42">
        <f t="shared" ref="J20:J28" si="6">IF(I5=100,"0",IF((E5-F5)=0,0,IF(G5="čím menej, tým lepšie",(I5*(E5-I20)/(E5-F5)),(I5*(I20-F5)/(E5-F5)))))</f>
        <v>8.2924448326354447</v>
      </c>
    </row>
    <row r="21" spans="2:10" ht="15.75" customHeight="1">
      <c r="B21" s="34">
        <v>3</v>
      </c>
      <c r="C21" s="39" t="str">
        <v>Skúsenosti zodpovedného zástupcu poskytovateľa služieb</v>
      </c>
      <c r="D21" s="40">
        <v>4.8192771084337354</v>
      </c>
      <c r="E21" s="41">
        <v>0</v>
      </c>
      <c r="F21" s="42">
        <f>IF(I6=100,"0",IF((E6-F6)=0,0,(IF(G6="čím menej, tým lepšie",(I6*(E6-E21)/(E6-F6)),(I6*(E21-F6)/(E6-F6))))))</f>
        <v>0</v>
      </c>
      <c r="G21" s="41">
        <v>0</v>
      </c>
      <c r="H21" s="43">
        <f t="shared" si="5"/>
        <v>0</v>
      </c>
      <c r="I21" s="41">
        <v>0</v>
      </c>
      <c r="J21" s="42">
        <f t="shared" si="6"/>
        <v>0</v>
      </c>
    </row>
    <row r="22" spans="2:10">
      <c r="B22" s="34">
        <v>4</v>
      </c>
      <c r="C22" s="39" t="str">
        <v>...</v>
      </c>
      <c r="D22" s="40">
        <v>0</v>
      </c>
      <c r="E22" s="41">
        <v>0</v>
      </c>
      <c r="F22" s="42">
        <f>IF(I7=100,"0",IF((E7-F7)=0,0,(IF(G7="čím menej, tým lepšie",(I7*(E7-E22)/(E7-F7)),(I7*(E22-F7)/(E7-F7))))))</f>
        <v>0</v>
      </c>
      <c r="G22" s="41">
        <v>0</v>
      </c>
      <c r="H22" s="43">
        <f t="shared" si="5"/>
        <v>0</v>
      </c>
      <c r="I22" s="41">
        <v>0</v>
      </c>
      <c r="J22" s="42">
        <f t="shared" si="6"/>
        <v>0</v>
      </c>
    </row>
    <row r="23" spans="2:10">
      <c r="B23" s="34">
        <v>5</v>
      </c>
      <c r="C23" s="39" t="str">
        <v>...</v>
      </c>
      <c r="D23" s="40">
        <v>0</v>
      </c>
      <c r="E23" s="41">
        <v>0</v>
      </c>
      <c r="F23" s="42">
        <f>IF(I8=100,"0",IF((E8-F8)=0,0,(IF(G8="čím menej, tým lepšie",(I8*(E8-E23)/(E8-F8)),(I8*(E23-F8)/(E8-F8))))))</f>
        <v>0</v>
      </c>
      <c r="G23" s="41">
        <v>0</v>
      </c>
      <c r="H23" s="43">
        <f t="shared" si="5"/>
        <v>0</v>
      </c>
      <c r="I23" s="41">
        <v>0</v>
      </c>
      <c r="J23" s="42">
        <f t="shared" si="6"/>
        <v>0</v>
      </c>
    </row>
    <row r="24" spans="2:10">
      <c r="B24" s="34">
        <v>6</v>
      </c>
      <c r="C24" s="39" t="str">
        <v>...</v>
      </c>
      <c r="D24" s="40">
        <v>0</v>
      </c>
      <c r="E24" s="41">
        <v>0</v>
      </c>
      <c r="F24" s="42">
        <f t="shared" ref="F24:F28" si="7">IF(I9=100,"0",IF((E9-F9)=0,0,(IF(G9="čím menej, tým lepšie",(I9*(E9-E24)/(E9-F9)),(I9*(E24-F9)/(E9-F9))))))</f>
        <v>0</v>
      </c>
      <c r="G24" s="41">
        <v>0</v>
      </c>
      <c r="H24" s="43">
        <f t="shared" si="5"/>
        <v>0</v>
      </c>
      <c r="I24" s="41">
        <v>0</v>
      </c>
      <c r="J24" s="42">
        <f t="shared" si="6"/>
        <v>0</v>
      </c>
    </row>
    <row r="25" spans="2:10">
      <c r="B25" s="34">
        <v>7</v>
      </c>
      <c r="C25" s="39" t="str">
        <v>...</v>
      </c>
      <c r="D25" s="40">
        <v>0</v>
      </c>
      <c r="E25" s="41">
        <v>0</v>
      </c>
      <c r="F25" s="42">
        <f t="shared" si="7"/>
        <v>0</v>
      </c>
      <c r="G25" s="41">
        <v>0</v>
      </c>
      <c r="H25" s="43">
        <f t="shared" si="5"/>
        <v>0</v>
      </c>
      <c r="I25" s="41">
        <v>0</v>
      </c>
      <c r="J25" s="42">
        <f t="shared" si="6"/>
        <v>0</v>
      </c>
    </row>
    <row r="26" spans="2:10">
      <c r="B26" s="34">
        <v>8</v>
      </c>
      <c r="C26" s="39" t="str">
        <v>...</v>
      </c>
      <c r="D26" s="40">
        <v>0</v>
      </c>
      <c r="E26" s="41">
        <v>0</v>
      </c>
      <c r="F26" s="42">
        <f t="shared" si="7"/>
        <v>0</v>
      </c>
      <c r="G26" s="41">
        <v>0</v>
      </c>
      <c r="H26" s="43">
        <f t="shared" si="5"/>
        <v>0</v>
      </c>
      <c r="I26" s="41">
        <v>0</v>
      </c>
      <c r="J26" s="42">
        <f t="shared" si="6"/>
        <v>0</v>
      </c>
    </row>
    <row r="27" spans="2:10">
      <c r="B27" s="34">
        <v>9</v>
      </c>
      <c r="C27" s="39" t="str">
        <v>...</v>
      </c>
      <c r="D27" s="40">
        <v>0</v>
      </c>
      <c r="E27" s="41">
        <v>0</v>
      </c>
      <c r="F27" s="42">
        <f t="shared" si="7"/>
        <v>0</v>
      </c>
      <c r="G27" s="41">
        <v>0</v>
      </c>
      <c r="H27" s="43">
        <f t="shared" si="5"/>
        <v>0</v>
      </c>
      <c r="I27" s="41">
        <v>0</v>
      </c>
      <c r="J27" s="42">
        <f t="shared" si="6"/>
        <v>0</v>
      </c>
    </row>
    <row r="28" spans="2:10" ht="16" thickBot="1">
      <c r="B28" s="44">
        <v>10</v>
      </c>
      <c r="C28" s="45" t="str">
        <v>...</v>
      </c>
      <c r="D28" s="46">
        <v>0</v>
      </c>
      <c r="E28" s="41">
        <v>0</v>
      </c>
      <c r="F28" s="42">
        <f t="shared" si="7"/>
        <v>0</v>
      </c>
      <c r="G28" s="41">
        <v>0</v>
      </c>
      <c r="H28" s="43">
        <f t="shared" si="5"/>
        <v>0</v>
      </c>
      <c r="I28" s="41">
        <v>0</v>
      </c>
      <c r="J28" s="42">
        <f t="shared" si="6"/>
        <v>0</v>
      </c>
    </row>
    <row r="29" spans="2:10" ht="17" thickBot="1">
      <c r="B29" s="47"/>
      <c r="C29" s="48" t="s">
        <v>22</v>
      </c>
      <c r="D29" s="49">
        <f>SUM(_xlfn.ANCHORARRAY(D19))</f>
        <v>100</v>
      </c>
      <c r="E29" s="48"/>
      <c r="F29" s="50">
        <f>SUM(F19:F28)</f>
        <v>83.132530120481917</v>
      </c>
      <c r="G29" s="51"/>
      <c r="H29" s="50">
        <f t="shared" ref="H29:J29" si="8">SUM(H19:H28)</f>
        <v>86.073933259691216</v>
      </c>
      <c r="I29" s="51"/>
      <c r="J29" s="52">
        <f t="shared" si="8"/>
        <v>89.015336398900502</v>
      </c>
    </row>
    <row r="31" spans="2:10" ht="36.75" customHeight="1">
      <c r="B31" s="155" t="s">
        <v>23</v>
      </c>
      <c r="C31" s="156"/>
      <c r="D31" s="156"/>
      <c r="E31" s="156"/>
      <c r="F31" s="156"/>
      <c r="G31" s="156"/>
      <c r="H31" s="156"/>
      <c r="I31" s="156"/>
      <c r="J31" s="157"/>
    </row>
    <row r="32" spans="2:10">
      <c r="B32" s="158" t="s">
        <v>1</v>
      </c>
      <c r="C32" s="160" t="s">
        <v>2</v>
      </c>
      <c r="D32" s="161"/>
      <c r="E32" s="168" t="s">
        <v>16</v>
      </c>
      <c r="F32" s="169"/>
      <c r="G32" s="166" t="s">
        <v>17</v>
      </c>
      <c r="H32" s="167"/>
      <c r="I32" s="164" t="s">
        <v>18</v>
      </c>
      <c r="J32" s="165"/>
    </row>
    <row r="33" spans="2:10" ht="16">
      <c r="B33" s="159"/>
      <c r="C33" s="162"/>
      <c r="D33" s="163"/>
      <c r="E33" s="53" t="s">
        <v>16</v>
      </c>
      <c r="F33" s="54" t="s">
        <v>24</v>
      </c>
      <c r="G33" s="55" t="s">
        <v>17</v>
      </c>
      <c r="H33" s="56" t="s">
        <v>25</v>
      </c>
      <c r="I33" s="57" t="s">
        <v>18</v>
      </c>
      <c r="J33" s="58" t="s">
        <v>21</v>
      </c>
    </row>
    <row r="34" spans="2:10">
      <c r="B34" s="59" cm="1">
        <f t="array" ref="B34:B43">B19:B28</f>
        <v>1</v>
      </c>
      <c r="C34" s="60" t="str" cm="1">
        <f t="array" ref="C34:C43">C19:C28</f>
        <v>Cena za predmet zákazky</v>
      </c>
      <c r="D34" s="61"/>
      <c r="E34" s="62">
        <f>E19</f>
        <v>30000</v>
      </c>
      <c r="F34" s="63">
        <f>E34</f>
        <v>30000</v>
      </c>
      <c r="G34" s="62">
        <f>G19</f>
        <v>15000</v>
      </c>
      <c r="H34" s="64">
        <f>G34</f>
        <v>15000</v>
      </c>
      <c r="I34" s="62">
        <f>I19</f>
        <v>0</v>
      </c>
      <c r="J34" s="65">
        <f>I34</f>
        <v>0</v>
      </c>
    </row>
    <row r="35" spans="2:10">
      <c r="B35" s="59">
        <v>2</v>
      </c>
      <c r="C35" s="60" t="str">
        <v>Garantovaná hodinová mzda pracovníka</v>
      </c>
      <c r="D35" s="61"/>
      <c r="E35" s="62">
        <f>E20</f>
        <v>9</v>
      </c>
      <c r="F35" s="63">
        <f>IF(I5=100,"0",IF((E5-F5)=0,0,IF(G5="čím menej, tým lepšie",(-(E5-E35)*(H5/(E5-F5))),-(E35-F5)*(H5/(E5-F5)))))</f>
        <v>-36000</v>
      </c>
      <c r="G35" s="62">
        <f t="shared" ref="G35:G43" si="9">G20</f>
        <v>8</v>
      </c>
      <c r="H35" s="64">
        <f>IF(I5=100,"0",IF((E5-F5)=0,0,IF(G5="čím menej, tým lepšie",(-(E5-G35)*(H5/(E5-F5))),-(G35-F5)*(H5/(E5-F5)))))</f>
        <v>-28324.093816631132</v>
      </c>
      <c r="I35" s="62">
        <f t="shared" ref="I35:I43" si="10">I20</f>
        <v>7</v>
      </c>
      <c r="J35" s="65">
        <f>IF(I5=100,"0",IF((E5-F5)=0,0,IF(G5="čím menej, tým lepšie",(-(E5-I35)*(H5/(E5-F5))),-(I35-F5)*(H5/(E5-F5)))))</f>
        <v>-20648.18763326226</v>
      </c>
    </row>
    <row r="36" spans="2:10">
      <c r="B36" s="59">
        <v>3</v>
      </c>
      <c r="C36" s="60" t="str">
        <v>Skúsenosti zodpovedného zástupcu poskytovateľa služieb</v>
      </c>
      <c r="D36" s="61"/>
      <c r="E36" s="62">
        <f t="shared" ref="E36:E43" si="11">E21</f>
        <v>0</v>
      </c>
      <c r="F36" s="63">
        <f t="shared" ref="F36:F43" si="12">IF(I6=100,"0",IF((E6-F6)=0,0,IF(G6="čím menej, tým lepšie",(-(E6-E36)*(H6/(E6-F6))),-(E36-F6)*(H6/(E6-F6)))))</f>
        <v>0</v>
      </c>
      <c r="G36" s="62">
        <f t="shared" si="9"/>
        <v>0</v>
      </c>
      <c r="H36" s="64">
        <f t="shared" ref="H36:H43" si="13">IF(I6=100,"0",IF((E6-F6)=0,0,IF(G6="čím menej, tým lepšie",(-(E6-G36)*(H6/(E6-F6))),-(G36-F6)*(H6/(E6-F6)))))</f>
        <v>0</v>
      </c>
      <c r="I36" s="62">
        <f>I21</f>
        <v>0</v>
      </c>
      <c r="J36" s="65">
        <f t="shared" ref="J36:J43" si="14">IF(I6=100,"0",IF((E6-F6)=0,0,IF(G6="čím menej, tým lepšie",(-(E6-I36)*(H6/(E6-F6))),-(I36-F6)*(H6/(E6-F6)))))</f>
        <v>0</v>
      </c>
    </row>
    <row r="37" spans="2:10">
      <c r="B37" s="59">
        <v>4</v>
      </c>
      <c r="C37" s="60" t="str">
        <v>...</v>
      </c>
      <c r="D37" s="61"/>
      <c r="E37" s="62">
        <f t="shared" si="11"/>
        <v>0</v>
      </c>
      <c r="F37" s="63">
        <f t="shared" si="12"/>
        <v>0</v>
      </c>
      <c r="G37" s="62">
        <f t="shared" si="9"/>
        <v>0</v>
      </c>
      <c r="H37" s="64">
        <f t="shared" si="13"/>
        <v>0</v>
      </c>
      <c r="I37" s="62">
        <f t="shared" si="10"/>
        <v>0</v>
      </c>
      <c r="J37" s="65">
        <f t="shared" si="14"/>
        <v>0</v>
      </c>
    </row>
    <row r="38" spans="2:10">
      <c r="B38" s="59">
        <v>5</v>
      </c>
      <c r="C38" s="60" t="str">
        <v>...</v>
      </c>
      <c r="D38" s="61"/>
      <c r="E38" s="62">
        <f t="shared" si="11"/>
        <v>0</v>
      </c>
      <c r="F38" s="63">
        <f t="shared" si="12"/>
        <v>0</v>
      </c>
      <c r="G38" s="62">
        <f t="shared" si="9"/>
        <v>0</v>
      </c>
      <c r="H38" s="64">
        <f t="shared" si="13"/>
        <v>0</v>
      </c>
      <c r="I38" s="62">
        <f t="shared" si="10"/>
        <v>0</v>
      </c>
      <c r="J38" s="65">
        <f t="shared" si="14"/>
        <v>0</v>
      </c>
    </row>
    <row r="39" spans="2:10">
      <c r="B39" s="59">
        <v>6</v>
      </c>
      <c r="C39" s="60" t="str">
        <v>...</v>
      </c>
      <c r="D39" s="61"/>
      <c r="E39" s="62">
        <f t="shared" si="11"/>
        <v>0</v>
      </c>
      <c r="F39" s="63">
        <f t="shared" si="12"/>
        <v>0</v>
      </c>
      <c r="G39" s="62">
        <f t="shared" si="9"/>
        <v>0</v>
      </c>
      <c r="H39" s="64">
        <f t="shared" si="13"/>
        <v>0</v>
      </c>
      <c r="I39" s="62">
        <f t="shared" si="10"/>
        <v>0</v>
      </c>
      <c r="J39" s="65">
        <f t="shared" si="14"/>
        <v>0</v>
      </c>
    </row>
    <row r="40" spans="2:10">
      <c r="B40" s="59">
        <v>7</v>
      </c>
      <c r="C40" s="60" t="str">
        <v>...</v>
      </c>
      <c r="D40" s="61"/>
      <c r="E40" s="62">
        <f t="shared" si="11"/>
        <v>0</v>
      </c>
      <c r="F40" s="63">
        <f t="shared" si="12"/>
        <v>0</v>
      </c>
      <c r="G40" s="62">
        <f t="shared" si="9"/>
        <v>0</v>
      </c>
      <c r="H40" s="64">
        <f t="shared" si="13"/>
        <v>0</v>
      </c>
      <c r="I40" s="62">
        <f t="shared" si="10"/>
        <v>0</v>
      </c>
      <c r="J40" s="65">
        <f t="shared" si="14"/>
        <v>0</v>
      </c>
    </row>
    <row r="41" spans="2:10" ht="15.75" customHeight="1">
      <c r="B41" s="59">
        <v>8</v>
      </c>
      <c r="C41" s="60" t="str">
        <v>...</v>
      </c>
      <c r="D41" s="61"/>
      <c r="E41" s="62">
        <f t="shared" si="11"/>
        <v>0</v>
      </c>
      <c r="F41" s="63">
        <f t="shared" si="12"/>
        <v>0</v>
      </c>
      <c r="G41" s="62">
        <f t="shared" si="9"/>
        <v>0</v>
      </c>
      <c r="H41" s="64">
        <f t="shared" si="13"/>
        <v>0</v>
      </c>
      <c r="I41" s="62">
        <f t="shared" si="10"/>
        <v>0</v>
      </c>
      <c r="J41" s="65">
        <f t="shared" si="14"/>
        <v>0</v>
      </c>
    </row>
    <row r="42" spans="2:10">
      <c r="B42" s="59">
        <v>9</v>
      </c>
      <c r="C42" s="60" t="str">
        <v>...</v>
      </c>
      <c r="D42" s="61"/>
      <c r="E42" s="62">
        <f t="shared" si="11"/>
        <v>0</v>
      </c>
      <c r="F42" s="63">
        <f t="shared" si="12"/>
        <v>0</v>
      </c>
      <c r="G42" s="62">
        <f t="shared" si="9"/>
        <v>0</v>
      </c>
      <c r="H42" s="64">
        <f t="shared" si="13"/>
        <v>0</v>
      </c>
      <c r="I42" s="62">
        <f t="shared" si="10"/>
        <v>0</v>
      </c>
      <c r="J42" s="65">
        <f t="shared" si="14"/>
        <v>0</v>
      </c>
    </row>
    <row r="43" spans="2:10" ht="16" thickBot="1">
      <c r="B43" s="66">
        <v>10</v>
      </c>
      <c r="C43" s="67" t="str">
        <v>...</v>
      </c>
      <c r="D43" s="68"/>
      <c r="E43" s="62">
        <f t="shared" si="11"/>
        <v>0</v>
      </c>
      <c r="F43" s="63">
        <f t="shared" si="12"/>
        <v>0</v>
      </c>
      <c r="G43" s="62">
        <f t="shared" si="9"/>
        <v>0</v>
      </c>
      <c r="H43" s="64">
        <f t="shared" si="13"/>
        <v>0</v>
      </c>
      <c r="I43" s="62">
        <f t="shared" si="10"/>
        <v>0</v>
      </c>
      <c r="J43" s="65">
        <f t="shared" si="14"/>
        <v>0</v>
      </c>
    </row>
    <row r="44" spans="2:10" ht="17" thickBot="1">
      <c r="B44" s="69"/>
      <c r="C44" s="70" t="s">
        <v>22</v>
      </c>
      <c r="D44" s="70"/>
      <c r="E44" s="70"/>
      <c r="F44" s="71">
        <f>SUM(F34:F43)</f>
        <v>-6000</v>
      </c>
      <c r="G44" s="71"/>
      <c r="H44" s="71">
        <f t="shared" ref="H44:J44" si="15">SUM(H34:H43)</f>
        <v>-13324.093816631132</v>
      </c>
      <c r="I44" s="71"/>
      <c r="J44" s="72">
        <f t="shared" si="15"/>
        <v>-20648.18763326226</v>
      </c>
    </row>
    <row r="45" spans="2:10" ht="16" thickBot="1"/>
    <row r="46" spans="2:10" ht="36" customHeight="1" thickBot="1">
      <c r="B46" s="144" t="s">
        <v>26</v>
      </c>
      <c r="C46" s="145"/>
      <c r="D46" s="145"/>
      <c r="E46" s="145"/>
      <c r="F46" s="145"/>
      <c r="G46" s="145"/>
      <c r="H46" s="145"/>
      <c r="I46" s="145"/>
      <c r="J46" s="146"/>
    </row>
    <row r="47" spans="2:10" ht="15.75" customHeight="1">
      <c r="B47" s="128" t="s">
        <v>1</v>
      </c>
      <c r="C47" s="124" t="s">
        <v>2</v>
      </c>
      <c r="D47" s="125"/>
      <c r="E47" s="128" t="s">
        <v>16</v>
      </c>
      <c r="F47" s="129"/>
      <c r="G47" s="130" t="s">
        <v>17</v>
      </c>
      <c r="H47" s="131"/>
      <c r="I47" s="132" t="s">
        <v>18</v>
      </c>
      <c r="J47" s="133"/>
    </row>
    <row r="48" spans="2:10" ht="16">
      <c r="B48" s="147"/>
      <c r="C48" s="126"/>
      <c r="D48" s="127"/>
      <c r="E48" s="73" t="s">
        <v>16</v>
      </c>
      <c r="F48" s="74" t="s">
        <v>24</v>
      </c>
      <c r="G48" s="75" t="s">
        <v>17</v>
      </c>
      <c r="H48" s="76" t="s">
        <v>25</v>
      </c>
      <c r="I48" s="77" t="s">
        <v>18</v>
      </c>
      <c r="J48" s="78" t="s">
        <v>21</v>
      </c>
    </row>
    <row r="49" spans="2:10">
      <c r="B49" s="79" cm="1">
        <f t="array" ref="B49:B58">B34:B43</f>
        <v>1</v>
      </c>
      <c r="C49" s="80" t="str" cm="1">
        <f t="array" ref="C49:C58">C34:C43</f>
        <v>Cena za predmet zákazky</v>
      </c>
      <c r="D49" s="81"/>
      <c r="E49" s="62">
        <f>E19</f>
        <v>30000</v>
      </c>
      <c r="F49" s="82">
        <f>E49</f>
        <v>30000</v>
      </c>
      <c r="G49" s="62">
        <f>G19</f>
        <v>15000</v>
      </c>
      <c r="H49" s="83">
        <f>G49</f>
        <v>15000</v>
      </c>
      <c r="I49" s="62">
        <f>I19</f>
        <v>0</v>
      </c>
      <c r="J49" s="84">
        <f>I49</f>
        <v>0</v>
      </c>
    </row>
    <row r="50" spans="2:10">
      <c r="B50" s="79">
        <v>2</v>
      </c>
      <c r="C50" s="80" t="str">
        <v>Garantovaná hodinová mzda pracovníka</v>
      </c>
      <c r="D50" s="81"/>
      <c r="E50" s="62">
        <f t="shared" ref="E50:E58" si="16">E20</f>
        <v>9</v>
      </c>
      <c r="F50" s="82">
        <f>IF(I5=100,"0",IF((E5-F5)=0,0,IF(G5="čím menej, tým lepšie",((E50-F5)*H5/(E5-F5)),(E5-E50)*(H5/(E5-F5)))))</f>
        <v>0</v>
      </c>
      <c r="G50" s="62">
        <f t="shared" ref="G50:G58" si="17">G20</f>
        <v>8</v>
      </c>
      <c r="H50" s="83">
        <f>IF(I5=100,"0",IF((E5-F5)=0,0,IF(G5="čím menej, tým lepšie",((G50-F5)*H5/(E5-F5)),(E5-G50)*(H5/(E5-F5)))))</f>
        <v>7675.9061833688693</v>
      </c>
      <c r="I50" s="62">
        <f t="shared" ref="I50:I58" si="18">I20</f>
        <v>7</v>
      </c>
      <c r="J50" s="84">
        <f>IF(I5=100,"0",IF((E5-F5)=0,0,IF(G5="čím menej, tým lepšie",((I50-F5)*H5/(E5-F5)),(E5-I50)*(H5/(E5-F5)))))</f>
        <v>15351.812366737739</v>
      </c>
    </row>
    <row r="51" spans="2:10">
      <c r="B51" s="79">
        <v>3</v>
      </c>
      <c r="C51" s="80" t="str">
        <v>Skúsenosti zodpovedného zástupcu poskytovateľa služieb</v>
      </c>
      <c r="D51" s="81"/>
      <c r="E51" s="62">
        <f t="shared" si="16"/>
        <v>0</v>
      </c>
      <c r="F51" s="82">
        <f t="shared" ref="F51:F58" si="19">IF(I6=100,"0",IF((E6-F6)=0,0,IF(G6="čím menej, tým lepšie",((E51-F6)*H6/(E6-F6)),(E6-E51)*(H6/(E6-F6)))))</f>
        <v>12000</v>
      </c>
      <c r="G51" s="62">
        <f t="shared" si="17"/>
        <v>0</v>
      </c>
      <c r="H51" s="83">
        <f t="shared" ref="H51:H58" si="20">IF(I6=100,"0",IF((E6-F6)=0,0,IF(G6="čím menej, tým lepšie",((G51-F6)*H6/(E6-F6)),(E6-G51)*(H6/(E6-F6)))))</f>
        <v>12000</v>
      </c>
      <c r="I51" s="62">
        <f t="shared" si="18"/>
        <v>0</v>
      </c>
      <c r="J51" s="84">
        <f t="shared" ref="J51:J58" si="21">IF(I6=100,"0",IF((E6-F6)=0,0,IF(G6="čím menej, tým lepšie",((I51-F6)*H6/(E6-F6)),(E6-I51)*(H6/(E6-F6)))))</f>
        <v>12000</v>
      </c>
    </row>
    <row r="52" spans="2:10" ht="15.75" customHeight="1">
      <c r="B52" s="79">
        <v>4</v>
      </c>
      <c r="C52" s="80" t="str">
        <v>...</v>
      </c>
      <c r="D52" s="81"/>
      <c r="E52" s="62">
        <f t="shared" si="16"/>
        <v>0</v>
      </c>
      <c r="F52" s="82">
        <f t="shared" si="19"/>
        <v>0</v>
      </c>
      <c r="G52" s="62">
        <f t="shared" si="17"/>
        <v>0</v>
      </c>
      <c r="H52" s="83">
        <f t="shared" si="20"/>
        <v>0</v>
      </c>
      <c r="I52" s="62">
        <f t="shared" si="18"/>
        <v>0</v>
      </c>
      <c r="J52" s="84">
        <f t="shared" si="21"/>
        <v>0</v>
      </c>
    </row>
    <row r="53" spans="2:10">
      <c r="B53" s="79">
        <v>5</v>
      </c>
      <c r="C53" s="80" t="str">
        <v>...</v>
      </c>
      <c r="D53" s="81"/>
      <c r="E53" s="62">
        <f t="shared" si="16"/>
        <v>0</v>
      </c>
      <c r="F53" s="82">
        <f t="shared" si="19"/>
        <v>0</v>
      </c>
      <c r="G53" s="62">
        <f t="shared" si="17"/>
        <v>0</v>
      </c>
      <c r="H53" s="83">
        <f t="shared" si="20"/>
        <v>0</v>
      </c>
      <c r="I53" s="62">
        <f t="shared" si="18"/>
        <v>0</v>
      </c>
      <c r="J53" s="84">
        <f t="shared" si="21"/>
        <v>0</v>
      </c>
    </row>
    <row r="54" spans="2:10">
      <c r="B54" s="79">
        <v>6</v>
      </c>
      <c r="C54" s="80" t="str">
        <v>...</v>
      </c>
      <c r="D54" s="81"/>
      <c r="E54" s="62">
        <f t="shared" si="16"/>
        <v>0</v>
      </c>
      <c r="F54" s="82">
        <f t="shared" si="19"/>
        <v>0</v>
      </c>
      <c r="G54" s="62">
        <f t="shared" si="17"/>
        <v>0</v>
      </c>
      <c r="H54" s="83">
        <f t="shared" si="20"/>
        <v>0</v>
      </c>
      <c r="I54" s="62">
        <f t="shared" si="18"/>
        <v>0</v>
      </c>
      <c r="J54" s="84">
        <f t="shared" si="21"/>
        <v>0</v>
      </c>
    </row>
    <row r="55" spans="2:10">
      <c r="B55" s="79">
        <v>7</v>
      </c>
      <c r="C55" s="80" t="str">
        <v>...</v>
      </c>
      <c r="D55" s="81"/>
      <c r="E55" s="62">
        <f t="shared" si="16"/>
        <v>0</v>
      </c>
      <c r="F55" s="82">
        <f t="shared" si="19"/>
        <v>0</v>
      </c>
      <c r="G55" s="62">
        <f t="shared" si="17"/>
        <v>0</v>
      </c>
      <c r="H55" s="83">
        <f t="shared" si="20"/>
        <v>0</v>
      </c>
      <c r="I55" s="62">
        <f t="shared" si="18"/>
        <v>0</v>
      </c>
      <c r="J55" s="84">
        <f t="shared" si="21"/>
        <v>0</v>
      </c>
    </row>
    <row r="56" spans="2:10">
      <c r="B56" s="79">
        <v>8</v>
      </c>
      <c r="C56" s="80" t="str">
        <v>...</v>
      </c>
      <c r="D56" s="81"/>
      <c r="E56" s="62">
        <f t="shared" si="16"/>
        <v>0</v>
      </c>
      <c r="F56" s="82">
        <f t="shared" si="19"/>
        <v>0</v>
      </c>
      <c r="G56" s="62">
        <f t="shared" si="17"/>
        <v>0</v>
      </c>
      <c r="H56" s="83">
        <f t="shared" si="20"/>
        <v>0</v>
      </c>
      <c r="I56" s="62">
        <f t="shared" si="18"/>
        <v>0</v>
      </c>
      <c r="J56" s="84">
        <f t="shared" si="21"/>
        <v>0</v>
      </c>
    </row>
    <row r="57" spans="2:10">
      <c r="B57" s="79">
        <v>9</v>
      </c>
      <c r="C57" s="80" t="str">
        <v>...</v>
      </c>
      <c r="D57" s="81"/>
      <c r="E57" s="62">
        <f t="shared" si="16"/>
        <v>0</v>
      </c>
      <c r="F57" s="82">
        <f t="shared" si="19"/>
        <v>0</v>
      </c>
      <c r="G57" s="62">
        <f t="shared" si="17"/>
        <v>0</v>
      </c>
      <c r="H57" s="83">
        <f t="shared" si="20"/>
        <v>0</v>
      </c>
      <c r="I57" s="62">
        <f t="shared" si="18"/>
        <v>0</v>
      </c>
      <c r="J57" s="84">
        <f t="shared" si="21"/>
        <v>0</v>
      </c>
    </row>
    <row r="58" spans="2:10" ht="16" thickBot="1">
      <c r="B58" s="85">
        <v>10</v>
      </c>
      <c r="C58" s="86" t="str">
        <v>...</v>
      </c>
      <c r="D58" s="87"/>
      <c r="E58" s="62">
        <f t="shared" si="16"/>
        <v>0</v>
      </c>
      <c r="F58" s="82">
        <f t="shared" si="19"/>
        <v>0</v>
      </c>
      <c r="G58" s="62">
        <f t="shared" si="17"/>
        <v>0</v>
      </c>
      <c r="H58" s="83">
        <f t="shared" si="20"/>
        <v>0</v>
      </c>
      <c r="I58" s="62">
        <f t="shared" si="18"/>
        <v>0</v>
      </c>
      <c r="J58" s="84">
        <f t="shared" si="21"/>
        <v>0</v>
      </c>
    </row>
    <row r="59" spans="2:10" ht="17" thickBot="1">
      <c r="B59" s="88"/>
      <c r="C59" s="89" t="s">
        <v>22</v>
      </c>
      <c r="D59" s="89"/>
      <c r="E59" s="89"/>
      <c r="F59" s="90">
        <f>SUM(F49:F58)</f>
        <v>42000</v>
      </c>
      <c r="G59" s="90"/>
      <c r="H59" s="90">
        <f t="shared" ref="H59:J59" si="22">SUM(H49:H58)</f>
        <v>34675.906183368868</v>
      </c>
      <c r="I59" s="90"/>
      <c r="J59" s="91">
        <f t="shared" si="22"/>
        <v>27351.812366737737</v>
      </c>
    </row>
    <row r="61" spans="2:10">
      <c r="C61" s="1"/>
      <c r="D61" s="1"/>
      <c r="E61" s="1"/>
      <c r="F61" s="1"/>
      <c r="G61" s="1"/>
      <c r="H61" s="1"/>
    </row>
    <row r="62" spans="2:10" ht="30.75" customHeight="1">
      <c r="C62" s="1"/>
      <c r="D62" s="1"/>
      <c r="E62" s="1"/>
      <c r="F62" s="1"/>
      <c r="G62" s="1"/>
      <c r="H62" s="1"/>
    </row>
    <row r="63" spans="2:10">
      <c r="C63" s="1"/>
      <c r="D63" s="1"/>
      <c r="E63" s="1"/>
      <c r="F63" s="1"/>
      <c r="G63" s="1"/>
      <c r="H63" s="1"/>
    </row>
    <row r="64" spans="2:10">
      <c r="C64" s="1"/>
      <c r="D64" s="1"/>
      <c r="E64" s="1"/>
      <c r="F64" s="1"/>
      <c r="G64" s="1"/>
      <c r="H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 ht="15.75" customHeight="1"/>
    <row r="73" s="1" customFormat="1" ht="15.75" customHeigh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</sheetData>
  <sheetProtection algorithmName="SHA-512" hashValue="pqZF5b2hxy5yF3iQZznPNLLDd9raKNx08fikCkyH3mdipEP5m7AuHOHrRxJP1e1vwSAnShrUF4YlOQCB+cbd5w==" saltValue="9lAhXbNrPBqdLCQa6TtKUw==" spinCount="100000" sheet="1" objects="1" scenarios="1"/>
  <mergeCells count="20">
    <mergeCell ref="B2:K2"/>
    <mergeCell ref="D17:D18"/>
    <mergeCell ref="C17:C18"/>
    <mergeCell ref="B31:J31"/>
    <mergeCell ref="B32:B33"/>
    <mergeCell ref="C32:D33"/>
    <mergeCell ref="I32:J32"/>
    <mergeCell ref="G32:H32"/>
    <mergeCell ref="E32:F32"/>
    <mergeCell ref="C47:D48"/>
    <mergeCell ref="E47:F47"/>
    <mergeCell ref="G47:H47"/>
    <mergeCell ref="I47:J47"/>
    <mergeCell ref="B16:J16"/>
    <mergeCell ref="B17:B18"/>
    <mergeCell ref="E17:F17"/>
    <mergeCell ref="G17:H17"/>
    <mergeCell ref="I17:J17"/>
    <mergeCell ref="B46:J46"/>
    <mergeCell ref="B47:B48"/>
  </mergeCells>
  <dataValidations xWindow="534" yWindow="640" count="2">
    <dataValidation type="list" allowBlank="1" showInputMessage="1" showErrorMessage="1" sqref="G4:G13" xr:uid="{C656F54A-B47B-4E42-9306-C4487E9856F3}">
      <mc:AlternateContent xmlns:x12ac="http://schemas.microsoft.com/office/spreadsheetml/2011/1/ac" xmlns:mc="http://schemas.openxmlformats.org/markup-compatibility/2006">
        <mc:Choice Requires="x12ac">
          <x12ac:list>žiadna,"čím menej, tým lepšie","čím viac, tým lepšie"</x12ac:list>
        </mc:Choice>
        <mc:Fallback>
          <formula1>"žiadna,čím menej, tým lepšie,čím viac, tým lepšie"</formula1>
        </mc:Fallback>
      </mc:AlternateContent>
    </dataValidation>
    <dataValidation type="whole" allowBlank="1" showInputMessage="1" showErrorMessage="1" errorTitle="Chyba" error="Vložili ste hodnotu mimo povolený rozsah" promptTitle="info" prompt="Do tohto poľa môžete vložiť len hodnotu od minima do maxima daného kritéria" sqref="E35:E43" xr:uid="{19587B58-372E-43D5-B421-BFFEBD4CD82B}">
      <formula1>F5</formula1>
      <formula2>E5</formula2>
    </dataValidation>
  </dataValidations>
  <pageMargins left="0.7" right="0.7" top="0.75" bottom="0.75" header="0.3" footer="0.3"/>
  <pageSetup paperSize="9" orientation="portrait" r:id="rId1"/>
  <ignoredErrors>
    <ignoredError sqref="F34 F49 H49 J49 G34:G43 I34:I35 G49:G58 I49:I58 I37:I43 F35:F43 H34:H43 F50:F58 H50:H58" formula="1"/>
    <ignoredError sqref="H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C6444-EFB1-8349-A419-2FB07423EE48}">
  <dimension ref="B2:G43"/>
  <sheetViews>
    <sheetView showGridLines="0" tabSelected="1" topLeftCell="A31" zoomScale="140" zoomScaleNormal="140" workbookViewId="0">
      <selection activeCell="G34" sqref="G34"/>
    </sheetView>
  </sheetViews>
  <sheetFormatPr baseColWidth="10" defaultColWidth="10.83203125" defaultRowHeight="16"/>
  <cols>
    <col min="1" max="1" width="10.83203125" style="92"/>
    <col min="2" max="2" width="13" style="92" customWidth="1"/>
    <col min="3" max="3" width="43.6640625" style="92" customWidth="1"/>
    <col min="4" max="4" width="46.33203125" style="92" customWidth="1"/>
    <col min="5" max="5" width="25.83203125" style="92" customWidth="1"/>
    <col min="6" max="7" width="30.83203125" style="92" customWidth="1"/>
    <col min="8" max="16384" width="10.83203125" style="92"/>
  </cols>
  <sheetData>
    <row r="2" spans="2:7" ht="56" customHeight="1">
      <c r="B2" s="117" t="s">
        <v>68</v>
      </c>
      <c r="C2" s="117"/>
      <c r="D2" s="117"/>
      <c r="E2" s="117"/>
      <c r="F2" s="117"/>
      <c r="G2" s="117"/>
    </row>
    <row r="3" spans="2:7">
      <c r="B3" s="118" t="s">
        <v>35</v>
      </c>
      <c r="C3" s="118"/>
      <c r="D3" s="118"/>
      <c r="E3" s="116"/>
      <c r="F3" s="116"/>
      <c r="G3" s="116"/>
    </row>
    <row r="4" spans="2:7">
      <c r="B4" s="118" t="s">
        <v>36</v>
      </c>
      <c r="C4" s="118"/>
      <c r="D4" s="118"/>
      <c r="E4" s="116"/>
      <c r="F4" s="116"/>
      <c r="G4" s="116"/>
    </row>
    <row r="5" spans="2:7">
      <c r="B5" s="115" t="s">
        <v>37</v>
      </c>
      <c r="C5" s="115"/>
      <c r="D5" s="115"/>
      <c r="E5" s="116"/>
      <c r="F5" s="116"/>
      <c r="G5" s="116"/>
    </row>
    <row r="6" spans="2:7">
      <c r="B6" s="115" t="s">
        <v>38</v>
      </c>
      <c r="C6" s="115"/>
      <c r="D6" s="115"/>
      <c r="E6" s="116"/>
      <c r="F6" s="116"/>
      <c r="G6" s="116"/>
    </row>
    <row r="7" spans="2:7">
      <c r="B7" s="115" t="s">
        <v>39</v>
      </c>
      <c r="C7" s="115"/>
      <c r="D7" s="115"/>
      <c r="E7" s="116"/>
      <c r="F7" s="116"/>
      <c r="G7" s="116"/>
    </row>
    <row r="8" spans="2:7">
      <c r="B8" s="115" t="s">
        <v>42</v>
      </c>
      <c r="C8" s="115"/>
      <c r="D8" s="115"/>
      <c r="E8" s="116"/>
      <c r="F8" s="116"/>
      <c r="G8" s="116"/>
    </row>
    <row r="9" spans="2:7">
      <c r="B9" s="115" t="s">
        <v>43</v>
      </c>
      <c r="C9" s="115"/>
      <c r="D9" s="115"/>
      <c r="E9" s="116"/>
      <c r="F9" s="116"/>
      <c r="G9" s="116"/>
    </row>
    <row r="11" spans="2:7" ht="45" customHeight="1">
      <c r="B11" s="170" t="s">
        <v>55</v>
      </c>
      <c r="C11" s="171" t="s">
        <v>53</v>
      </c>
      <c r="D11" s="171"/>
      <c r="E11" s="172" t="s">
        <v>56</v>
      </c>
      <c r="F11" s="172"/>
      <c r="G11" s="173" t="s">
        <v>54</v>
      </c>
    </row>
    <row r="12" spans="2:7" ht="25" customHeight="1">
      <c r="B12" s="174" t="s">
        <v>57</v>
      </c>
      <c r="C12" s="175"/>
      <c r="D12" s="175"/>
      <c r="E12" s="175"/>
      <c r="F12" s="175"/>
      <c r="G12" s="176"/>
    </row>
    <row r="13" spans="2:7" ht="45" customHeight="1">
      <c r="B13" s="177">
        <v>1</v>
      </c>
      <c r="C13" s="178" t="s">
        <v>73</v>
      </c>
      <c r="D13" s="178"/>
      <c r="E13" s="113"/>
      <c r="F13" s="114"/>
      <c r="G13" s="107"/>
    </row>
    <row r="14" spans="2:7" ht="45" customHeight="1">
      <c r="B14" s="177">
        <v>2</v>
      </c>
      <c r="C14" s="178" t="s">
        <v>59</v>
      </c>
      <c r="D14" s="178"/>
      <c r="E14" s="113"/>
      <c r="F14" s="114"/>
      <c r="G14" s="108"/>
    </row>
    <row r="15" spans="2:7" ht="45" customHeight="1">
      <c r="B15" s="177">
        <v>3</v>
      </c>
      <c r="C15" s="179" t="s">
        <v>58</v>
      </c>
      <c r="D15" s="178"/>
      <c r="E15" s="113"/>
      <c r="F15" s="114"/>
      <c r="G15" s="109"/>
    </row>
    <row r="16" spans="2:7" ht="25" customHeight="1">
      <c r="B16" s="174" t="s">
        <v>60</v>
      </c>
      <c r="C16" s="175"/>
      <c r="D16" s="175"/>
      <c r="E16" s="175"/>
      <c r="F16" s="175"/>
      <c r="G16" s="176"/>
    </row>
    <row r="17" spans="2:7" ht="45" customHeight="1">
      <c r="B17" s="177">
        <v>4</v>
      </c>
      <c r="C17" s="179" t="s">
        <v>61</v>
      </c>
      <c r="D17" s="178"/>
      <c r="E17" s="113"/>
      <c r="F17" s="114"/>
      <c r="G17" s="110"/>
    </row>
    <row r="18" spans="2:7" ht="45" customHeight="1">
      <c r="B18" s="177">
        <v>5</v>
      </c>
      <c r="C18" s="180" t="s">
        <v>62</v>
      </c>
      <c r="D18" s="181"/>
      <c r="E18" s="105"/>
      <c r="F18" s="106"/>
      <c r="G18" s="111"/>
    </row>
    <row r="19" spans="2:7" ht="45" customHeight="1">
      <c r="B19" s="177">
        <v>6</v>
      </c>
      <c r="C19" s="179" t="s">
        <v>63</v>
      </c>
      <c r="D19" s="178"/>
      <c r="E19" s="113"/>
      <c r="F19" s="114"/>
      <c r="G19" s="112"/>
    </row>
    <row r="20" spans="2:7" ht="25" customHeight="1">
      <c r="B20" s="174" t="s">
        <v>74</v>
      </c>
      <c r="C20" s="175"/>
      <c r="D20" s="175"/>
      <c r="E20" s="175"/>
      <c r="F20" s="175"/>
      <c r="G20" s="176"/>
    </row>
    <row r="21" spans="2:7" ht="25" customHeight="1">
      <c r="B21" s="182"/>
      <c r="C21" s="183"/>
      <c r="D21" s="183"/>
      <c r="E21" s="171" t="s">
        <v>87</v>
      </c>
      <c r="F21" s="171"/>
      <c r="G21" s="170" t="s">
        <v>54</v>
      </c>
    </row>
    <row r="22" spans="2:7" ht="45" customHeight="1">
      <c r="B22" s="184">
        <v>7</v>
      </c>
      <c r="C22" s="180" t="s">
        <v>83</v>
      </c>
      <c r="D22" s="181"/>
      <c r="E22" s="185" t="s">
        <v>86</v>
      </c>
      <c r="F22" s="186"/>
      <c r="G22" s="107"/>
    </row>
    <row r="23" spans="2:7" ht="45" customHeight="1">
      <c r="B23" s="184">
        <v>8</v>
      </c>
      <c r="C23" s="180" t="s">
        <v>80</v>
      </c>
      <c r="D23" s="181"/>
      <c r="E23" s="185" t="s">
        <v>86</v>
      </c>
      <c r="F23" s="186"/>
      <c r="G23" s="108"/>
    </row>
    <row r="24" spans="2:7" ht="45" customHeight="1">
      <c r="B24" s="184">
        <v>9</v>
      </c>
      <c r="C24" s="180" t="s">
        <v>81</v>
      </c>
      <c r="D24" s="181"/>
      <c r="E24" s="185" t="s">
        <v>86</v>
      </c>
      <c r="F24" s="186"/>
      <c r="G24" s="108"/>
    </row>
    <row r="25" spans="2:7" ht="45" customHeight="1">
      <c r="B25" s="184">
        <v>10</v>
      </c>
      <c r="C25" s="180" t="s">
        <v>82</v>
      </c>
      <c r="D25" s="181"/>
      <c r="E25" s="185" t="s">
        <v>86</v>
      </c>
      <c r="F25" s="186"/>
      <c r="G25" s="108"/>
    </row>
    <row r="26" spans="2:7" ht="45" customHeight="1">
      <c r="B26" s="184">
        <v>11</v>
      </c>
      <c r="C26" s="180" t="s">
        <v>84</v>
      </c>
      <c r="D26" s="181"/>
      <c r="E26" s="185" t="s">
        <v>86</v>
      </c>
      <c r="F26" s="186"/>
      <c r="G26" s="108"/>
    </row>
    <row r="27" spans="2:7" ht="45" customHeight="1">
      <c r="B27" s="184">
        <v>12</v>
      </c>
      <c r="C27" s="180" t="s">
        <v>85</v>
      </c>
      <c r="D27" s="181"/>
      <c r="E27" s="185" t="s">
        <v>86</v>
      </c>
      <c r="F27" s="186"/>
      <c r="G27" s="109"/>
    </row>
    <row r="28" spans="2:7" ht="45" customHeight="1">
      <c r="B28" s="187" t="s">
        <v>88</v>
      </c>
      <c r="C28" s="188"/>
      <c r="D28" s="188"/>
      <c r="E28" s="188"/>
      <c r="F28" s="188"/>
      <c r="G28" s="189"/>
    </row>
    <row r="29" spans="2:7" ht="25" customHeight="1">
      <c r="B29" s="174" t="s">
        <v>77</v>
      </c>
      <c r="C29" s="175"/>
      <c r="D29" s="175"/>
      <c r="E29" s="175"/>
      <c r="F29" s="175"/>
      <c r="G29" s="176"/>
    </row>
    <row r="30" spans="2:7" ht="45" customHeight="1">
      <c r="B30" s="190"/>
      <c r="C30" s="191" t="s">
        <v>78</v>
      </c>
      <c r="D30" s="192"/>
      <c r="E30" s="192"/>
      <c r="F30" s="193"/>
      <c r="G30" s="104"/>
    </row>
    <row r="31" spans="2:7" ht="45" customHeight="1">
      <c r="B31" s="184"/>
      <c r="C31" s="179" t="s">
        <v>69</v>
      </c>
      <c r="D31" s="179"/>
      <c r="E31" s="179"/>
      <c r="F31" s="179"/>
      <c r="G31" s="194">
        <f>SUM(G13:G15,G17:G19,G22:G27,G30)</f>
        <v>0</v>
      </c>
    </row>
    <row r="32" spans="2:7" ht="25" customHeight="1">
      <c r="B32" s="174" t="s">
        <v>64</v>
      </c>
      <c r="C32" s="175"/>
      <c r="D32" s="175"/>
      <c r="E32" s="175"/>
      <c r="F32" s="175"/>
      <c r="G32" s="176"/>
    </row>
    <row r="33" spans="2:7" ht="45" customHeight="1">
      <c r="B33" s="177"/>
      <c r="C33" s="172" t="s">
        <v>66</v>
      </c>
      <c r="D33" s="172"/>
      <c r="E33" s="172"/>
      <c r="F33" s="195" t="s">
        <v>65</v>
      </c>
      <c r="G33" s="196" t="s">
        <v>76</v>
      </c>
    </row>
    <row r="34" spans="2:7" ht="97.5" customHeight="1">
      <c r="B34" s="177">
        <v>13</v>
      </c>
      <c r="C34" s="178" t="s">
        <v>75</v>
      </c>
      <c r="D34" s="178"/>
      <c r="E34" s="178"/>
      <c r="F34" s="197" t="s">
        <v>79</v>
      </c>
      <c r="G34" s="104"/>
    </row>
    <row r="35" spans="2:7" ht="45" customHeight="1">
      <c r="B35" s="177"/>
      <c r="C35" s="179" t="s">
        <v>70</v>
      </c>
      <c r="D35" s="179"/>
      <c r="E35" s="179"/>
      <c r="F35" s="179"/>
      <c r="G35" s="194">
        <f>G34</f>
        <v>0</v>
      </c>
    </row>
    <row r="36" spans="2:7" ht="45" customHeight="1">
      <c r="B36" s="198" t="s">
        <v>71</v>
      </c>
      <c r="C36" s="199"/>
      <c r="D36" s="199"/>
      <c r="E36" s="199"/>
      <c r="F36" s="199"/>
      <c r="G36" s="200">
        <f>SUM(G31,G35)</f>
        <v>0</v>
      </c>
    </row>
    <row r="37" spans="2:7" ht="16" customHeight="1">
      <c r="C37" s="102"/>
      <c r="D37" s="102"/>
      <c r="E37" s="103"/>
      <c r="F37" s="103"/>
      <c r="G37" s="103"/>
    </row>
    <row r="38" spans="2:7" ht="39" customHeight="1">
      <c r="B38" s="119" t="s">
        <v>67</v>
      </c>
      <c r="C38" s="120"/>
      <c r="D38" s="120"/>
      <c r="E38" s="120"/>
      <c r="F38" s="120"/>
      <c r="G38" s="121"/>
    </row>
    <row r="39" spans="2:7" ht="36" customHeight="1">
      <c r="B39" s="123" t="s">
        <v>72</v>
      </c>
      <c r="C39" s="115"/>
      <c r="D39" s="115"/>
      <c r="E39" s="115"/>
      <c r="F39" s="115"/>
      <c r="G39" s="115"/>
    </row>
    <row r="41" spans="2:7">
      <c r="B41" s="122" t="s">
        <v>40</v>
      </c>
      <c r="C41" s="122"/>
      <c r="D41" s="122"/>
      <c r="E41" s="122"/>
      <c r="F41" s="122"/>
      <c r="G41" s="122" t="s">
        <v>41</v>
      </c>
    </row>
    <row r="42" spans="2:7">
      <c r="B42" s="122"/>
      <c r="C42" s="122"/>
      <c r="D42" s="122"/>
      <c r="E42" s="122"/>
      <c r="F42" s="122"/>
      <c r="G42" s="122"/>
    </row>
    <row r="43" spans="2:7">
      <c r="B43" s="122"/>
      <c r="C43" s="122"/>
      <c r="D43" s="122"/>
      <c r="E43" s="122"/>
      <c r="F43" s="122"/>
      <c r="G43" s="122"/>
    </row>
  </sheetData>
  <sheetProtection algorithmName="SHA-512" hashValue="kpaKUj0KsAdNpVd5nmmlLHfTmJWXU6ex5ySn9/Tx7ExKJbxyeGq0qf3VPPb9izdXWLzWooWOIGmRljDFR7Cj7Q==" saltValue="TMcxHWvq/a1CqB7+lby6UQ==" spinCount="100000" sheet="1" objects="1" scenarios="1"/>
  <mergeCells count="60">
    <mergeCell ref="B41:F43"/>
    <mergeCell ref="G41:G43"/>
    <mergeCell ref="B39:G39"/>
    <mergeCell ref="B38:G38"/>
    <mergeCell ref="C22:D22"/>
    <mergeCell ref="C23:D23"/>
    <mergeCell ref="C24:D24"/>
    <mergeCell ref="C25:D25"/>
    <mergeCell ref="C26:D26"/>
    <mergeCell ref="C27:D27"/>
    <mergeCell ref="E22:F22"/>
    <mergeCell ref="E23:F23"/>
    <mergeCell ref="E24:F24"/>
    <mergeCell ref="E25:F25"/>
    <mergeCell ref="E26:F26"/>
    <mergeCell ref="E27:F27"/>
    <mergeCell ref="B32:G32"/>
    <mergeCell ref="C35:F35"/>
    <mergeCell ref="E19:F19"/>
    <mergeCell ref="C18:D18"/>
    <mergeCell ref="C31:F31"/>
    <mergeCell ref="B20:G20"/>
    <mergeCell ref="E21:F21"/>
    <mergeCell ref="C33:E33"/>
    <mergeCell ref="C34:E34"/>
    <mergeCell ref="B29:G29"/>
    <mergeCell ref="C30:F30"/>
    <mergeCell ref="B28:F28"/>
    <mergeCell ref="B36:F36"/>
    <mergeCell ref="C15:D15"/>
    <mergeCell ref="C17:D17"/>
    <mergeCell ref="C14:D14"/>
    <mergeCell ref="B2:G2"/>
    <mergeCell ref="B3:D3"/>
    <mergeCell ref="E3:G3"/>
    <mergeCell ref="B4:D4"/>
    <mergeCell ref="E4:G4"/>
    <mergeCell ref="B12:G12"/>
    <mergeCell ref="B16:G16"/>
    <mergeCell ref="C19:D19"/>
    <mergeCell ref="B5:D5"/>
    <mergeCell ref="E5:G5"/>
    <mergeCell ref="B6:D6"/>
    <mergeCell ref="E6:G6"/>
    <mergeCell ref="E11:F11"/>
    <mergeCell ref="C11:D11"/>
    <mergeCell ref="B7:D7"/>
    <mergeCell ref="E7:G7"/>
    <mergeCell ref="B8:D8"/>
    <mergeCell ref="E8:G8"/>
    <mergeCell ref="B9:D9"/>
    <mergeCell ref="E9:G9"/>
    <mergeCell ref="G13:G15"/>
    <mergeCell ref="G17:G19"/>
    <mergeCell ref="G22:G27"/>
    <mergeCell ref="C13:D13"/>
    <mergeCell ref="E14:F14"/>
    <mergeCell ref="E15:F15"/>
    <mergeCell ref="E17:F17"/>
    <mergeCell ref="E13:F13"/>
  </mergeCells>
  <dataValidations count="2">
    <dataValidation type="list" allowBlank="1" showInputMessage="1" showErrorMessage="1" sqref="E5:E7" xr:uid="{53E26F8C-007E-C444-BE9F-51CF5EE8084D}">
      <formula1>"áno,nie"</formula1>
    </dataValidation>
    <dataValidation type="list" allowBlank="1" showInputMessage="1" showErrorMessage="1" sqref="E8" xr:uid="{9939C404-F481-A145-A647-2DA9A34275EE}">
      <formula1>"Mikropodnik,Malý podnik,Stredný podnik"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4C02-13B4-CC45-AFB6-64870AC29F5C}">
  <dimension ref="B1:B17"/>
  <sheetViews>
    <sheetView showGridLines="0" workbookViewId="0">
      <selection activeCell="B5" sqref="B5"/>
    </sheetView>
  </sheetViews>
  <sheetFormatPr baseColWidth="10" defaultColWidth="10.83203125" defaultRowHeight="15"/>
  <cols>
    <col min="1" max="1" width="10.83203125" style="93"/>
    <col min="2" max="2" width="98.5" style="93" customWidth="1"/>
    <col min="3" max="16384" width="10.83203125" style="93"/>
  </cols>
  <sheetData>
    <row r="1" spans="2:2" ht="16" thickBot="1"/>
    <row r="2" spans="2:2" ht="28">
      <c r="B2" s="101" t="s">
        <v>52</v>
      </c>
    </row>
    <row r="3" spans="2:2">
      <c r="B3" s="94"/>
    </row>
    <row r="4" spans="2:2" ht="16">
      <c r="B4" s="95" t="s">
        <v>48</v>
      </c>
    </row>
    <row r="5" spans="2:2">
      <c r="B5" s="95"/>
    </row>
    <row r="6" spans="2:2" ht="16">
      <c r="B6" s="96" t="s">
        <v>44</v>
      </c>
    </row>
    <row r="7" spans="2:2">
      <c r="B7" s="95"/>
    </row>
    <row r="8" spans="2:2" ht="16">
      <c r="B8" s="97" t="s">
        <v>45</v>
      </c>
    </row>
    <row r="9" spans="2:2">
      <c r="B9" s="97"/>
    </row>
    <row r="10" spans="2:2" ht="16">
      <c r="B10" s="98" t="s">
        <v>49</v>
      </c>
    </row>
    <row r="11" spans="2:2" ht="16">
      <c r="B11" s="98" t="s">
        <v>46</v>
      </c>
    </row>
    <row r="12" spans="2:2" ht="16">
      <c r="B12" s="98" t="s">
        <v>50</v>
      </c>
    </row>
    <row r="13" spans="2:2">
      <c r="B13" s="95"/>
    </row>
    <row r="14" spans="2:2" ht="32">
      <c r="B14" s="97" t="s">
        <v>51</v>
      </c>
    </row>
    <row r="15" spans="2:2">
      <c r="B15" s="99"/>
    </row>
    <row r="16" spans="2:2" ht="16">
      <c r="B16" s="95" t="s">
        <v>47</v>
      </c>
    </row>
    <row r="17" spans="2:2" ht="16" thickBot="1">
      <c r="B17" s="100"/>
    </row>
  </sheetData>
  <hyperlinks>
    <hyperlink ref="B8" r:id="rId1" location="paragraf-32:~:text=Za%20osobu%20pod%C4%BEa,t%C3%A1to%20osoba%20riadi." display="že v spoločnosti uchádazača neexistuje iná osoba podľa § 32 osd. 8 ZVO." xr:uid="{65F8B646-0DF2-A04D-B9FE-C83C1B880E2E}"/>
    <hyperlink ref="B14" r:id="rId2" location="paragraf-32.odsek-1.pismeno-a" display="Zároveň čestne vhylasujem, že všetky vyššie uvedené osoby spĺňajú podmienky účasti osobného postavenia podľa § 32 ods. 1 písm. a) ZVO." xr:uid="{F5564E42-73C9-4345-B062-7ED1677E1A9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51f6ae-ae00-4f5e-81ad-6a76ccf99225">
      <Terms xmlns="http://schemas.microsoft.com/office/infopath/2007/PartnerControls"/>
    </lcf76f155ced4ddcb4097134ff3c332f>
    <TaxCatchAll xmlns="e268c47e-392d-4bda-be85-a5756f4dce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b851f6ae-ae00-4f5e-81ad-6a76ccf99225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268c47e-392d-4bda-be85-a5756f4dce8a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C5A26B-E7BA-4353-815F-27780AE88B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Zákl. nastavenie</vt:lpstr>
      <vt:lpstr>Cenová ponuka </vt:lpstr>
      <vt:lpstr>ČV § 32 ods.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Grambličková Eva</cp:lastModifiedBy>
  <cp:revision/>
  <dcterms:created xsi:type="dcterms:W3CDTF">2022-09-22T09:41:16Z</dcterms:created>
  <dcterms:modified xsi:type="dcterms:W3CDTF">2026-10-12T12:26:10Z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