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liveuniba-my.sharepoint.com/personal/holescakova5_uniba_sk/Documents/Pracovná plocha/work_UK/25_podhlad_UPeCe/12_podklady do Wendy/vykaz vymer/"/>
    </mc:Choice>
  </mc:AlternateContent>
  <xr:revisionPtr revIDLastSave="19" documentId="11_D6F7061BBEE5E4C42CA4EB876273BB7890E77248" xr6:coauthVersionLast="47" xr6:coauthVersionMax="47" xr10:uidLastSave="{86F41039-AF20-4460-97DA-9E291910A081}"/>
  <bookViews>
    <workbookView xWindow="11100" yWindow="450" windowWidth="27090" windowHeight="18780" activeTab="2" xr2:uid="{00000000-000D-0000-FFFF-FFFF00000000}"/>
  </bookViews>
  <sheets>
    <sheet name="Rekapitulácia stavby" sheetId="1" r:id="rId1"/>
    <sheet name="Poznámky" sheetId="3" r:id="rId2"/>
    <sheet name="E.1.1 ASR-Hl.sála UPeCe-2np" sheetId="2" r:id="rId3"/>
  </sheets>
  <definedNames>
    <definedName name="_xlnm._FilterDatabase" localSheetId="2" hidden="1">'E.1.1 ASR-Hl.sála UPeCe-2np'!$C$137:$K$186</definedName>
    <definedName name="_xlnm.Print_Titles" localSheetId="2">'E.1.1 ASR-Hl.sála UPeCe-2np'!$137:$137</definedName>
    <definedName name="_xlnm.Print_Titles" localSheetId="0">'Rekapitulácia stavby'!$92:$92</definedName>
    <definedName name="_xlnm.Print_Area" localSheetId="2">'E.1.1 ASR-Hl.sála UPeCe-2np'!$C$4:$J$76,'E.1.1 ASR-Hl.sála UPeCe-2np'!$C$82:$J$117,'E.1.1 ASR-Hl.sála UPeCe-2np'!$C$123:$J$186</definedName>
    <definedName name="_xlnm.Print_Area" localSheetId="0">'Rekapitulácia stavby'!$D$4:$AO$76,'Rekapitulácia stavby'!$C$82:$AQ$97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1" i="2" l="1"/>
  <c r="J40" i="2"/>
  <c r="AY96" i="1" s="1"/>
  <c r="J39" i="2"/>
  <c r="AX96" i="1" s="1"/>
  <c r="BI183" i="2"/>
  <c r="BH183" i="2"/>
  <c r="BG183" i="2"/>
  <c r="BE183" i="2"/>
  <c r="T183" i="2"/>
  <c r="T182" i="2" s="1"/>
  <c r="R183" i="2"/>
  <c r="R182" i="2" s="1"/>
  <c r="P183" i="2"/>
  <c r="P182" i="2" s="1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1" i="2"/>
  <c r="BH171" i="2"/>
  <c r="BG171" i="2"/>
  <c r="BE171" i="2"/>
  <c r="T171" i="2"/>
  <c r="R171" i="2"/>
  <c r="P171" i="2"/>
  <c r="BI168" i="2"/>
  <c r="BH168" i="2"/>
  <c r="BG168" i="2"/>
  <c r="BE168" i="2"/>
  <c r="T168" i="2"/>
  <c r="T167" i="2" s="1"/>
  <c r="R168" i="2"/>
  <c r="R167" i="2"/>
  <c r="P168" i="2"/>
  <c r="P167" i="2"/>
  <c r="BI166" i="2"/>
  <c r="BH166" i="2"/>
  <c r="BG166" i="2"/>
  <c r="BE166" i="2"/>
  <c r="T166" i="2"/>
  <c r="R166" i="2"/>
  <c r="P166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6" i="2"/>
  <c r="BH156" i="2"/>
  <c r="BG156" i="2"/>
  <c r="BE156" i="2"/>
  <c r="T156" i="2"/>
  <c r="R156" i="2"/>
  <c r="P156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1" i="2"/>
  <c r="BH141" i="2"/>
  <c r="BG141" i="2"/>
  <c r="BE141" i="2"/>
  <c r="T141" i="2"/>
  <c r="T140" i="2" s="1"/>
  <c r="R141" i="2"/>
  <c r="R140" i="2" s="1"/>
  <c r="P141" i="2"/>
  <c r="P140" i="2"/>
  <c r="J135" i="2"/>
  <c r="J134" i="2"/>
  <c r="F132" i="2"/>
  <c r="E130" i="2"/>
  <c r="BI115" i="2"/>
  <c r="BH115" i="2"/>
  <c r="BG115" i="2"/>
  <c r="BE115" i="2"/>
  <c r="BI114" i="2"/>
  <c r="BH114" i="2"/>
  <c r="BG114" i="2"/>
  <c r="BF114" i="2"/>
  <c r="BE114" i="2"/>
  <c r="BI113" i="2"/>
  <c r="BH113" i="2"/>
  <c r="BG113" i="2"/>
  <c r="BF113" i="2"/>
  <c r="BE113" i="2"/>
  <c r="BI112" i="2"/>
  <c r="BH112" i="2"/>
  <c r="BG112" i="2"/>
  <c r="BF112" i="2"/>
  <c r="BE112" i="2"/>
  <c r="BI111" i="2"/>
  <c r="BH111" i="2"/>
  <c r="BG111" i="2"/>
  <c r="BF111" i="2"/>
  <c r="BE111" i="2"/>
  <c r="BI110" i="2"/>
  <c r="BH110" i="2"/>
  <c r="BG110" i="2"/>
  <c r="BF110" i="2"/>
  <c r="BE110" i="2"/>
  <c r="J94" i="2"/>
  <c r="J93" i="2"/>
  <c r="F91" i="2"/>
  <c r="E89" i="2"/>
  <c r="J20" i="2"/>
  <c r="E20" i="2"/>
  <c r="F135" i="2" s="1"/>
  <c r="J19" i="2"/>
  <c r="J17" i="2"/>
  <c r="E17" i="2"/>
  <c r="F93" i="2" s="1"/>
  <c r="J16" i="2"/>
  <c r="J14" i="2"/>
  <c r="J91" i="2" s="1"/>
  <c r="E7" i="2"/>
  <c r="E126" i="2" s="1"/>
  <c r="L90" i="1"/>
  <c r="AM90" i="1"/>
  <c r="AM89" i="1"/>
  <c r="L89" i="1"/>
  <c r="AM87" i="1"/>
  <c r="L87" i="1"/>
  <c r="L85" i="1"/>
  <c r="BK181" i="2"/>
  <c r="BK166" i="2"/>
  <c r="J166" i="2"/>
  <c r="BK150" i="2"/>
  <c r="J163" i="2"/>
  <c r="J161" i="2"/>
  <c r="BK171" i="2"/>
  <c r="J168" i="2"/>
  <c r="J141" i="2"/>
  <c r="BK183" i="2"/>
  <c r="BK163" i="2"/>
  <c r="BK156" i="2"/>
  <c r="J150" i="2"/>
  <c r="J171" i="2"/>
  <c r="BK180" i="2"/>
  <c r="J156" i="2"/>
  <c r="BK168" i="2"/>
  <c r="J160" i="2"/>
  <c r="J183" i="2"/>
  <c r="AS95" i="1"/>
  <c r="BK160" i="2"/>
  <c r="BK161" i="2"/>
  <c r="BK149" i="2"/>
  <c r="BK162" i="2"/>
  <c r="BK141" i="2"/>
  <c r="J181" i="2"/>
  <c r="J162" i="2"/>
  <c r="J149" i="2"/>
  <c r="J180" i="2"/>
  <c r="T155" i="2" l="1"/>
  <c r="P148" i="2"/>
  <c r="P155" i="2"/>
  <c r="P139" i="2" s="1"/>
  <c r="R170" i="2"/>
  <c r="R169" i="2"/>
  <c r="R148" i="2"/>
  <c r="P170" i="2"/>
  <c r="P169" i="2"/>
  <c r="T148" i="2"/>
  <c r="BK170" i="2"/>
  <c r="J170" i="2" s="1"/>
  <c r="J105" i="2" s="1"/>
  <c r="BK148" i="2"/>
  <c r="J148" i="2" s="1"/>
  <c r="J101" i="2" s="1"/>
  <c r="BK155" i="2"/>
  <c r="J155" i="2"/>
  <c r="J102" i="2" s="1"/>
  <c r="R155" i="2"/>
  <c r="T170" i="2"/>
  <c r="T169" i="2" s="1"/>
  <c r="BK140" i="2"/>
  <c r="BK167" i="2"/>
  <c r="J167" i="2" s="1"/>
  <c r="J103" i="2" s="1"/>
  <c r="BK182" i="2"/>
  <c r="J182" i="2"/>
  <c r="J106" i="2" s="1"/>
  <c r="BF181" i="2"/>
  <c r="F94" i="2"/>
  <c r="BF156" i="2"/>
  <c r="F134" i="2"/>
  <c r="BF160" i="2"/>
  <c r="J132" i="2"/>
  <c r="BF162" i="2"/>
  <c r="BF183" i="2"/>
  <c r="E85" i="2"/>
  <c r="BF171" i="2"/>
  <c r="BF166" i="2"/>
  <c r="BF141" i="2"/>
  <c r="BF168" i="2"/>
  <c r="BF180" i="2"/>
  <c r="BF150" i="2"/>
  <c r="BF161" i="2"/>
  <c r="BF149" i="2"/>
  <c r="BF163" i="2"/>
  <c r="AS94" i="1"/>
  <c r="F40" i="2"/>
  <c r="BC96" i="1" s="1"/>
  <c r="BC95" i="1" s="1"/>
  <c r="AY95" i="1" s="1"/>
  <c r="F41" i="2"/>
  <c r="BD96" i="1" s="1"/>
  <c r="BD95" i="1" s="1"/>
  <c r="BD94" i="1" s="1"/>
  <c r="W33" i="1" s="1"/>
  <c r="J37" i="2"/>
  <c r="AV96" i="1" s="1"/>
  <c r="F37" i="2"/>
  <c r="AZ96" i="1" s="1"/>
  <c r="AZ95" i="1" s="1"/>
  <c r="AV95" i="1" s="1"/>
  <c r="F39" i="2"/>
  <c r="BB96" i="1" s="1"/>
  <c r="BB95" i="1" s="1"/>
  <c r="BB94" i="1" s="1"/>
  <c r="W31" i="1" s="1"/>
  <c r="BK139" i="2" l="1"/>
  <c r="J139" i="2" s="1"/>
  <c r="J99" i="2" s="1"/>
  <c r="R139" i="2"/>
  <c r="R138" i="2" s="1"/>
  <c r="P138" i="2"/>
  <c r="AU96" i="1" s="1"/>
  <c r="AU95" i="1" s="1"/>
  <c r="AU94" i="1" s="1"/>
  <c r="T139" i="2"/>
  <c r="T138" i="2" s="1"/>
  <c r="J140" i="2"/>
  <c r="J100" i="2"/>
  <c r="BK169" i="2"/>
  <c r="J169" i="2" s="1"/>
  <c r="J104" i="2" s="1"/>
  <c r="AX94" i="1"/>
  <c r="AX95" i="1"/>
  <c r="AZ94" i="1"/>
  <c r="AV94" i="1" s="1"/>
  <c r="AK29" i="1" s="1"/>
  <c r="BC94" i="1"/>
  <c r="W32" i="1" s="1"/>
  <c r="BK138" i="2" l="1"/>
  <c r="J138" i="2" s="1"/>
  <c r="J98" i="2" s="1"/>
  <c r="J32" i="2" s="1"/>
  <c r="J115" i="2" s="1"/>
  <c r="BF115" i="2" s="1"/>
  <c r="J38" i="2" s="1"/>
  <c r="AW96" i="1" s="1"/>
  <c r="AT96" i="1" s="1"/>
  <c r="W29" i="1"/>
  <c r="AY94" i="1"/>
  <c r="F38" i="2" l="1"/>
  <c r="BA96" i="1" s="1"/>
  <c r="BA95" i="1" s="1"/>
  <c r="BA94" i="1" s="1"/>
  <c r="W30" i="1" s="1"/>
  <c r="J109" i="2"/>
  <c r="J117" i="2" s="1"/>
  <c r="J33" i="2" l="1"/>
  <c r="J34" i="2" s="1"/>
  <c r="AG96" i="1" s="1"/>
  <c r="AN96" i="1" s="1"/>
  <c r="AW95" i="1"/>
  <c r="AT95" i="1" s="1"/>
  <c r="AW94" i="1"/>
  <c r="AK30" i="1" s="1"/>
  <c r="J43" i="2" l="1"/>
  <c r="AG95" i="1"/>
  <c r="AN95" i="1"/>
  <c r="AT94" i="1"/>
  <c r="AG94" i="1" l="1"/>
  <c r="AK26" i="1" s="1"/>
  <c r="AK35" i="1" s="1"/>
  <c r="AN94" i="1" l="1"/>
</calcChain>
</file>

<file path=xl/sharedStrings.xml><?xml version="1.0" encoding="utf-8"?>
<sst xmlns="http://schemas.openxmlformats.org/spreadsheetml/2006/main" count="814" uniqueCount="235">
  <si>
    <t>Export Komplet</t>
  </si>
  <si>
    <t/>
  </si>
  <si>
    <t>2.0</t>
  </si>
  <si>
    <t>False</t>
  </si>
  <si>
    <t>{4228008c-bb5f-4915-a990-387b30e63958}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</si>
  <si>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</si>
  <si>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</si>
  <si>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</si>
  <si>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</si>
  <si>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</si>
  <si>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</si>
  <si>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</si>
  <si>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</si>
  <si>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</si>
  <si>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</si>
  <si>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priestorov UPC - Podhľad zmena 24.4.2026</t>
  </si>
  <si>
    <t>JKSO:</t>
  </si>
  <si>
    <t>ČS:</t>
  </si>
  <si>
    <t>Miesto:</t>
  </si>
  <si>
    <t>Mlynská Dolina, Bratislava</t>
  </si>
  <si>
    <t>Dátum:</t>
  </si>
  <si>
    <t>24. 4. 2026</t>
  </si>
  <si>
    <t>Objednávateľ:</t>
  </si>
  <si>
    <t>IČO:</t>
  </si>
  <si>
    <t>IČ DPH:</t>
  </si>
  <si>
    <t>Zhotoviteľ:</t>
  </si>
  <si>
    <t>Vyplň údaj</t>
  </si>
  <si>
    <t>Projektant:</t>
  </si>
  <si>
    <t>Architektonická kancelária Lubomír Závodný AA</t>
  </si>
  <si>
    <t>True</t>
  </si>
  <si>
    <t>Spracovateľ:</t>
  </si>
  <si>
    <t>Rosoft,s.r.o.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</si>
  <si>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</si>
  <si>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</si>
  <si>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</si>
  <si>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</si>
  <si>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</si>
  <si>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</si>
  <si>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</si>
  <si>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</si>
  <si>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</si>
  <si>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</si>
  <si>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</si>
  <si>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</si>
  <si>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</si>
  <si>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</si>
  <si>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</si>
  <si>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</si>
  <si>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</si>
  <si>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</si>
  <si>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</si>
  <si>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</si>
  <si>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</si>
  <si>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</si>
  <si>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</si>
  <si>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</si>
  <si>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</si>
  <si>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</si>
  <si>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</si>
  <si>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</si>
  <si>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</si>
  <si>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</si>
  <si>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</si>
  <si>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</si>
  <si>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</si>
  <si>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</si>
  <si>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</si>
  <si>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</si>
  <si>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</si>
  <si>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</si>
  <si>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</si>
  <si>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</si>
  <si>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</si>
  <si>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</si>
  <si>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</si>
  <si>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</si>
  <si>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</si>
  <si>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 xml:space="preserve">E.1.1 Architektonicko-stavebné riešenie </t>
  </si>
  <si>
    <t>STA</t>
  </si>
  <si>
    <t>1</t>
  </si>
  <si>
    <t>{09c1765e-ccfa-4188-8539-a72c76cee21f}</t>
  </si>
  <si>
    <t>/</t>
  </si>
  <si>
    <t>Hlavná Sála UPeCe - 2NP</t>
  </si>
  <si>
    <t>Časť</t>
  </si>
  <si>
    <t>2</t>
  </si>
  <si>
    <t>{70b3d82d-3116-4166-8bb3-50ee570ac1e6}</t>
  </si>
  <si>
    <t>KRYCÍ LIST ROZPOČTU</t>
  </si>
  <si>
    <t>Objekt:</t>
  </si>
  <si>
    <t>Časť: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</si>
  <si>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</si>
  <si>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</si>
  <si>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</si>
  <si>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</si>
  <si>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</si>
  <si>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</si>
  <si>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</si>
  <si>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</si>
  <si>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4 - Vodorovné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</si>
  <si>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</si>
  <si>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</si>
  <si>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</si>
  <si>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</si>
  <si>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</si>
  <si>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 xml:space="preserve">    784 - Maľby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</si>
  <si>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</si>
  <si>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</si>
  <si>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</si>
  <si>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</si>
  <si>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</si>
  <si>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</si>
  <si>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</si>
  <si>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</si>
  <si>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</si>
  <si>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</si>
  <si>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</si>
  <si>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</si>
  <si>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</si>
  <si>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</si>
  <si>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</si>
  <si>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</si>
  <si>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</si>
  <si>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</si>
  <si>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</si>
  <si>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</si>
  <si>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</si>
  <si>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</si>
  <si>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</si>
  <si>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</si>
  <si>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</si>
  <si>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4</t>
  </si>
  <si>
    <t>Vodorovné konštrukcie</t>
  </si>
  <si>
    <t>K</t>
  </si>
  <si>
    <t>4113885885x</t>
  </si>
  <si>
    <t>Vyspravenie poľa rebierkovej nosnej strešnej konštrukcie, vrátane odstránenia poškodených častí betónu,presun sute vrámci staveniska a následný odvoz na skladádku a jej uloženie v zmysle platnej legislatívy</t>
  </si>
  <si>
    <t>ks</t>
  </si>
  <si>
    <t>990662406</t>
  </si>
  <si>
    <t>VV</t>
  </si>
  <si>
    <t>v jednotkovej cene položky sú zarátané:</t>
  </si>
  <si>
    <t>- odstránenie poškodených častí betónu</t>
  </si>
  <si>
    <t>- očistenie a ošetrenie obnaženej výstuže náterom ekvivalent SIKA Monotop 610 v dvoch vrstvách</t>
  </si>
  <si>
    <t>- doplnenie betónu reprofilačnou maltou ekvivalent SIKA REP. v zmysle PD</t>
  </si>
  <si>
    <t>- presun sute vrámci staveniska a následný odvoz na skladádku a jej uloženie v zmysle platnej legislatívy</t>
  </si>
  <si>
    <t>6</t>
  </si>
  <si>
    <t>Úpravy povrchov, podlahy, osadenie</t>
  </si>
  <si>
    <t>612460121.S</t>
  </si>
  <si>
    <t>Príprava vnútorného podkladu stien penetráciou základnou</t>
  </si>
  <si>
    <t>m2</t>
  </si>
  <si>
    <t>952528437</t>
  </si>
  <si>
    <t>3</t>
  </si>
  <si>
    <t>612460242.S</t>
  </si>
  <si>
    <t>Vnútorná omietka stien vápennocementová jadrová (hrubá), hr. 15 mm</t>
  </si>
  <si>
    <t>1065499040</t>
  </si>
  <si>
    <t>"doplnenie omietky po ostránení v zatečených miestach nad podhľadom presný rozsah sa určí po odstránení existujúceho podhľadu</t>
  </si>
  <si>
    <t>"predpoklad 10x1m2</t>
  </si>
  <si>
    <t>10</t>
  </si>
  <si>
    <t>"vrátane napojenia na existujúcu omietku, všetkých potrebných profilov podľa technologického predpisu a prípadnej prípravy podkladu</t>
  </si>
  <si>
    <t>9</t>
  </si>
  <si>
    <t>Ostatné konštrukcie a práce-búranie</t>
  </si>
  <si>
    <t>9419550055x</t>
  </si>
  <si>
    <t>Lešenie ľahké pracovné pomocné s výškou lešeňovej podlahy nad 3,5 do 7,5 m / pojazdná pološina</t>
  </si>
  <si>
    <t>-762971467</t>
  </si>
  <si>
    <t>"plocha podhľadu</t>
  </si>
  <si>
    <t>(3,5+6*5)*(3,5+6*3)</t>
  </si>
  <si>
    <t xml:space="preserve"> "dodávateľ nacení podľa vlasných možností, respektíve POV</t>
  </si>
  <si>
    <t>5</t>
  </si>
  <si>
    <t>952901114.S</t>
  </si>
  <si>
    <t>Vyčistenie budov pri výške podlaží nad 4 m</t>
  </si>
  <si>
    <t>-1676203211</t>
  </si>
  <si>
    <t>t</t>
  </si>
  <si>
    <t>8</t>
  </si>
  <si>
    <t>979081111.S</t>
  </si>
  <si>
    <t>Odvoz sutiny a vybúraných hmôt na skládku do 1 km</t>
  </si>
  <si>
    <t>-892699251</t>
  </si>
  <si>
    <t>979081121.S</t>
  </si>
  <si>
    <t>Odvoz sutiny a vybúraných hmôt na skládku za každý ďalší 1 km</t>
  </si>
  <si>
    <t>-1666979007</t>
  </si>
  <si>
    <t>12</t>
  </si>
  <si>
    <t>979087213.S</t>
  </si>
  <si>
    <t>Nakladanie na dopravné prostriedky pre vodorovnú dopravu vybúraných hmôt</t>
  </si>
  <si>
    <t>-1514628757</t>
  </si>
  <si>
    <t>"naloženie sute uloženej na kope z búracích prác podhľadu</t>
  </si>
  <si>
    <t>3,601</t>
  </si>
  <si>
    <t>13</t>
  </si>
  <si>
    <t>979089412.S</t>
  </si>
  <si>
    <t>Poplatok za skládku - izolačné materiály (17 06), ostatné</t>
  </si>
  <si>
    <t>875562264</t>
  </si>
  <si>
    <t>99</t>
  </si>
  <si>
    <t>Presun hmôt HSV</t>
  </si>
  <si>
    <t>14</t>
  </si>
  <si>
    <t>999281111.S</t>
  </si>
  <si>
    <t>Presun hmôt pre opravy a údržbu objektov vrátane vonkajších plášťov výšky do 25 m</t>
  </si>
  <si>
    <t>1641284735</t>
  </si>
  <si>
    <t>PSV</t>
  </si>
  <si>
    <t>Práce a dodávky PSV</t>
  </si>
  <si>
    <t>767</t>
  </si>
  <si>
    <t>Konštrukcie doplnkové kovové</t>
  </si>
  <si>
    <t>16</t>
  </si>
  <si>
    <t>Súčet</t>
  </si>
  <si>
    <t>7675837185x</t>
  </si>
  <si>
    <t>Montáž podhľadov lamelový systém HUNTER DOUGLAS otvorených s pomocným a kotviacim materiálom</t>
  </si>
  <si>
    <t>-292362275</t>
  </si>
  <si>
    <t>"nový podhľad - pôdorysná plocha s návrhu</t>
  </si>
  <si>
    <t>"vrátane všetkých pomocných prvkov podľa technologického predpisu výrobcu</t>
  </si>
  <si>
    <t>"v jednotkovej cene započítať koordináciu demontáže a montáže podhľadu</t>
  </si>
  <si>
    <t>"v jednotkovej cene započítať koordináciu podhľadu s líniovými svietidlami</t>
  </si>
  <si>
    <t>"v jednotkovej cene započítať úpravu podhľadu pre koncové prvky ako napr. svietidlá, ventilátory, reproduktory a pod.</t>
  </si>
  <si>
    <t>"súčasťou jednotkovej ceny položky je zabezpečiť v dvoch polohách odnímateľný podhľad</t>
  </si>
  <si>
    <t>17</t>
  </si>
  <si>
    <t>M</t>
  </si>
  <si>
    <t>5901100123654x</t>
  </si>
  <si>
    <t>Lineárny stropný systém z netkaných tepelne tvarovaných PES vláken, max.hmot.1,4-1,4kg/m2, súč.akus.útlmu 0,6-0,65, PO B-s1,d0 podľa EN 13501-1, ekvivalent Hunter Dougles HeartFelt MultiPanel</t>
  </si>
  <si>
    <t>32</t>
  </si>
  <si>
    <t>-1856553978</t>
  </si>
  <si>
    <t>18</t>
  </si>
  <si>
    <t>998767202.S</t>
  </si>
  <si>
    <t>Presun hmôt pre kovové stavebné doplnkové konštrukcie v objektoch výšky nad 6 do 12 m</t>
  </si>
  <si>
    <t>%</t>
  </si>
  <si>
    <t>-1554167554</t>
  </si>
  <si>
    <t>784</t>
  </si>
  <si>
    <t>Maľby</t>
  </si>
  <si>
    <t>19</t>
  </si>
  <si>
    <t>784418013.S</t>
  </si>
  <si>
    <t>Zakrývanie podláh a zariadení plachtou v miestnostiach alebo na schodisku</t>
  </si>
  <si>
    <t>-327930544</t>
  </si>
  <si>
    <t>"pôdorysná plocha riešeného priestoru</t>
  </si>
  <si>
    <t xml:space="preserve">   MLYNY UK - Univerzita Komenského v Bratislave Šafárikovo námestie 6 P. O. BOX 440 814 Bratislava 1</t>
  </si>
  <si>
    <t>Poznámky:</t>
  </si>
  <si>
    <t>▪</t>
  </si>
  <si>
    <t>K správnemu naceneniu výkazu výmer je potrebné naštudovanie PD. Naceniť je potrebné jestvujúci výkaz výmer podľa pokynov tendrového zadávateľa, resp. navrhu zmluvy o dielo.</t>
  </si>
  <si>
    <t xml:space="preserve">Výkaz výmer je neoddeliteľnou súčasťou celej PD. Materiál výrobkov je definovaný vo VV a zároveň sú položky jednoznačne určené a spárovateľné k výkresovej alebo textovej časti projektovej dokumentácie, ktorá dané materiály, v potrebných prípadoch ešte presnejšie podrobnejšie špecifikuje, upresňuje či konkretizuje technicky, parametricky alebo referenčným výrobkom. </t>
  </si>
  <si>
    <t xml:space="preserve"> Informácie o materiáloch výrobkov vo výkresovej časti alebo technických správach môžu byť aj výrazne rozsiahlejšie ako je možné uviesť technicky v texte názvu položky vo výkaze výmer, preto je potrebné naštudovanie projektovej dokumentácie a oceňovať výkaz výmer ako celok a neoddeliteňú súčasť projektovej dokumentácie.</t>
  </si>
  <si>
    <t>Navrhované materiály a výrobky sú referenčné a je možné ich nahradiť materiálmi a výrobkami s rovnocennými alebo lepšími technickými prarametrami, podľa pravidla pre ekvivalent, uvedeného v súťažných podkladoch.</t>
  </si>
  <si>
    <t>Výmery položiek presunov hmot PSV vyjadrených mernými jednotkami v percentách % sa výpĺňajú podľa metodiky rozpočtárskych programov napr. Cenkros, ODIS.</t>
  </si>
  <si>
    <t xml:space="preserve">Dodávateľ si zahrnie do jednotkových cien všetky náklady podla ZoD, vrátane VRN-ov, (mimo GZS ): napr. označenie staveniska, čistenie komunikácií, vyčistenie všetkých dotknutých plôch od stavebného odpadu, opatrenia pre stav. v zimnom období, poistenie, geodet. merania a dokumentáciu, skúšky, vzorky, revízie, revízne správy, atesty, dielenskú dokumentáciu,  uvedenie do prevádzky, zaškolenie obsluhy, dielenskú a technickú dokumentáciu , dokumentáciu skut. vyhotovenia - okrem tej, ktorú zadávateľ požaduje výkazáť samostatne-viď zádávacie podklady k projektu, resp. ZoD, staveb. výťah, žeriav v súčinnosti a položkami pre zvislý presun hmôt vo všetkých výkazoch,  ako aj príprava pre sadové úpravy a režijné náklady, vzniknuté odpady počas výstavby -napr. obalové materiály.  (Dopravné náklady doručenia materiálov a technológii na stavenisko sú obstarávacie náklady, kt. sú súčasťou jednotkových cien!.)		</t>
  </si>
  <si>
    <t>Poznámky sú plátne pre všetky záložky výkazu výmer.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</si>
</sst>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  <font>
      <sz val="8"/>
      <name val="Arial CE"/>
      <family val="2"/>
    </font>
    <font>
      <sz val="8"/>
      <name val="MS Sans Serif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4">
    <xf numFmtId="0" fontId="0" fillId="0" borderId="0"/>
    <xf numFmtId="0" fontId="41" fillId="0" borderId="0" applyNumberFormat="0" applyFill="0" applyBorder="0" applyAlignment="0" applyProtection="0"/>
    <xf numFmtId="0" fontId="42" fillId="0" borderId="0"/>
    <xf numFmtId="0" fontId="43" fillId="0" borderId="0" applyAlignment="0">
      <alignment vertical="top" wrapText="1"/>
      <protection locked="0"/>
    </xf>
  </cellStyleXfs>
  <cellXfs count="26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4" fillId="5" borderId="0" xfId="0" applyFont="1" applyFill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0" fillId="0" borderId="14" xfId="0" applyNumberFormat="1" applyFont="1" applyBorder="1" applyAlignment="1">
      <alignment vertical="center"/>
    </xf>
    <xf numFmtId="4" fontId="30" fillId="0" borderId="0" xfId="0" applyNumberFormat="1" applyFont="1" applyAlignment="1">
      <alignment vertical="center"/>
    </xf>
    <xf numFmtId="166" fontId="30" fillId="0" borderId="0" xfId="0" applyNumberFormat="1" applyFont="1" applyAlignment="1">
      <alignment vertical="center"/>
    </xf>
    <xf numFmtId="4" fontId="30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1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4" fillId="5" borderId="0" xfId="0" applyFont="1" applyFill="1" applyAlignment="1">
      <alignment horizontal="left" vertical="center"/>
    </xf>
    <xf numFmtId="0" fontId="24" fillId="5" borderId="0" xfId="0" applyFont="1" applyFill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5" fillId="0" borderId="0" xfId="0" applyNumberFormat="1" applyFont="1" applyAlignment="1">
      <alignment vertical="center"/>
    </xf>
    <xf numFmtId="0" fontId="25" fillId="0" borderId="0" xfId="0" applyFont="1" applyAlignment="1">
      <alignment horizontal="center" vertical="center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26" fillId="5" borderId="0" xfId="0" applyFont="1" applyFill="1" applyAlignment="1">
      <alignment horizontal="left" vertical="center"/>
    </xf>
    <xf numFmtId="4" fontId="26" fillId="5" borderId="0" xfId="0" applyNumberFormat="1" applyFont="1" applyFill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4" fontId="26" fillId="0" borderId="0" xfId="0" applyNumberFormat="1" applyFont="1"/>
    <xf numFmtId="166" fontId="36" fillId="0" borderId="12" xfId="0" applyNumberFormat="1" applyFont="1" applyBorder="1"/>
    <xf numFmtId="166" fontId="36" fillId="0" borderId="13" xfId="0" applyNumberFormat="1" applyFont="1" applyBorder="1"/>
    <xf numFmtId="4" fontId="37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4" fontId="24" fillId="3" borderId="22" xfId="0" applyNumberFormat="1" applyFont="1" applyFill="1" applyBorder="1" applyAlignment="1" applyProtection="1">
      <alignment vertical="center"/>
      <protection locked="0"/>
    </xf>
    <xf numFmtId="4" fontId="24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5" fillId="3" borderId="14" xfId="0" applyFont="1" applyFill="1" applyBorder="1" applyAlignment="1" applyProtection="1">
      <alignment horizontal="left" vertical="center"/>
      <protection locked="0"/>
    </xf>
    <xf numFmtId="166" fontId="25" fillId="0" borderId="0" xfId="0" applyNumberFormat="1" applyFont="1" applyAlignment="1">
      <alignment vertical="center"/>
    </xf>
    <xf numFmtId="166" fontId="25" fillId="0" borderId="15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4" fontId="39" fillId="3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 applyProtection="1">
      <alignment vertical="center"/>
      <protection locked="0"/>
    </xf>
    <xf numFmtId="0" fontId="40" fillId="0" borderId="22" xfId="0" applyFont="1" applyBorder="1" applyAlignment="1" applyProtection="1">
      <alignment vertical="center"/>
      <protection locked="0"/>
    </xf>
    <xf numFmtId="0" fontId="40" fillId="0" borderId="3" xfId="0" applyFont="1" applyBorder="1" applyAlignment="1">
      <alignment vertical="center"/>
    </xf>
    <xf numFmtId="0" fontId="39" fillId="3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Alignment="1">
      <alignment horizontal="center" vertical="center"/>
    </xf>
    <xf numFmtId="167" fontId="24" fillId="3" borderId="22" xfId="0" applyNumberFormat="1" applyFont="1" applyFill="1" applyBorder="1" applyAlignment="1" applyProtection="1">
      <alignment vertical="center"/>
      <protection locked="0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42" fillId="0" borderId="0" xfId="2"/>
    <xf numFmtId="0" fontId="44" fillId="0" borderId="0" xfId="3" applyFont="1" applyAlignment="1">
      <alignment horizontal="left" vertical="top"/>
      <protection locked="0"/>
    </xf>
    <xf numFmtId="0" fontId="44" fillId="0" borderId="0" xfId="3" applyFont="1" applyAlignment="1">
      <alignment horizontal="left" vertical="top" wrapText="1"/>
      <protection locked="0"/>
    </xf>
    <xf numFmtId="0" fontId="44" fillId="0" borderId="0" xfId="3" applyFont="1" applyAlignment="1">
      <alignment horizontal="right" vertical="top"/>
      <protection locked="0"/>
    </xf>
    <xf numFmtId="0" fontId="45" fillId="0" borderId="0" xfId="2" applyFont="1" applyAlignment="1">
      <alignment horizontal="right" vertical="top"/>
    </xf>
    <xf numFmtId="0" fontId="42" fillId="0" borderId="0" xfId="2" applyAlignment="1">
      <alignment vertical="center"/>
    </xf>
    <xf numFmtId="0" fontId="46" fillId="0" borderId="0" xfId="3" applyFont="1" applyAlignment="1">
      <alignment horizontal="left" vertical="top" wrapText="1"/>
      <protection locked="0"/>
    </xf>
    <xf numFmtId="0" fontId="24" fillId="0" borderId="22" xfId="0" applyFont="1" applyBorder="1" applyAlignment="1">
      <alignment horizontal="center" vertical="center"/>
    </xf>
    <xf numFmtId="49" fontId="24" fillId="0" borderId="22" xfId="0" applyNumberFormat="1" applyFont="1" applyBorder="1" applyAlignment="1">
      <alignment horizontal="left" vertical="center" wrapText="1"/>
    </xf>
    <xf numFmtId="0" fontId="24" fillId="0" borderId="22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167" fontId="24" fillId="0" borderId="22" xfId="0" applyNumberFormat="1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39" fillId="0" borderId="22" xfId="0" applyFont="1" applyBorder="1" applyAlignment="1">
      <alignment horizontal="center" vertical="center"/>
    </xf>
    <xf numFmtId="49" fontId="39" fillId="0" borderId="22" xfId="0" applyNumberFormat="1" applyFont="1" applyBorder="1" applyAlignment="1">
      <alignment horizontal="left" vertical="center" wrapText="1"/>
    </xf>
    <xf numFmtId="0" fontId="39" fillId="0" borderId="22" xfId="0" applyFont="1" applyBorder="1" applyAlignment="1">
      <alignment horizontal="left" vertical="center" wrapText="1"/>
    </xf>
    <xf numFmtId="0" fontId="39" fillId="0" borderId="22" xfId="0" applyFont="1" applyBorder="1" applyAlignment="1">
      <alignment horizontal="center" vertical="center" wrapText="1"/>
    </xf>
    <xf numFmtId="167" fontId="39" fillId="0" borderId="22" xfId="0" applyNumberFormat="1" applyFont="1" applyBorder="1" applyAlignment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4" fontId="18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32" fillId="0" borderId="0" xfId="0" applyFont="1" applyAlignment="1">
      <alignment horizontal="left" vertical="center" wrapText="1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left" vertical="center"/>
    </xf>
    <xf numFmtId="0" fontId="24" fillId="5" borderId="7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right" vertical="center"/>
    </xf>
    <xf numFmtId="0" fontId="24" fillId="5" borderId="8" xfId="0" applyFont="1" applyFill="1" applyBorder="1" applyAlignment="1">
      <alignment horizontal="left" vertical="center"/>
    </xf>
    <xf numFmtId="4" fontId="29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horizontal="right" vertical="center"/>
    </xf>
    <xf numFmtId="0" fontId="28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46" fillId="0" borderId="0" xfId="3" applyFont="1" applyAlignment="1">
      <alignment horizontal="left" vertical="top" wrapText="1"/>
      <protection locked="0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4">
    <cellStyle name="Hypertextové prepojenie" xfId="1" builtinId="8"/>
    <cellStyle name="Normálna" xfId="0" builtinId="0" customBuiltin="1"/>
    <cellStyle name="Normálna 2" xfId="2" xr:uid="{00000000-0005-0000-0000-000002000000}"/>
    <cellStyle name="normálne_SO-01 Rodinný dom a občianska vybavenosť - zmena Zadanie s výkazom výmer" xfId="3" xr:uid="{00000000-0005-0000-0000-000003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8"/>
  <sheetViews>
    <sheetView showGridLines="0" topLeftCell="A184" workbookViewId="0">
      <selection activeCell="W99" sqref="W99"/>
    </sheetView>
  </sheetViews>
  <sheetFormatPr defaultRowHeight="11.25"/>
  <cols>
    <col min="1" max="1" width="8.83203125" customWidth="1"/>
    <col min="2" max="2" width="1.6640625" customWidth="1"/>
    <col min="3" max="3" width="4.5" customWidth="1"/>
    <col min="4" max="33" width="2.83203125" customWidth="1"/>
    <col min="34" max="34" width="3.5" customWidth="1"/>
    <col min="35" max="35" width="42.33203125" customWidth="1"/>
    <col min="36" max="37" width="2.5" customWidth="1"/>
    <col min="38" max="38" width="8.83203125" customWidth="1"/>
    <col min="39" max="39" width="3.5" customWidth="1"/>
    <col min="40" max="40" width="14.33203125" customWidth="1"/>
    <col min="41" max="41" width="8" customWidth="1"/>
    <col min="42" max="42" width="4.5" customWidth="1"/>
    <col min="43" max="43" width="16.6640625" hidden="1" customWidth="1"/>
    <col min="44" max="44" width="14.5" customWidth="1"/>
    <col min="45" max="47" width="27.6640625" hidden="1" customWidth="1"/>
    <col min="48" max="49" width="23.1640625" hidden="1" customWidth="1"/>
    <col min="50" max="51" width="26.6640625" hidden="1" customWidth="1"/>
    <col min="52" max="52" width="23.1640625" hidden="1" customWidth="1"/>
    <col min="53" max="53" width="20.5" hidden="1" customWidth="1"/>
    <col min="54" max="54" width="26.6640625" hidden="1" customWidth="1"/>
    <col min="55" max="55" width="23.1640625" hidden="1" customWidth="1"/>
    <col min="56" max="56" width="20.5" hidden="1" customWidth="1"/>
    <col min="57" max="57" width="71.1640625" customWidth="1"/>
    <col min="71" max="91" width="9.1640625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ht="36.950000000000003" customHeight="1">
      <c r="AR2" s="237" t="s">
        <v>5</v>
      </c>
      <c r="AS2" s="212"/>
      <c r="AT2" s="212"/>
      <c r="AU2" s="212"/>
      <c r="AV2" s="212"/>
      <c r="AW2" s="212"/>
      <c r="AX2" s="212"/>
      <c r="AY2" s="212"/>
      <c r="AZ2" s="212"/>
      <c r="BA2" s="212"/>
      <c r="BB2" s="212"/>
      <c r="BC2" s="212"/>
      <c r="BD2" s="212"/>
      <c r="BE2" s="212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ht="24.95" customHeight="1">
      <c r="B4" s="19"/>
      <c r="D4" s="20" t="s">
        <v>8</v>
      </c>
      <c r="AR4" s="19"/>
      <c r="AS4" s="21" t="s">
        <v>9</v>
      </c>
      <c r="BE4" s="22" t="s">
        <v>10</v>
      </c>
      <c r="BS4" s="16" t="s">
        <v>11</v>
      </c>
    </row>
    <row r="5" spans="1:74" ht="12" customHeight="1">
      <c r="B5" s="19"/>
      <c r="D5" s="23" t="s">
        <v>12</v>
      </c>
      <c r="K5" s="211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R5" s="19"/>
      <c r="BE5" s="208" t="s">
        <v>13</v>
      </c>
      <c r="BS5" s="16" t="s">
        <v>6</v>
      </c>
    </row>
    <row r="6" spans="1:74" ht="36.950000000000003" customHeight="1">
      <c r="B6" s="19"/>
      <c r="D6" s="25" t="s">
        <v>14</v>
      </c>
      <c r="K6" s="213" t="s">
        <v>15</v>
      </c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2"/>
      <c r="X6" s="212"/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R6" s="19"/>
      <c r="BE6" s="209"/>
      <c r="BS6" s="16" t="s">
        <v>6</v>
      </c>
    </row>
    <row r="7" spans="1:74" ht="12" customHeight="1">
      <c r="B7" s="19"/>
      <c r="D7" s="26" t="s">
        <v>16</v>
      </c>
      <c r="K7" s="24" t="s">
        <v>1</v>
      </c>
      <c r="AK7" s="26" t="s">
        <v>17</v>
      </c>
      <c r="AN7" s="24" t="s">
        <v>1</v>
      </c>
      <c r="AR7" s="19"/>
      <c r="BE7" s="209"/>
      <c r="BS7" s="16" t="s">
        <v>6</v>
      </c>
    </row>
    <row r="8" spans="1:74" ht="12" customHeight="1">
      <c r="B8" s="19"/>
      <c r="D8" s="26" t="s">
        <v>18</v>
      </c>
      <c r="K8" s="24" t="s">
        <v>19</v>
      </c>
      <c r="AK8" s="26" t="s">
        <v>20</v>
      </c>
      <c r="AN8" s="27" t="s">
        <v>21</v>
      </c>
      <c r="AR8" s="19"/>
      <c r="BE8" s="209"/>
      <c r="BS8" s="16" t="s">
        <v>6</v>
      </c>
    </row>
    <row r="9" spans="1:74" ht="14.45" customHeight="1">
      <c r="B9" s="19"/>
      <c r="AR9" s="19"/>
      <c r="BE9" s="209"/>
      <c r="BS9" s="16" t="s">
        <v>6</v>
      </c>
    </row>
    <row r="10" spans="1:74" ht="12" customHeight="1">
      <c r="B10" s="19"/>
      <c r="D10" s="26" t="s">
        <v>22</v>
      </c>
      <c r="AK10" s="26" t="s">
        <v>23</v>
      </c>
      <c r="AN10" s="24" t="s">
        <v>1</v>
      </c>
      <c r="AR10" s="19"/>
      <c r="BE10" s="209"/>
      <c r="BS10" s="16" t="s">
        <v>6</v>
      </c>
    </row>
    <row r="11" spans="1:74" ht="18.399999999999999" customHeight="1">
      <c r="B11" s="19"/>
      <c r="E11" s="24" t="s">
        <v>225</v>
      </c>
      <c r="AK11" s="26" t="s">
        <v>24</v>
      </c>
      <c r="AN11" s="24" t="s">
        <v>1</v>
      </c>
      <c r="AR11" s="19"/>
      <c r="BE11" s="209"/>
      <c r="BS11" s="16" t="s">
        <v>6</v>
      </c>
    </row>
    <row r="12" spans="1:74" ht="6.95" customHeight="1">
      <c r="B12" s="19"/>
      <c r="AR12" s="19"/>
      <c r="BE12" s="209"/>
      <c r="BS12" s="16" t="s">
        <v>6</v>
      </c>
    </row>
    <row r="13" spans="1:74" ht="12" customHeight="1">
      <c r="B13" s="19"/>
      <c r="D13" s="26" t="s">
        <v>25</v>
      </c>
      <c r="AK13" s="26" t="s">
        <v>23</v>
      </c>
      <c r="AN13" s="28" t="s">
        <v>26</v>
      </c>
      <c r="AR13" s="19"/>
      <c r="BE13" s="209"/>
      <c r="BS13" s="16" t="s">
        <v>6</v>
      </c>
    </row>
    <row r="14" spans="1:74" ht="12.75">
      <c r="B14" s="19"/>
      <c r="E14" s="214" t="s">
        <v>26</v>
      </c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6" t="s">
        <v>24</v>
      </c>
      <c r="AN14" s="28" t="s">
        <v>26</v>
      </c>
      <c r="AR14" s="19"/>
      <c r="BE14" s="209"/>
      <c r="BS14" s="16" t="s">
        <v>6</v>
      </c>
    </row>
    <row r="15" spans="1:74" ht="6.95" customHeight="1">
      <c r="B15" s="19"/>
      <c r="AR15" s="19"/>
      <c r="BE15" s="209"/>
      <c r="BS15" s="16" t="s">
        <v>3</v>
      </c>
    </row>
    <row r="16" spans="1:74" ht="12" customHeight="1">
      <c r="B16" s="19"/>
      <c r="D16" s="26" t="s">
        <v>27</v>
      </c>
      <c r="AK16" s="26" t="s">
        <v>23</v>
      </c>
      <c r="AN16" s="24" t="s">
        <v>1</v>
      </c>
      <c r="AR16" s="19"/>
      <c r="BE16" s="209"/>
      <c r="BS16" s="16" t="s">
        <v>3</v>
      </c>
    </row>
    <row r="17" spans="2:71" ht="18.399999999999999" customHeight="1">
      <c r="B17" s="19"/>
      <c r="E17" s="24" t="s">
        <v>28</v>
      </c>
      <c r="AK17" s="26" t="s">
        <v>24</v>
      </c>
      <c r="AN17" s="24" t="s">
        <v>1</v>
      </c>
      <c r="AR17" s="19"/>
      <c r="BE17" s="209"/>
      <c r="BS17" s="16" t="s">
        <v>29</v>
      </c>
    </row>
    <row r="18" spans="2:71" ht="6.95" customHeight="1">
      <c r="B18" s="19"/>
      <c r="AR18" s="19"/>
      <c r="BE18" s="209"/>
      <c r="BS18" s="16" t="s">
        <v>6</v>
      </c>
    </row>
    <row r="19" spans="2:71" ht="12" customHeight="1">
      <c r="B19" s="19"/>
      <c r="D19" s="26" t="s">
        <v>30</v>
      </c>
      <c r="AK19" s="26" t="s">
        <v>23</v>
      </c>
      <c r="AN19" s="24" t="s">
        <v>1</v>
      </c>
      <c r="AR19" s="19"/>
      <c r="BE19" s="209"/>
      <c r="BS19" s="16" t="s">
        <v>6</v>
      </c>
    </row>
    <row r="20" spans="2:71" ht="18.399999999999999" customHeight="1">
      <c r="B20" s="19"/>
      <c r="E20" s="24" t="s">
        <v>31</v>
      </c>
      <c r="AK20" s="26" t="s">
        <v>24</v>
      </c>
      <c r="AN20" s="24" t="s">
        <v>1</v>
      </c>
      <c r="AR20" s="19"/>
      <c r="BE20" s="209"/>
      <c r="BS20" s="16" t="s">
        <v>29</v>
      </c>
    </row>
    <row r="21" spans="2:71" ht="6.95" customHeight="1">
      <c r="B21" s="19"/>
      <c r="AR21" s="19"/>
      <c r="BE21" s="209"/>
    </row>
    <row r="22" spans="2:71" ht="12" customHeight="1">
      <c r="B22" s="19"/>
      <c r="D22" s="26" t="s">
        <v>32</v>
      </c>
      <c r="AR22" s="19"/>
      <c r="BE22" s="209"/>
    </row>
    <row r="23" spans="2:71" ht="14.45" customHeight="1">
      <c r="B23" s="19"/>
      <c r="E23" s="216" t="s">
        <v>1</v>
      </c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  <c r="AL23" s="216"/>
      <c r="AM23" s="216"/>
      <c r="AN23" s="216"/>
      <c r="AR23" s="19"/>
      <c r="BE23" s="209"/>
    </row>
    <row r="24" spans="2:71" ht="6.95" customHeight="1">
      <c r="B24" s="19"/>
      <c r="AR24" s="19"/>
      <c r="BE24" s="209"/>
    </row>
    <row r="25" spans="2:7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09"/>
    </row>
    <row r="26" spans="2:71" s="1" customFormat="1" ht="25.9" customHeight="1">
      <c r="B26" s="31"/>
      <c r="D26" s="32" t="s">
        <v>33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17">
        <f>ROUND(AG94,2)</f>
        <v>0</v>
      </c>
      <c r="AL26" s="218"/>
      <c r="AM26" s="218"/>
      <c r="AN26" s="218"/>
      <c r="AO26" s="218"/>
      <c r="AR26" s="31"/>
      <c r="BE26" s="209"/>
    </row>
    <row r="27" spans="2:71" s="1" customFormat="1" ht="6.95" customHeight="1">
      <c r="B27" s="31"/>
      <c r="AR27" s="31"/>
      <c r="BE27" s="209"/>
    </row>
    <row r="28" spans="2:71" s="1" customFormat="1" ht="12.75">
      <c r="B28" s="31"/>
      <c r="L28" s="219" t="s">
        <v>34</v>
      </c>
      <c r="M28" s="219"/>
      <c r="N28" s="219"/>
      <c r="O28" s="219"/>
      <c r="P28" s="219"/>
      <c r="W28" s="219" t="s">
        <v>35</v>
      </c>
      <c r="X28" s="219"/>
      <c r="Y28" s="219"/>
      <c r="Z28" s="219"/>
      <c r="AA28" s="219"/>
      <c r="AB28" s="219"/>
      <c r="AC28" s="219"/>
      <c r="AD28" s="219"/>
      <c r="AE28" s="219"/>
      <c r="AK28" s="219" t="s">
        <v>36</v>
      </c>
      <c r="AL28" s="219"/>
      <c r="AM28" s="219"/>
      <c r="AN28" s="219"/>
      <c r="AO28" s="219"/>
      <c r="AR28" s="31"/>
      <c r="BE28" s="209"/>
    </row>
    <row r="29" spans="2:71" s="2" customFormat="1" ht="14.45" customHeight="1">
      <c r="B29" s="35"/>
      <c r="D29" s="26" t="s">
        <v>37</v>
      </c>
      <c r="F29" s="36" t="s">
        <v>38</v>
      </c>
      <c r="L29" s="222">
        <v>0.23</v>
      </c>
      <c r="M29" s="221"/>
      <c r="N29" s="221"/>
      <c r="O29" s="221"/>
      <c r="P29" s="221"/>
      <c r="Q29" s="37"/>
      <c r="R29" s="37"/>
      <c r="S29" s="37"/>
      <c r="T29" s="37"/>
      <c r="U29" s="37"/>
      <c r="V29" s="37"/>
      <c r="W29" s="220">
        <f>ROUND(AZ94, 2)</f>
        <v>0</v>
      </c>
      <c r="X29" s="221"/>
      <c r="Y29" s="221"/>
      <c r="Z29" s="221"/>
      <c r="AA29" s="221"/>
      <c r="AB29" s="221"/>
      <c r="AC29" s="221"/>
      <c r="AD29" s="221"/>
      <c r="AE29" s="221"/>
      <c r="AF29" s="37"/>
      <c r="AG29" s="37"/>
      <c r="AH29" s="37"/>
      <c r="AI29" s="37"/>
      <c r="AJ29" s="37"/>
      <c r="AK29" s="220">
        <f>ROUND(AV94, 2)</f>
        <v>0</v>
      </c>
      <c r="AL29" s="221"/>
      <c r="AM29" s="221"/>
      <c r="AN29" s="221"/>
      <c r="AO29" s="221"/>
      <c r="AP29" s="37"/>
      <c r="AQ29" s="37"/>
      <c r="AR29" s="38"/>
      <c r="AS29" s="37"/>
      <c r="AT29" s="37"/>
      <c r="AU29" s="37"/>
      <c r="AV29" s="37"/>
      <c r="AW29" s="37"/>
      <c r="AX29" s="37"/>
      <c r="AY29" s="37"/>
      <c r="AZ29" s="37"/>
      <c r="BE29" s="210"/>
    </row>
    <row r="30" spans="2:71" s="2" customFormat="1" ht="14.45" customHeight="1">
      <c r="B30" s="35"/>
      <c r="F30" s="36" t="s">
        <v>39</v>
      </c>
      <c r="L30" s="225">
        <v>0.23</v>
      </c>
      <c r="M30" s="224"/>
      <c r="N30" s="224"/>
      <c r="O30" s="224"/>
      <c r="P30" s="224"/>
      <c r="W30" s="223">
        <f>ROUND(BA94, 2)</f>
        <v>0</v>
      </c>
      <c r="X30" s="224"/>
      <c r="Y30" s="224"/>
      <c r="Z30" s="224"/>
      <c r="AA30" s="224"/>
      <c r="AB30" s="224"/>
      <c r="AC30" s="224"/>
      <c r="AD30" s="224"/>
      <c r="AE30" s="224"/>
      <c r="AK30" s="223">
        <f>ROUND(AW94, 2)</f>
        <v>0</v>
      </c>
      <c r="AL30" s="224"/>
      <c r="AM30" s="224"/>
      <c r="AN30" s="224"/>
      <c r="AO30" s="224"/>
      <c r="AR30" s="35"/>
      <c r="BE30" s="210"/>
    </row>
    <row r="31" spans="2:71" s="2" customFormat="1" ht="14.45" hidden="1" customHeight="1">
      <c r="B31" s="35"/>
      <c r="F31" s="26" t="s">
        <v>40</v>
      </c>
      <c r="L31" s="225">
        <v>0.23</v>
      </c>
      <c r="M31" s="224"/>
      <c r="N31" s="224"/>
      <c r="O31" s="224"/>
      <c r="P31" s="224"/>
      <c r="W31" s="223">
        <f>ROUND(BB94, 2)</f>
        <v>0</v>
      </c>
      <c r="X31" s="224"/>
      <c r="Y31" s="224"/>
      <c r="Z31" s="224"/>
      <c r="AA31" s="224"/>
      <c r="AB31" s="224"/>
      <c r="AC31" s="224"/>
      <c r="AD31" s="224"/>
      <c r="AE31" s="224"/>
      <c r="AK31" s="223">
        <v>0</v>
      </c>
      <c r="AL31" s="224"/>
      <c r="AM31" s="224"/>
      <c r="AN31" s="224"/>
      <c r="AO31" s="224"/>
      <c r="AR31" s="35"/>
      <c r="BE31" s="210"/>
    </row>
    <row r="32" spans="2:71" s="2" customFormat="1" ht="14.45" hidden="1" customHeight="1">
      <c r="B32" s="35"/>
      <c r="F32" s="26" t="s">
        <v>41</v>
      </c>
      <c r="L32" s="225">
        <v>0.23</v>
      </c>
      <c r="M32" s="224"/>
      <c r="N32" s="224"/>
      <c r="O32" s="224"/>
      <c r="P32" s="224"/>
      <c r="W32" s="223">
        <f>ROUND(BC94, 2)</f>
        <v>0</v>
      </c>
      <c r="X32" s="224"/>
      <c r="Y32" s="224"/>
      <c r="Z32" s="224"/>
      <c r="AA32" s="224"/>
      <c r="AB32" s="224"/>
      <c r="AC32" s="224"/>
      <c r="AD32" s="224"/>
      <c r="AE32" s="224"/>
      <c r="AK32" s="223">
        <v>0</v>
      </c>
      <c r="AL32" s="224"/>
      <c r="AM32" s="224"/>
      <c r="AN32" s="224"/>
      <c r="AO32" s="224"/>
      <c r="AR32" s="35"/>
      <c r="BE32" s="210"/>
    </row>
    <row r="33" spans="2:57" s="2" customFormat="1" ht="14.45" hidden="1" customHeight="1">
      <c r="B33" s="35"/>
      <c r="F33" s="36" t="s">
        <v>42</v>
      </c>
      <c r="L33" s="222">
        <v>0</v>
      </c>
      <c r="M33" s="221"/>
      <c r="N33" s="221"/>
      <c r="O33" s="221"/>
      <c r="P33" s="221"/>
      <c r="Q33" s="37"/>
      <c r="R33" s="37"/>
      <c r="S33" s="37"/>
      <c r="T33" s="37"/>
      <c r="U33" s="37"/>
      <c r="V33" s="37"/>
      <c r="W33" s="220">
        <f>ROUND(BD94, 2)</f>
        <v>0</v>
      </c>
      <c r="X33" s="221"/>
      <c r="Y33" s="221"/>
      <c r="Z33" s="221"/>
      <c r="AA33" s="221"/>
      <c r="AB33" s="221"/>
      <c r="AC33" s="221"/>
      <c r="AD33" s="221"/>
      <c r="AE33" s="221"/>
      <c r="AF33" s="37"/>
      <c r="AG33" s="37"/>
      <c r="AH33" s="37"/>
      <c r="AI33" s="37"/>
      <c r="AJ33" s="37"/>
      <c r="AK33" s="220">
        <v>0</v>
      </c>
      <c r="AL33" s="221"/>
      <c r="AM33" s="221"/>
      <c r="AN33" s="221"/>
      <c r="AO33" s="221"/>
      <c r="AP33" s="37"/>
      <c r="AQ33" s="37"/>
      <c r="AR33" s="38"/>
      <c r="AS33" s="37"/>
      <c r="AT33" s="37"/>
      <c r="AU33" s="37"/>
      <c r="AV33" s="37"/>
      <c r="AW33" s="37"/>
      <c r="AX33" s="37"/>
      <c r="AY33" s="37"/>
      <c r="AZ33" s="37"/>
      <c r="BE33" s="210"/>
    </row>
    <row r="34" spans="2:57" s="1" customFormat="1" ht="6.95" customHeight="1">
      <c r="B34" s="31"/>
      <c r="AR34" s="31"/>
      <c r="BE34" s="209"/>
    </row>
    <row r="35" spans="2:57" s="1" customFormat="1" ht="25.9" customHeight="1">
      <c r="B35" s="31"/>
      <c r="C35" s="39"/>
      <c r="D35" s="40" t="s">
        <v>43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2" t="s">
        <v>44</v>
      </c>
      <c r="U35" s="41"/>
      <c r="V35" s="41"/>
      <c r="W35" s="41"/>
      <c r="X35" s="226" t="s">
        <v>45</v>
      </c>
      <c r="Y35" s="227"/>
      <c r="Z35" s="227"/>
      <c r="AA35" s="227"/>
      <c r="AB35" s="227"/>
      <c r="AC35" s="41"/>
      <c r="AD35" s="41"/>
      <c r="AE35" s="41"/>
      <c r="AF35" s="41"/>
      <c r="AG35" s="41"/>
      <c r="AH35" s="41"/>
      <c r="AI35" s="41"/>
      <c r="AJ35" s="41"/>
      <c r="AK35" s="228">
        <f>SUM(AK26:AK33)</f>
        <v>0</v>
      </c>
      <c r="AL35" s="227"/>
      <c r="AM35" s="227"/>
      <c r="AN35" s="227"/>
      <c r="AO35" s="229"/>
      <c r="AP35" s="39"/>
      <c r="AQ35" s="39"/>
      <c r="AR35" s="31"/>
    </row>
    <row r="36" spans="2:57" s="1" customFormat="1" ht="6.95" customHeight="1">
      <c r="B36" s="31"/>
      <c r="AR36" s="31"/>
    </row>
    <row r="37" spans="2:57" s="1" customFormat="1" ht="14.45" customHeight="1">
      <c r="B37" s="31"/>
      <c r="AR37" s="31"/>
    </row>
    <row r="38" spans="2:57" ht="14.45" customHeight="1">
      <c r="B38" s="19"/>
      <c r="AR38" s="19"/>
    </row>
    <row r="39" spans="2:57" ht="14.45" customHeight="1">
      <c r="B39" s="19"/>
      <c r="AR39" s="19"/>
    </row>
    <row r="40" spans="2:57" ht="14.45" customHeight="1">
      <c r="B40" s="19"/>
      <c r="AR40" s="19"/>
    </row>
    <row r="41" spans="2:57" ht="14.45" customHeight="1">
      <c r="B41" s="19"/>
      <c r="AR41" s="19"/>
    </row>
    <row r="42" spans="2:57" ht="14.45" customHeight="1">
      <c r="B42" s="19"/>
      <c r="AR42" s="19"/>
    </row>
    <row r="43" spans="2:57" ht="14.45" customHeight="1">
      <c r="B43" s="19"/>
      <c r="AR43" s="19"/>
    </row>
    <row r="44" spans="2:57" ht="14.45" customHeight="1">
      <c r="B44" s="19"/>
      <c r="AR44" s="19"/>
    </row>
    <row r="45" spans="2:57" ht="14.45" customHeight="1">
      <c r="B45" s="19"/>
      <c r="AR45" s="19"/>
    </row>
    <row r="46" spans="2:57" ht="14.45" customHeight="1">
      <c r="B46" s="19"/>
      <c r="AR46" s="19"/>
    </row>
    <row r="47" spans="2:57" ht="14.45" customHeight="1">
      <c r="B47" s="19"/>
      <c r="AR47" s="19"/>
    </row>
    <row r="48" spans="2:57" ht="14.45" customHeight="1">
      <c r="B48" s="19"/>
      <c r="AR48" s="19"/>
    </row>
    <row r="49" spans="2:44" s="1" customFormat="1" ht="14.45" customHeight="1">
      <c r="B49" s="31"/>
      <c r="D49" s="43" t="s">
        <v>46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47</v>
      </c>
      <c r="AI49" s="44"/>
      <c r="AJ49" s="44"/>
      <c r="AK49" s="44"/>
      <c r="AL49" s="44"/>
      <c r="AM49" s="44"/>
      <c r="AN49" s="44"/>
      <c r="AO49" s="44"/>
      <c r="AR49" s="31"/>
    </row>
    <row r="50" spans="2:44">
      <c r="B50" s="19"/>
      <c r="AR50" s="19"/>
    </row>
    <row r="51" spans="2:44">
      <c r="B51" s="19"/>
      <c r="AR51" s="19"/>
    </row>
    <row r="52" spans="2:44">
      <c r="B52" s="19"/>
      <c r="AR52" s="19"/>
    </row>
    <row r="53" spans="2:44">
      <c r="B53" s="19"/>
      <c r="AR53" s="19"/>
    </row>
    <row r="54" spans="2:44">
      <c r="B54" s="19"/>
      <c r="AR54" s="19"/>
    </row>
    <row r="55" spans="2:44">
      <c r="B55" s="19"/>
      <c r="AR55" s="19"/>
    </row>
    <row r="56" spans="2:44">
      <c r="B56" s="19"/>
      <c r="AR56" s="19"/>
    </row>
    <row r="57" spans="2:44">
      <c r="B57" s="19"/>
      <c r="AR57" s="19"/>
    </row>
    <row r="58" spans="2:44">
      <c r="B58" s="19"/>
      <c r="AR58" s="19"/>
    </row>
    <row r="59" spans="2:44">
      <c r="B59" s="19"/>
      <c r="AR59" s="19"/>
    </row>
    <row r="60" spans="2:44" s="1" customFormat="1" ht="12.75">
      <c r="B60" s="31"/>
      <c r="D60" s="45" t="s">
        <v>48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5" t="s">
        <v>49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5" t="s">
        <v>48</v>
      </c>
      <c r="AI60" s="33"/>
      <c r="AJ60" s="33"/>
      <c r="AK60" s="33"/>
      <c r="AL60" s="33"/>
      <c r="AM60" s="45" t="s">
        <v>49</v>
      </c>
      <c r="AN60" s="33"/>
      <c r="AO60" s="33"/>
      <c r="AR60" s="31"/>
    </row>
    <row r="61" spans="2:44">
      <c r="B61" s="19"/>
      <c r="AR61" s="19"/>
    </row>
    <row r="62" spans="2:44">
      <c r="B62" s="19"/>
      <c r="AR62" s="19"/>
    </row>
    <row r="63" spans="2:44">
      <c r="B63" s="19"/>
      <c r="AR63" s="19"/>
    </row>
    <row r="64" spans="2:44" s="1" customFormat="1" ht="12.75">
      <c r="B64" s="31"/>
      <c r="D64" s="43" t="s">
        <v>50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3" t="s">
        <v>51</v>
      </c>
      <c r="AI64" s="44"/>
      <c r="AJ64" s="44"/>
      <c r="AK64" s="44"/>
      <c r="AL64" s="44"/>
      <c r="AM64" s="44"/>
      <c r="AN64" s="44"/>
      <c r="AO64" s="44"/>
      <c r="AR64" s="31"/>
    </row>
    <row r="65" spans="2:44">
      <c r="B65" s="19"/>
      <c r="AR65" s="19"/>
    </row>
    <row r="66" spans="2:44">
      <c r="B66" s="19"/>
      <c r="AR66" s="19"/>
    </row>
    <row r="67" spans="2:44">
      <c r="B67" s="19"/>
      <c r="AR67" s="19"/>
    </row>
    <row r="68" spans="2:44">
      <c r="B68" s="19"/>
      <c r="AR68" s="19"/>
    </row>
    <row r="69" spans="2:44">
      <c r="B69" s="19"/>
      <c r="AR69" s="19"/>
    </row>
    <row r="70" spans="2:44">
      <c r="B70" s="19"/>
      <c r="AR70" s="19"/>
    </row>
    <row r="71" spans="2:44">
      <c r="B71" s="19"/>
      <c r="AR71" s="19"/>
    </row>
    <row r="72" spans="2:44">
      <c r="B72" s="19"/>
      <c r="AR72" s="19"/>
    </row>
    <row r="73" spans="2:44">
      <c r="B73" s="19"/>
      <c r="AR73" s="19"/>
    </row>
    <row r="74" spans="2:44">
      <c r="B74" s="19"/>
      <c r="AR74" s="19"/>
    </row>
    <row r="75" spans="2:44" s="1" customFormat="1" ht="12.75">
      <c r="B75" s="31"/>
      <c r="D75" s="45" t="s">
        <v>48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5" t="s">
        <v>49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5" t="s">
        <v>48</v>
      </c>
      <c r="AI75" s="33"/>
      <c r="AJ75" s="33"/>
      <c r="AK75" s="33"/>
      <c r="AL75" s="33"/>
      <c r="AM75" s="45" t="s">
        <v>49</v>
      </c>
      <c r="AN75" s="33"/>
      <c r="AO75" s="33"/>
      <c r="AR75" s="31"/>
    </row>
    <row r="76" spans="2:44" s="1" customFormat="1">
      <c r="B76" s="31"/>
      <c r="AR76" s="31"/>
    </row>
    <row r="77" spans="2:44" s="1" customFormat="1" ht="6.9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1"/>
    </row>
    <row r="81" spans="1:91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1"/>
    </row>
    <row r="82" spans="1:91" s="1" customFormat="1" ht="24.95" customHeight="1">
      <c r="B82" s="31"/>
      <c r="C82" s="20" t="s">
        <v>52</v>
      </c>
      <c r="AR82" s="31"/>
    </row>
    <row r="83" spans="1:91" s="1" customFormat="1" ht="6.95" customHeight="1">
      <c r="B83" s="31"/>
      <c r="AR83" s="31"/>
    </row>
    <row r="84" spans="1:91" s="3" customFormat="1" ht="12" customHeight="1">
      <c r="B84" s="50"/>
      <c r="C84" s="26" t="s">
        <v>12</v>
      </c>
      <c r="AR84" s="50"/>
    </row>
    <row r="85" spans="1:91" s="4" customFormat="1" ht="36.950000000000003" customHeight="1">
      <c r="B85" s="51"/>
      <c r="C85" s="52" t="s">
        <v>14</v>
      </c>
      <c r="L85" s="252" t="str">
        <f>K6</f>
        <v>Rekonštrukcia priestorov UPC - Podhľad zmena 24.4.2026</v>
      </c>
      <c r="M85" s="253"/>
      <c r="N85" s="253"/>
      <c r="O85" s="253"/>
      <c r="P85" s="253"/>
      <c r="Q85" s="253"/>
      <c r="R85" s="253"/>
      <c r="S85" s="253"/>
      <c r="T85" s="253"/>
      <c r="U85" s="253"/>
      <c r="V85" s="253"/>
      <c r="W85" s="253"/>
      <c r="X85" s="253"/>
      <c r="Y85" s="253"/>
      <c r="Z85" s="253"/>
      <c r="AA85" s="253"/>
      <c r="AB85" s="253"/>
      <c r="AC85" s="253"/>
      <c r="AD85" s="253"/>
      <c r="AE85" s="253"/>
      <c r="AF85" s="253"/>
      <c r="AG85" s="253"/>
      <c r="AH85" s="253"/>
      <c r="AI85" s="253"/>
      <c r="AJ85" s="253"/>
      <c r="AR85" s="51"/>
    </row>
    <row r="86" spans="1:91" s="1" customFormat="1" ht="6.95" customHeight="1">
      <c r="B86" s="31"/>
      <c r="AR86" s="31"/>
    </row>
    <row r="87" spans="1:91" s="1" customFormat="1" ht="12" customHeight="1">
      <c r="B87" s="31"/>
      <c r="C87" s="26" t="s">
        <v>18</v>
      </c>
      <c r="L87" s="53" t="str">
        <f>IF(K8="","",K8)</f>
        <v>Mlynská Dolina, Bratislava</v>
      </c>
      <c r="AI87" s="26" t="s">
        <v>20</v>
      </c>
      <c r="AM87" s="230" t="str">
        <f>IF(AN8= "","",AN8)</f>
        <v>24. 4. 2026</v>
      </c>
      <c r="AN87" s="230"/>
      <c r="AR87" s="31"/>
    </row>
    <row r="88" spans="1:91" s="1" customFormat="1" ht="6.95" customHeight="1">
      <c r="B88" s="31"/>
      <c r="AR88" s="31"/>
    </row>
    <row r="89" spans="1:91" s="1" customFormat="1" ht="26.45" customHeight="1">
      <c r="B89" s="31"/>
      <c r="C89" s="26" t="s">
        <v>22</v>
      </c>
      <c r="L89" s="3" t="str">
        <f>IF(E11= "","",E11)</f>
        <v xml:space="preserve">   MLYNY UK - Univerzita Komenského v Bratislave Šafárikovo námestie 6 P. O. BOX 440 814 Bratislava 1</v>
      </c>
      <c r="AI89" s="26" t="s">
        <v>27</v>
      </c>
      <c r="AM89" s="231" t="str">
        <f>IF(E17="","",E17)</f>
        <v>Architektonická kancelária Lubomír Závodný AA</v>
      </c>
      <c r="AN89" s="232"/>
      <c r="AO89" s="232"/>
      <c r="AP89" s="232"/>
      <c r="AR89" s="31"/>
      <c r="AS89" s="233" t="s">
        <v>53</v>
      </c>
      <c r="AT89" s="234"/>
      <c r="AU89" s="55"/>
      <c r="AV89" s="55"/>
      <c r="AW89" s="55"/>
      <c r="AX89" s="55"/>
      <c r="AY89" s="55"/>
      <c r="AZ89" s="55"/>
      <c r="BA89" s="55"/>
      <c r="BB89" s="55"/>
      <c r="BC89" s="55"/>
      <c r="BD89" s="56"/>
    </row>
    <row r="90" spans="1:91" s="1" customFormat="1" ht="15.6" customHeight="1">
      <c r="B90" s="31"/>
      <c r="C90" s="26" t="s">
        <v>25</v>
      </c>
      <c r="L90" s="3" t="str">
        <f>IF(E14= "Vyplň údaj","",E14)</f>
        <v/>
      </c>
      <c r="AI90" s="26" t="s">
        <v>30</v>
      </c>
      <c r="AM90" s="231" t="str">
        <f>IF(E20="","",E20)</f>
        <v>Rosoft,s.r.o.</v>
      </c>
      <c r="AN90" s="232"/>
      <c r="AO90" s="232"/>
      <c r="AP90" s="232"/>
      <c r="AR90" s="31"/>
      <c r="AS90" s="235"/>
      <c r="AT90" s="236"/>
      <c r="BD90" s="57"/>
    </row>
    <row r="91" spans="1:91" s="1" customFormat="1" ht="10.9" customHeight="1">
      <c r="B91" s="31"/>
      <c r="AR91" s="31"/>
      <c r="AS91" s="235"/>
      <c r="AT91" s="236"/>
      <c r="BD91" s="57"/>
    </row>
    <row r="92" spans="1:91" s="1" customFormat="1" ht="29.25" customHeight="1">
      <c r="B92" s="31"/>
      <c r="C92" s="243" t="s">
        <v>54</v>
      </c>
      <c r="D92" s="244"/>
      <c r="E92" s="244"/>
      <c r="F92" s="244"/>
      <c r="G92" s="244"/>
      <c r="H92" s="58"/>
      <c r="I92" s="245" t="s">
        <v>55</v>
      </c>
      <c r="J92" s="244"/>
      <c r="K92" s="244"/>
      <c r="L92" s="244"/>
      <c r="M92" s="244"/>
      <c r="N92" s="244"/>
      <c r="O92" s="244"/>
      <c r="P92" s="244"/>
      <c r="Q92" s="244"/>
      <c r="R92" s="244"/>
      <c r="S92" s="244"/>
      <c r="T92" s="244"/>
      <c r="U92" s="244"/>
      <c r="V92" s="244"/>
      <c r="W92" s="244"/>
      <c r="X92" s="244"/>
      <c r="Y92" s="244"/>
      <c r="Z92" s="244"/>
      <c r="AA92" s="244"/>
      <c r="AB92" s="244"/>
      <c r="AC92" s="244"/>
      <c r="AD92" s="244"/>
      <c r="AE92" s="244"/>
      <c r="AF92" s="244"/>
      <c r="AG92" s="246" t="s">
        <v>56</v>
      </c>
      <c r="AH92" s="244"/>
      <c r="AI92" s="244"/>
      <c r="AJ92" s="244"/>
      <c r="AK92" s="244"/>
      <c r="AL92" s="244"/>
      <c r="AM92" s="244"/>
      <c r="AN92" s="245" t="s">
        <v>57</v>
      </c>
      <c r="AO92" s="244"/>
      <c r="AP92" s="247"/>
      <c r="AQ92" s="59" t="s">
        <v>58</v>
      </c>
      <c r="AR92" s="31"/>
      <c r="AS92" s="60" t="s">
        <v>59</v>
      </c>
      <c r="AT92" s="61" t="s">
        <v>60</v>
      </c>
      <c r="AU92" s="61" t="s">
        <v>61</v>
      </c>
      <c r="AV92" s="61" t="s">
        <v>62</v>
      </c>
      <c r="AW92" s="61" t="s">
        <v>63</v>
      </c>
      <c r="AX92" s="61" t="s">
        <v>64</v>
      </c>
      <c r="AY92" s="61" t="s">
        <v>65</v>
      </c>
      <c r="AZ92" s="61" t="s">
        <v>66</v>
      </c>
      <c r="BA92" s="61" t="s">
        <v>67</v>
      </c>
      <c r="BB92" s="61" t="s">
        <v>68</v>
      </c>
      <c r="BC92" s="61" t="s">
        <v>69</v>
      </c>
      <c r="BD92" s="62" t="s">
        <v>70</v>
      </c>
    </row>
    <row r="93" spans="1:91" s="1" customFormat="1" ht="10.9" customHeight="1">
      <c r="B93" s="31"/>
      <c r="AR93" s="31"/>
      <c r="AS93" s="63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6"/>
    </row>
    <row r="94" spans="1:91" s="5" customFormat="1" ht="32.450000000000003" customHeight="1">
      <c r="B94" s="64"/>
      <c r="C94" s="65" t="s">
        <v>71</v>
      </c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241">
        <f>ROUND(AG95,2)</f>
        <v>0</v>
      </c>
      <c r="AH94" s="241"/>
      <c r="AI94" s="241"/>
      <c r="AJ94" s="241"/>
      <c r="AK94" s="241"/>
      <c r="AL94" s="241"/>
      <c r="AM94" s="241"/>
      <c r="AN94" s="242">
        <f>SUM(AG94,AT94)</f>
        <v>0</v>
      </c>
      <c r="AO94" s="242"/>
      <c r="AP94" s="242"/>
      <c r="AQ94" s="68" t="s">
        <v>1</v>
      </c>
      <c r="AR94" s="64"/>
      <c r="AS94" s="69">
        <f>ROUND(AS95,2)</f>
        <v>0</v>
      </c>
      <c r="AT94" s="70">
        <f>ROUND(SUM(AV94:AW94),2)</f>
        <v>0</v>
      </c>
      <c r="AU94" s="71">
        <f>ROUND(AU95,5)</f>
        <v>0</v>
      </c>
      <c r="AV94" s="70">
        <f>ROUND(AZ94*L29,2)</f>
        <v>0</v>
      </c>
      <c r="AW94" s="70">
        <f>ROUND(BA94*L30,2)</f>
        <v>0</v>
      </c>
      <c r="AX94" s="70">
        <f>ROUND(BB94*L29,2)</f>
        <v>0</v>
      </c>
      <c r="AY94" s="70">
        <f>ROUND(BC94*L30,2)</f>
        <v>0</v>
      </c>
      <c r="AZ94" s="70">
        <f t="shared" ref="AZ94:BD95" si="0">ROUND(AZ95,2)</f>
        <v>0</v>
      </c>
      <c r="BA94" s="70">
        <f t="shared" si="0"/>
        <v>0</v>
      </c>
      <c r="BB94" s="70">
        <f t="shared" si="0"/>
        <v>0</v>
      </c>
      <c r="BC94" s="70">
        <f t="shared" si="0"/>
        <v>0</v>
      </c>
      <c r="BD94" s="72">
        <f t="shared" si="0"/>
        <v>0</v>
      </c>
      <c r="BS94" s="73" t="s">
        <v>72</v>
      </c>
      <c r="BT94" s="73" t="s">
        <v>73</v>
      </c>
      <c r="BU94" s="74" t="s">
        <v>74</v>
      </c>
      <c r="BV94" s="73" t="s">
        <v>75</v>
      </c>
      <c r="BW94" s="73" t="s">
        <v>4</v>
      </c>
      <c r="BX94" s="73" t="s">
        <v>76</v>
      </c>
      <c r="CL94" s="73" t="s">
        <v>1</v>
      </c>
    </row>
    <row r="95" spans="1:91" s="6" customFormat="1" ht="14.45" customHeight="1">
      <c r="B95" s="75"/>
      <c r="C95" s="76"/>
      <c r="D95" s="251"/>
      <c r="E95" s="251"/>
      <c r="F95" s="251"/>
      <c r="G95" s="251"/>
      <c r="H95" s="251"/>
      <c r="I95" s="77"/>
      <c r="J95" s="251" t="s">
        <v>77</v>
      </c>
      <c r="K95" s="251"/>
      <c r="L95" s="251"/>
      <c r="M95" s="251"/>
      <c r="N95" s="251"/>
      <c r="O95" s="251"/>
      <c r="P95" s="251"/>
      <c r="Q95" s="251"/>
      <c r="R95" s="251"/>
      <c r="S95" s="251"/>
      <c r="T95" s="251"/>
      <c r="U95" s="251"/>
      <c r="V95" s="251"/>
      <c r="W95" s="251"/>
      <c r="X95" s="251"/>
      <c r="Y95" s="251"/>
      <c r="Z95" s="251"/>
      <c r="AA95" s="251"/>
      <c r="AB95" s="251"/>
      <c r="AC95" s="251"/>
      <c r="AD95" s="251"/>
      <c r="AE95" s="251"/>
      <c r="AF95" s="251"/>
      <c r="AG95" s="250">
        <f>ROUND(AG96,2)</f>
        <v>0</v>
      </c>
      <c r="AH95" s="249"/>
      <c r="AI95" s="249"/>
      <c r="AJ95" s="249"/>
      <c r="AK95" s="249"/>
      <c r="AL95" s="249"/>
      <c r="AM95" s="249"/>
      <c r="AN95" s="248">
        <f>SUM(AG95,AT95)</f>
        <v>0</v>
      </c>
      <c r="AO95" s="249"/>
      <c r="AP95" s="249"/>
      <c r="AQ95" s="78" t="s">
        <v>78</v>
      </c>
      <c r="AR95" s="75"/>
      <c r="AS95" s="79">
        <f>ROUND(AS96,2)</f>
        <v>0</v>
      </c>
      <c r="AT95" s="80">
        <f>ROUND(SUM(AV95:AW95),2)</f>
        <v>0</v>
      </c>
      <c r="AU95" s="81">
        <f>ROUND(AU96,5)</f>
        <v>0</v>
      </c>
      <c r="AV95" s="80">
        <f>ROUND(AZ95*L29,2)</f>
        <v>0</v>
      </c>
      <c r="AW95" s="80">
        <f>ROUND(BA95*L30,2)</f>
        <v>0</v>
      </c>
      <c r="AX95" s="80">
        <f>ROUND(BB95*L29,2)</f>
        <v>0</v>
      </c>
      <c r="AY95" s="80">
        <f>ROUND(BC95*L30,2)</f>
        <v>0</v>
      </c>
      <c r="AZ95" s="80">
        <f t="shared" si="0"/>
        <v>0</v>
      </c>
      <c r="BA95" s="80">
        <f t="shared" si="0"/>
        <v>0</v>
      </c>
      <c r="BB95" s="80">
        <f t="shared" si="0"/>
        <v>0</v>
      </c>
      <c r="BC95" s="80">
        <f t="shared" si="0"/>
        <v>0</v>
      </c>
      <c r="BD95" s="82">
        <f t="shared" si="0"/>
        <v>0</v>
      </c>
      <c r="BS95" s="83" t="s">
        <v>72</v>
      </c>
      <c r="BT95" s="83" t="s">
        <v>79</v>
      </c>
      <c r="BU95" s="83" t="s">
        <v>74</v>
      </c>
      <c r="BV95" s="83" t="s">
        <v>75</v>
      </c>
      <c r="BW95" s="83" t="s">
        <v>80</v>
      </c>
      <c r="BX95" s="83" t="s">
        <v>4</v>
      </c>
      <c r="CL95" s="83" t="s">
        <v>1</v>
      </c>
      <c r="CM95" s="83" t="s">
        <v>73</v>
      </c>
    </row>
    <row r="96" spans="1:91" s="3" customFormat="1" ht="14.45" customHeight="1">
      <c r="A96" s="84" t="s">
        <v>81</v>
      </c>
      <c r="B96" s="50"/>
      <c r="C96" s="9"/>
      <c r="D96" s="9"/>
      <c r="E96" s="240"/>
      <c r="F96" s="240"/>
      <c r="G96" s="240"/>
      <c r="H96" s="240"/>
      <c r="I96" s="240"/>
      <c r="J96" s="9"/>
      <c r="K96" s="240" t="s">
        <v>82</v>
      </c>
      <c r="L96" s="240"/>
      <c r="M96" s="240"/>
      <c r="N96" s="240"/>
      <c r="O96" s="240"/>
      <c r="P96" s="240"/>
      <c r="Q96" s="240"/>
      <c r="R96" s="240"/>
      <c r="S96" s="240"/>
      <c r="T96" s="240"/>
      <c r="U96" s="240"/>
      <c r="V96" s="240"/>
      <c r="W96" s="240"/>
      <c r="X96" s="240"/>
      <c r="Y96" s="240"/>
      <c r="Z96" s="240"/>
      <c r="AA96" s="240"/>
      <c r="AB96" s="240"/>
      <c r="AC96" s="240"/>
      <c r="AD96" s="240"/>
      <c r="AE96" s="240"/>
      <c r="AF96" s="240"/>
      <c r="AG96" s="238">
        <f>'E.1.1 ASR-Hl.sála UPeCe-2np'!J34</f>
        <v>0</v>
      </c>
      <c r="AH96" s="239"/>
      <c r="AI96" s="239"/>
      <c r="AJ96" s="239"/>
      <c r="AK96" s="239"/>
      <c r="AL96" s="239"/>
      <c r="AM96" s="239"/>
      <c r="AN96" s="238">
        <f>SUM(AG96,AT96)</f>
        <v>0</v>
      </c>
      <c r="AO96" s="239"/>
      <c r="AP96" s="239"/>
      <c r="AQ96" s="85" t="s">
        <v>83</v>
      </c>
      <c r="AR96" s="50"/>
      <c r="AS96" s="86">
        <v>0</v>
      </c>
      <c r="AT96" s="87">
        <f>ROUND(SUM(AV96:AW96),2)</f>
        <v>0</v>
      </c>
      <c r="AU96" s="88">
        <f>'E.1.1 ASR-Hl.sála UPeCe-2np'!P138</f>
        <v>0</v>
      </c>
      <c r="AV96" s="87">
        <f>'E.1.1 ASR-Hl.sála UPeCe-2np'!J37</f>
        <v>0</v>
      </c>
      <c r="AW96" s="87">
        <f>'E.1.1 ASR-Hl.sála UPeCe-2np'!J38</f>
        <v>0</v>
      </c>
      <c r="AX96" s="87">
        <f>'E.1.1 ASR-Hl.sála UPeCe-2np'!J39</f>
        <v>0</v>
      </c>
      <c r="AY96" s="87">
        <f>'E.1.1 ASR-Hl.sála UPeCe-2np'!J40</f>
        <v>0</v>
      </c>
      <c r="AZ96" s="87">
        <f>'E.1.1 ASR-Hl.sála UPeCe-2np'!F37</f>
        <v>0</v>
      </c>
      <c r="BA96" s="87">
        <f>'E.1.1 ASR-Hl.sála UPeCe-2np'!F38</f>
        <v>0</v>
      </c>
      <c r="BB96" s="87">
        <f>'E.1.1 ASR-Hl.sála UPeCe-2np'!F39</f>
        <v>0</v>
      </c>
      <c r="BC96" s="87">
        <f>'E.1.1 ASR-Hl.sála UPeCe-2np'!F40</f>
        <v>0</v>
      </c>
      <c r="BD96" s="89">
        <f>'E.1.1 ASR-Hl.sála UPeCe-2np'!F41</f>
        <v>0</v>
      </c>
      <c r="BT96" s="24" t="s">
        <v>84</v>
      </c>
      <c r="BV96" s="24" t="s">
        <v>75</v>
      </c>
      <c r="BW96" s="24" t="s">
        <v>85</v>
      </c>
      <c r="BX96" s="24" t="s">
        <v>80</v>
      </c>
      <c r="CL96" s="24" t="s">
        <v>1</v>
      </c>
    </row>
    <row r="97" spans="2:44" s="1" customFormat="1" ht="30" customHeight="1">
      <c r="B97" s="31"/>
      <c r="AR97" s="31"/>
    </row>
    <row r="98" spans="2:44" s="1" customFormat="1" ht="6.95" customHeight="1">
      <c r="B98" s="46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31"/>
    </row>
  </sheetData>
  <mergeCells count="46">
    <mergeCell ref="AR2:BE2"/>
    <mergeCell ref="AN96:AP96"/>
    <mergeCell ref="AG96:AM96"/>
    <mergeCell ref="E96:I96"/>
    <mergeCell ref="K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6" location="'01 - Hlavná Sála UPeCe - 2NP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L10"/>
  <sheetViews>
    <sheetView workbookViewId="0">
      <selection activeCell="O8" sqref="O8"/>
    </sheetView>
  </sheetViews>
  <sheetFormatPr defaultColWidth="9.33203125" defaultRowHeight="11.25"/>
  <cols>
    <col min="1" max="1" width="3.83203125" style="185" customWidth="1"/>
    <col min="2" max="11" width="9.33203125" style="185"/>
    <col min="12" max="12" width="11.33203125" style="185" customWidth="1"/>
    <col min="13" max="16384" width="9.33203125" style="185"/>
  </cols>
  <sheetData>
    <row r="2" spans="1:12" ht="20.100000000000001" customHeight="1">
      <c r="B2" s="186" t="s">
        <v>226</v>
      </c>
      <c r="C2" s="187"/>
      <c r="D2" s="187"/>
      <c r="E2" s="187"/>
      <c r="F2" s="187"/>
      <c r="G2" s="188"/>
      <c r="H2" s="188"/>
    </row>
    <row r="3" spans="1:12" s="190" customFormat="1" ht="39.950000000000003" customHeight="1">
      <c r="A3" s="189" t="s">
        <v>227</v>
      </c>
      <c r="B3" s="254" t="s">
        <v>228</v>
      </c>
      <c r="C3" s="254"/>
      <c r="D3" s="254"/>
      <c r="E3" s="254"/>
      <c r="F3" s="254"/>
      <c r="G3" s="254"/>
      <c r="H3" s="254"/>
      <c r="I3" s="254"/>
      <c r="J3" s="254"/>
      <c r="K3" s="254"/>
      <c r="L3" s="254"/>
    </row>
    <row r="4" spans="1:12" s="190" customFormat="1" ht="69.95" customHeight="1">
      <c r="A4" s="189" t="s">
        <v>227</v>
      </c>
      <c r="B4" s="254" t="s">
        <v>229</v>
      </c>
      <c r="C4" s="254"/>
      <c r="D4" s="254"/>
      <c r="E4" s="254"/>
      <c r="F4" s="254"/>
      <c r="G4" s="254"/>
      <c r="H4" s="254"/>
      <c r="I4" s="254"/>
      <c r="J4" s="254"/>
      <c r="K4" s="254"/>
      <c r="L4" s="254"/>
    </row>
    <row r="5" spans="1:12" s="190" customFormat="1" ht="69.95" customHeight="1">
      <c r="A5" s="189" t="s">
        <v>227</v>
      </c>
      <c r="B5" s="254" t="s">
        <v>230</v>
      </c>
      <c r="C5" s="254"/>
      <c r="D5" s="254"/>
      <c r="E5" s="254"/>
      <c r="F5" s="254"/>
      <c r="G5" s="254"/>
      <c r="H5" s="254"/>
      <c r="I5" s="254"/>
      <c r="J5" s="254"/>
      <c r="K5" s="254"/>
      <c r="L5" s="254"/>
    </row>
    <row r="6" spans="1:12" s="190" customFormat="1" ht="54.95" customHeight="1">
      <c r="A6" s="189" t="s">
        <v>227</v>
      </c>
      <c r="B6" s="254" t="s">
        <v>231</v>
      </c>
      <c r="C6" s="254"/>
      <c r="D6" s="254"/>
      <c r="E6" s="254"/>
      <c r="F6" s="254"/>
      <c r="G6" s="254"/>
      <c r="H6" s="254"/>
      <c r="I6" s="254"/>
      <c r="J6" s="254"/>
      <c r="K6" s="254"/>
      <c r="L6" s="254"/>
    </row>
    <row r="7" spans="1:12" s="190" customFormat="1" ht="39.950000000000003" customHeight="1">
      <c r="A7" s="189" t="s">
        <v>227</v>
      </c>
      <c r="B7" s="254" t="s">
        <v>232</v>
      </c>
      <c r="C7" s="254"/>
      <c r="D7" s="254"/>
      <c r="E7" s="254"/>
      <c r="F7" s="254"/>
      <c r="G7" s="254"/>
      <c r="H7" s="254"/>
      <c r="I7" s="254"/>
      <c r="J7" s="254"/>
      <c r="K7" s="254"/>
      <c r="L7" s="254"/>
    </row>
    <row r="8" spans="1:12" s="190" customFormat="1" ht="188.25" customHeight="1">
      <c r="A8" s="189" t="s">
        <v>227</v>
      </c>
      <c r="B8" s="254" t="s">
        <v>233</v>
      </c>
      <c r="C8" s="254"/>
      <c r="D8" s="254"/>
      <c r="E8" s="254"/>
      <c r="F8" s="254"/>
      <c r="G8" s="254"/>
      <c r="H8" s="254"/>
      <c r="I8" s="254"/>
      <c r="J8" s="254"/>
      <c r="K8" s="254"/>
      <c r="L8" s="254"/>
    </row>
    <row r="9" spans="1:12" s="190" customFormat="1" ht="15" customHeight="1">
      <c r="A9" s="189"/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</row>
    <row r="10" spans="1:12" ht="25.5" customHeight="1">
      <c r="A10" s="189" t="s">
        <v>227</v>
      </c>
      <c r="B10" s="254" t="s">
        <v>234</v>
      </c>
      <c r="C10" s="254"/>
      <c r="D10" s="254"/>
      <c r="E10" s="254"/>
      <c r="F10" s="254"/>
      <c r="G10" s="254"/>
      <c r="H10" s="254"/>
      <c r="I10" s="254"/>
      <c r="J10" s="254"/>
      <c r="K10" s="254"/>
      <c r="L10" s="254"/>
    </row>
  </sheetData>
  <mergeCells count="7">
    <mergeCell ref="B10:L10"/>
    <mergeCell ref="B3:L3"/>
    <mergeCell ref="B4:L4"/>
    <mergeCell ref="B5:L5"/>
    <mergeCell ref="B6:L6"/>
    <mergeCell ref="B7:L7"/>
    <mergeCell ref="B8:L8"/>
  </mergeCells>
  <pageMargins left="0.39370078740157483" right="0.39370078740157483" top="0.39370078740157483" bottom="0.39370078740157483" header="0" footer="0"/>
  <pageSetup paperSize="9" fitToHeight="100" orientation="portrait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187"/>
  <sheetViews>
    <sheetView showGridLines="0" tabSelected="1" topLeftCell="A137" zoomScale="70" zoomScaleNormal="70" workbookViewId="0">
      <selection activeCell="I141" sqref="I141"/>
    </sheetView>
  </sheetViews>
  <sheetFormatPr defaultRowHeight="11.25"/>
  <cols>
    <col min="1" max="1" width="8.83203125" customWidth="1"/>
    <col min="2" max="2" width="1.1640625" customWidth="1"/>
    <col min="3" max="4" width="4.5" customWidth="1"/>
    <col min="5" max="5" width="18.33203125" customWidth="1"/>
    <col min="6" max="6" width="54.5" customWidth="1"/>
    <col min="7" max="7" width="8" customWidth="1"/>
    <col min="8" max="8" width="15" customWidth="1"/>
    <col min="9" max="9" width="16.83203125" customWidth="1"/>
    <col min="10" max="10" width="23.83203125" customWidth="1"/>
    <col min="11" max="11" width="23.83203125" hidden="1" customWidth="1"/>
    <col min="12" max="12" width="10" customWidth="1"/>
    <col min="13" max="13" width="11.5" hidden="1" customWidth="1"/>
    <col min="14" max="14" width="9.1640625" hidden="1"/>
    <col min="15" max="20" width="15.1640625" hidden="1" customWidth="1"/>
    <col min="21" max="21" width="17.5" hidden="1" customWidth="1"/>
    <col min="22" max="22" width="13.1640625" customWidth="1"/>
    <col min="23" max="23" width="17.5" customWidth="1"/>
    <col min="24" max="24" width="13.1640625" customWidth="1"/>
    <col min="25" max="25" width="16" customWidth="1"/>
    <col min="26" max="26" width="11.6640625" customWidth="1"/>
    <col min="27" max="27" width="16" customWidth="1"/>
    <col min="28" max="28" width="17.5" customWidth="1"/>
    <col min="29" max="29" width="11.6640625" customWidth="1"/>
    <col min="30" max="30" width="16" customWidth="1"/>
    <col min="31" max="31" width="17.5" customWidth="1"/>
    <col min="44" max="65" width="9.1640625" hidden="1"/>
  </cols>
  <sheetData>
    <row r="2" spans="2:46" ht="36.950000000000003" customHeight="1">
      <c r="L2" s="237" t="s">
        <v>5</v>
      </c>
      <c r="M2" s="212"/>
      <c r="N2" s="212"/>
      <c r="O2" s="212"/>
      <c r="P2" s="212"/>
      <c r="Q2" s="212"/>
      <c r="R2" s="212"/>
      <c r="S2" s="212"/>
      <c r="T2" s="212"/>
      <c r="U2" s="212"/>
      <c r="V2" s="212"/>
      <c r="AT2" s="16" t="s">
        <v>85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73</v>
      </c>
    </row>
    <row r="4" spans="2:46" ht="24.95" customHeight="1">
      <c r="B4" s="19"/>
      <c r="D4" s="20" t="s">
        <v>86</v>
      </c>
      <c r="L4" s="19"/>
      <c r="M4" s="90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14</v>
      </c>
      <c r="L6" s="19"/>
    </row>
    <row r="7" spans="2:46" ht="14.45" customHeight="1">
      <c r="B7" s="19"/>
      <c r="E7" s="256" t="str">
        <f>'Rekapitulácia stavby'!K6</f>
        <v>Rekonštrukcia priestorov UPC - Podhľad zmena 24.4.2026</v>
      </c>
      <c r="F7" s="259"/>
      <c r="G7" s="259"/>
      <c r="H7" s="259"/>
      <c r="L7" s="19"/>
    </row>
    <row r="8" spans="2:46" ht="12" customHeight="1">
      <c r="B8" s="19"/>
      <c r="D8" s="26" t="s">
        <v>87</v>
      </c>
      <c r="L8" s="19"/>
    </row>
    <row r="9" spans="2:46" s="1" customFormat="1" ht="14.45" customHeight="1">
      <c r="B9" s="31"/>
      <c r="E9" s="256" t="s">
        <v>77</v>
      </c>
      <c r="F9" s="255"/>
      <c r="G9" s="255"/>
      <c r="H9" s="255"/>
      <c r="L9" s="31"/>
    </row>
    <row r="10" spans="2:46" s="1" customFormat="1" ht="12" customHeight="1">
      <c r="B10" s="31"/>
      <c r="D10" s="26" t="s">
        <v>88</v>
      </c>
      <c r="L10" s="31"/>
    </row>
    <row r="11" spans="2:46" s="1" customFormat="1" ht="15.6" customHeight="1">
      <c r="B11" s="31"/>
      <c r="E11" s="252" t="s">
        <v>82</v>
      </c>
      <c r="F11" s="255"/>
      <c r="G11" s="255"/>
      <c r="H11" s="25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16</v>
      </c>
      <c r="F13" s="24" t="s">
        <v>1</v>
      </c>
      <c r="I13" s="26" t="s">
        <v>17</v>
      </c>
      <c r="J13" s="24" t="s">
        <v>1</v>
      </c>
      <c r="L13" s="31"/>
    </row>
    <row r="14" spans="2:46" s="1" customFormat="1" ht="12" customHeight="1">
      <c r="B14" s="31"/>
      <c r="D14" s="26" t="s">
        <v>18</v>
      </c>
      <c r="F14" s="24" t="s">
        <v>19</v>
      </c>
      <c r="I14" s="26" t="s">
        <v>20</v>
      </c>
      <c r="J14" s="54" t="str">
        <f>'Rekapitulácia stavby'!AN8</f>
        <v>24. 4. 2026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22</v>
      </c>
      <c r="I16" s="26" t="s">
        <v>23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 xml:space="preserve">   MLYNY UK - Univerzita Komenského v Bratislave Šafárikovo námestie 6 P. O. BOX 440 814 Bratislava 1</v>
      </c>
      <c r="I17" s="26" t="s">
        <v>24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25</v>
      </c>
      <c r="I19" s="26" t="s">
        <v>23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0" t="str">
        <f>'Rekapitulácia stavby'!E14</f>
        <v>Vyplň údaj</v>
      </c>
      <c r="F20" s="211"/>
      <c r="G20" s="211"/>
      <c r="H20" s="211"/>
      <c r="I20" s="26" t="s">
        <v>24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27</v>
      </c>
      <c r="I22" s="26" t="s">
        <v>23</v>
      </c>
      <c r="J22" s="24" t="s">
        <v>1</v>
      </c>
      <c r="L22" s="31"/>
    </row>
    <row r="23" spans="2:12" s="1" customFormat="1" ht="18" customHeight="1">
      <c r="B23" s="31"/>
      <c r="E23" s="24" t="s">
        <v>28</v>
      </c>
      <c r="I23" s="26" t="s">
        <v>24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30</v>
      </c>
      <c r="I25" s="26" t="s">
        <v>23</v>
      </c>
      <c r="J25" s="24" t="s">
        <v>1</v>
      </c>
      <c r="L25" s="31"/>
    </row>
    <row r="26" spans="2:12" s="1" customFormat="1" ht="18" customHeight="1">
      <c r="B26" s="31"/>
      <c r="E26" s="24" t="s">
        <v>31</v>
      </c>
      <c r="I26" s="26" t="s">
        <v>24</v>
      </c>
      <c r="J26" s="24" t="s">
        <v>1</v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32</v>
      </c>
      <c r="L28" s="31"/>
    </row>
    <row r="29" spans="2:12" s="7" customFormat="1" ht="14.45" customHeight="1">
      <c r="B29" s="91"/>
      <c r="E29" s="216" t="s">
        <v>1</v>
      </c>
      <c r="F29" s="216"/>
      <c r="G29" s="216"/>
      <c r="H29" s="216"/>
      <c r="L29" s="91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89</v>
      </c>
      <c r="J32" s="92">
        <f>J98</f>
        <v>0</v>
      </c>
      <c r="L32" s="31"/>
    </row>
    <row r="33" spans="2:12" s="1" customFormat="1" ht="14.45" customHeight="1">
      <c r="B33" s="31"/>
      <c r="D33" s="93" t="s">
        <v>90</v>
      </c>
      <c r="J33" s="92">
        <f>J109</f>
        <v>0</v>
      </c>
      <c r="L33" s="31"/>
    </row>
    <row r="34" spans="2:12" s="1" customFormat="1" ht="25.35" customHeight="1">
      <c r="B34" s="31"/>
      <c r="D34" s="94" t="s">
        <v>33</v>
      </c>
      <c r="J34" s="67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35</v>
      </c>
      <c r="I36" s="34" t="s">
        <v>34</v>
      </c>
      <c r="J36" s="34" t="s">
        <v>36</v>
      </c>
      <c r="L36" s="31"/>
    </row>
    <row r="37" spans="2:12" s="1" customFormat="1" ht="14.45" customHeight="1">
      <c r="B37" s="31"/>
      <c r="D37" s="95" t="s">
        <v>37</v>
      </c>
      <c r="E37" s="36" t="s">
        <v>38</v>
      </c>
      <c r="F37" s="96">
        <f>ROUND((SUM(BE109:BE116) + SUM(BE138:BE186)),  2)</f>
        <v>0</v>
      </c>
      <c r="G37" s="97"/>
      <c r="H37" s="97"/>
      <c r="I37" s="98">
        <v>0.23</v>
      </c>
      <c r="J37" s="96">
        <f>ROUND(((SUM(BE109:BE116) + SUM(BE138:BE186))*I37),  2)</f>
        <v>0</v>
      </c>
      <c r="L37" s="31"/>
    </row>
    <row r="38" spans="2:12" s="1" customFormat="1" ht="14.45" customHeight="1">
      <c r="B38" s="31"/>
      <c r="E38" s="36" t="s">
        <v>39</v>
      </c>
      <c r="F38" s="99">
        <f>ROUND((SUM(BF109:BF116) + SUM(BF138:BF186)),  2)</f>
        <v>0</v>
      </c>
      <c r="I38" s="100">
        <v>0.23</v>
      </c>
      <c r="J38" s="99">
        <f>ROUND(((SUM(BF109:BF116) + SUM(BF138:BF186))*I38),  2)</f>
        <v>0</v>
      </c>
      <c r="L38" s="31"/>
    </row>
    <row r="39" spans="2:12" s="1" customFormat="1" ht="14.45" hidden="1" customHeight="1">
      <c r="B39" s="31"/>
      <c r="E39" s="26" t="s">
        <v>40</v>
      </c>
      <c r="F39" s="99">
        <f>ROUND((SUM(BG109:BG116) + SUM(BG138:BG186)),  2)</f>
        <v>0</v>
      </c>
      <c r="I39" s="100">
        <v>0.23</v>
      </c>
      <c r="J39" s="99">
        <f>0</f>
        <v>0</v>
      </c>
      <c r="L39" s="31"/>
    </row>
    <row r="40" spans="2:12" s="1" customFormat="1" ht="14.45" hidden="1" customHeight="1">
      <c r="B40" s="31"/>
      <c r="E40" s="26" t="s">
        <v>41</v>
      </c>
      <c r="F40" s="99">
        <f>ROUND((SUM(BH109:BH116) + SUM(BH138:BH186)),  2)</f>
        <v>0</v>
      </c>
      <c r="I40" s="100">
        <v>0.23</v>
      </c>
      <c r="J40" s="99">
        <f>0</f>
        <v>0</v>
      </c>
      <c r="L40" s="31"/>
    </row>
    <row r="41" spans="2:12" s="1" customFormat="1" ht="14.45" hidden="1" customHeight="1">
      <c r="B41" s="31"/>
      <c r="E41" s="36" t="s">
        <v>42</v>
      </c>
      <c r="F41" s="96">
        <f>ROUND((SUM(BI109:BI116) + SUM(BI138:BI186)),  2)</f>
        <v>0</v>
      </c>
      <c r="G41" s="97"/>
      <c r="H41" s="97"/>
      <c r="I41" s="98">
        <v>0</v>
      </c>
      <c r="J41" s="96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1"/>
      <c r="D43" s="102" t="s">
        <v>43</v>
      </c>
      <c r="E43" s="58"/>
      <c r="F43" s="58"/>
      <c r="G43" s="103" t="s">
        <v>44</v>
      </c>
      <c r="H43" s="104" t="s">
        <v>45</v>
      </c>
      <c r="I43" s="58"/>
      <c r="J43" s="105">
        <f>SUM(J34:J41)</f>
        <v>0</v>
      </c>
      <c r="K43" s="106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46</v>
      </c>
      <c r="E50" s="44"/>
      <c r="F50" s="44"/>
      <c r="G50" s="43" t="s">
        <v>47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48</v>
      </c>
      <c r="E61" s="33"/>
      <c r="F61" s="107" t="s">
        <v>49</v>
      </c>
      <c r="G61" s="45" t="s">
        <v>48</v>
      </c>
      <c r="H61" s="33"/>
      <c r="I61" s="33"/>
      <c r="J61" s="108" t="s">
        <v>49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50</v>
      </c>
      <c r="E65" s="44"/>
      <c r="F65" s="44"/>
      <c r="G65" s="43" t="s">
        <v>51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48</v>
      </c>
      <c r="E76" s="33"/>
      <c r="F76" s="107" t="s">
        <v>49</v>
      </c>
      <c r="G76" s="45" t="s">
        <v>48</v>
      </c>
      <c r="H76" s="33"/>
      <c r="I76" s="33"/>
      <c r="J76" s="108" t="s">
        <v>49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91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14</v>
      </c>
      <c r="L84" s="31"/>
    </row>
    <row r="85" spans="2:12" s="1" customFormat="1" ht="14.45" customHeight="1">
      <c r="B85" s="31"/>
      <c r="E85" s="256" t="str">
        <f>E7</f>
        <v>Rekonštrukcia priestorov UPC - Podhľad zmena 24.4.2026</v>
      </c>
      <c r="F85" s="259"/>
      <c r="G85" s="259"/>
      <c r="H85" s="259"/>
      <c r="L85" s="31"/>
    </row>
    <row r="86" spans="2:12" ht="12" customHeight="1">
      <c r="B86" s="19"/>
      <c r="C86" s="26" t="s">
        <v>87</v>
      </c>
      <c r="L86" s="19"/>
    </row>
    <row r="87" spans="2:12" s="1" customFormat="1" ht="14.45" customHeight="1">
      <c r="B87" s="31"/>
      <c r="E87" s="256" t="s">
        <v>77</v>
      </c>
      <c r="F87" s="255"/>
      <c r="G87" s="255"/>
      <c r="H87" s="255"/>
      <c r="L87" s="31"/>
    </row>
    <row r="88" spans="2:12" s="1" customFormat="1" ht="12" customHeight="1">
      <c r="B88" s="31"/>
      <c r="C88" s="26" t="s">
        <v>88</v>
      </c>
      <c r="L88" s="31"/>
    </row>
    <row r="89" spans="2:12" s="1" customFormat="1" ht="15.6" customHeight="1">
      <c r="B89" s="31"/>
      <c r="E89" s="252" t="str">
        <f>E11</f>
        <v>Hlavná Sála UPeCe - 2NP</v>
      </c>
      <c r="F89" s="255"/>
      <c r="G89" s="255"/>
      <c r="H89" s="25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18</v>
      </c>
      <c r="F91" s="24" t="str">
        <f>F14</f>
        <v>Mlynská Dolina, Bratislava</v>
      </c>
      <c r="I91" s="26" t="s">
        <v>20</v>
      </c>
      <c r="J91" s="54" t="str">
        <f>IF(J14="","",J14)</f>
        <v>24. 4. 2026</v>
      </c>
      <c r="L91" s="31"/>
    </row>
    <row r="92" spans="2:12" s="1" customFormat="1" ht="6.95" customHeight="1">
      <c r="B92" s="31"/>
      <c r="L92" s="31"/>
    </row>
    <row r="93" spans="2:12" s="1" customFormat="1" ht="40.9" customHeight="1">
      <c r="B93" s="31"/>
      <c r="C93" s="26" t="s">
        <v>22</v>
      </c>
      <c r="F93" s="24" t="str">
        <f>E17</f>
        <v xml:space="preserve">   MLYNY UK - Univerzita Komenského v Bratislave Šafárikovo námestie 6 P. O. BOX 440 814 Bratislava 1</v>
      </c>
      <c r="I93" s="26" t="s">
        <v>27</v>
      </c>
      <c r="J93" s="29" t="str">
        <f>E23</f>
        <v>Architektonická kancelária Lubomír Závodný AA</v>
      </c>
      <c r="L93" s="31"/>
    </row>
    <row r="94" spans="2:12" s="1" customFormat="1" ht="15.6" customHeight="1">
      <c r="B94" s="31"/>
      <c r="C94" s="26" t="s">
        <v>25</v>
      </c>
      <c r="F94" s="24" t="str">
        <f>IF(E20="","",E20)</f>
        <v>Vyplň údaj</v>
      </c>
      <c r="I94" s="26" t="s">
        <v>30</v>
      </c>
      <c r="J94" s="29" t="str">
        <f>E26</f>
        <v>Rosoft,s.r.o.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09" t="s">
        <v>92</v>
      </c>
      <c r="D96" s="101"/>
      <c r="E96" s="101"/>
      <c r="F96" s="101"/>
      <c r="G96" s="101"/>
      <c r="H96" s="101"/>
      <c r="I96" s="101"/>
      <c r="J96" s="110" t="s">
        <v>93</v>
      </c>
      <c r="K96" s="101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1" t="s">
        <v>94</v>
      </c>
      <c r="J98" s="67">
        <f>J138</f>
        <v>0</v>
      </c>
      <c r="L98" s="31"/>
      <c r="AU98" s="16" t="s">
        <v>95</v>
      </c>
    </row>
    <row r="99" spans="2:65" s="8" customFormat="1" ht="24.95" customHeight="1">
      <c r="B99" s="112"/>
      <c r="D99" s="113" t="s">
        <v>96</v>
      </c>
      <c r="E99" s="114"/>
      <c r="F99" s="114"/>
      <c r="G99" s="114"/>
      <c r="H99" s="114"/>
      <c r="I99" s="114"/>
      <c r="J99" s="115">
        <f>J139</f>
        <v>0</v>
      </c>
      <c r="L99" s="112"/>
    </row>
    <row r="100" spans="2:65" s="9" customFormat="1" ht="19.899999999999999" customHeight="1">
      <c r="B100" s="116"/>
      <c r="D100" s="117" t="s">
        <v>97</v>
      </c>
      <c r="E100" s="118"/>
      <c r="F100" s="118"/>
      <c r="G100" s="118"/>
      <c r="H100" s="118"/>
      <c r="I100" s="118"/>
      <c r="J100" s="119">
        <f>J140</f>
        <v>0</v>
      </c>
      <c r="L100" s="116"/>
    </row>
    <row r="101" spans="2:65" s="9" customFormat="1" ht="19.899999999999999" customHeight="1">
      <c r="B101" s="116"/>
      <c r="D101" s="117" t="s">
        <v>98</v>
      </c>
      <c r="E101" s="118"/>
      <c r="F101" s="118"/>
      <c r="G101" s="118"/>
      <c r="H101" s="118"/>
      <c r="I101" s="118"/>
      <c r="J101" s="119">
        <f>J148</f>
        <v>0</v>
      </c>
      <c r="L101" s="116"/>
    </row>
    <row r="102" spans="2:65" s="9" customFormat="1" ht="19.899999999999999" customHeight="1">
      <c r="B102" s="116"/>
      <c r="D102" s="117" t="s">
        <v>99</v>
      </c>
      <c r="E102" s="118"/>
      <c r="F102" s="118"/>
      <c r="G102" s="118"/>
      <c r="H102" s="118"/>
      <c r="I102" s="118"/>
      <c r="J102" s="119">
        <f>J155</f>
        <v>0</v>
      </c>
      <c r="L102" s="116"/>
    </row>
    <row r="103" spans="2:65" s="9" customFormat="1" ht="19.899999999999999" customHeight="1">
      <c r="B103" s="116"/>
      <c r="D103" s="117" t="s">
        <v>100</v>
      </c>
      <c r="E103" s="118"/>
      <c r="F103" s="118"/>
      <c r="G103" s="118"/>
      <c r="H103" s="118"/>
      <c r="I103" s="118"/>
      <c r="J103" s="119">
        <f>J167</f>
        <v>0</v>
      </c>
      <c r="L103" s="116"/>
    </row>
    <row r="104" spans="2:65" s="8" customFormat="1" ht="24.95" customHeight="1">
      <c r="B104" s="112"/>
      <c r="D104" s="113" t="s">
        <v>101</v>
      </c>
      <c r="E104" s="114"/>
      <c r="F104" s="114"/>
      <c r="G104" s="114"/>
      <c r="H104" s="114"/>
      <c r="I104" s="114"/>
      <c r="J104" s="115">
        <f>J169</f>
        <v>0</v>
      </c>
      <c r="L104" s="112"/>
    </row>
    <row r="105" spans="2:65" s="9" customFormat="1" ht="19.899999999999999" customHeight="1">
      <c r="B105" s="116"/>
      <c r="D105" s="117" t="s">
        <v>102</v>
      </c>
      <c r="E105" s="118"/>
      <c r="F105" s="118"/>
      <c r="G105" s="118"/>
      <c r="H105" s="118"/>
      <c r="I105" s="118"/>
      <c r="J105" s="119">
        <f>J170</f>
        <v>0</v>
      </c>
      <c r="L105" s="116"/>
    </row>
    <row r="106" spans="2:65" s="9" customFormat="1" ht="19.899999999999999" customHeight="1">
      <c r="B106" s="116"/>
      <c r="D106" s="117" t="s">
        <v>103</v>
      </c>
      <c r="E106" s="118"/>
      <c r="F106" s="118"/>
      <c r="G106" s="118"/>
      <c r="H106" s="118"/>
      <c r="I106" s="118"/>
      <c r="J106" s="119">
        <f>J182</f>
        <v>0</v>
      </c>
      <c r="L106" s="116"/>
    </row>
    <row r="107" spans="2:65" s="1" customFormat="1" ht="21.75" customHeight="1">
      <c r="B107" s="31"/>
      <c r="L107" s="31"/>
    </row>
    <row r="108" spans="2:65" s="1" customFormat="1" ht="6.95" customHeight="1">
      <c r="B108" s="31"/>
      <c r="L108" s="31"/>
    </row>
    <row r="109" spans="2:65" s="1" customFormat="1" ht="29.25" customHeight="1">
      <c r="B109" s="31"/>
      <c r="C109" s="111" t="s">
        <v>104</v>
      </c>
      <c r="J109" s="120">
        <f>ROUND(J110 + J111 + J112 + J113 + J114 + J115,2)</f>
        <v>0</v>
      </c>
      <c r="L109" s="31"/>
      <c r="N109" s="121" t="s">
        <v>37</v>
      </c>
    </row>
    <row r="110" spans="2:65" s="1" customFormat="1" ht="18" customHeight="1">
      <c r="B110" s="122"/>
      <c r="C110" s="123"/>
      <c r="D110" s="257" t="s">
        <v>105</v>
      </c>
      <c r="E110" s="258"/>
      <c r="F110" s="258"/>
      <c r="G110" s="123"/>
      <c r="H110" s="123"/>
      <c r="I110" s="123"/>
      <c r="J110" s="125">
        <v>0</v>
      </c>
      <c r="K110" s="123"/>
      <c r="L110" s="122"/>
      <c r="M110" s="123"/>
      <c r="N110" s="126" t="s">
        <v>39</v>
      </c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3"/>
      <c r="AL110" s="123"/>
      <c r="AM110" s="123"/>
      <c r="AN110" s="123"/>
      <c r="AO110" s="123"/>
      <c r="AP110" s="123"/>
      <c r="AQ110" s="123"/>
      <c r="AR110" s="123"/>
      <c r="AS110" s="123"/>
      <c r="AT110" s="123"/>
      <c r="AU110" s="123"/>
      <c r="AV110" s="123"/>
      <c r="AW110" s="123"/>
      <c r="AX110" s="123"/>
      <c r="AY110" s="127" t="s">
        <v>106</v>
      </c>
      <c r="AZ110" s="123"/>
      <c r="BA110" s="123"/>
      <c r="BB110" s="123"/>
      <c r="BC110" s="123"/>
      <c r="BD110" s="123"/>
      <c r="BE110" s="128">
        <f t="shared" ref="BE110:BE115" si="0">IF(N110="základná",J110,0)</f>
        <v>0</v>
      </c>
      <c r="BF110" s="128">
        <f t="shared" ref="BF110:BF115" si="1">IF(N110="znížená",J110,0)</f>
        <v>0</v>
      </c>
      <c r="BG110" s="128">
        <f t="shared" ref="BG110:BG115" si="2">IF(N110="zákl. prenesená",J110,0)</f>
        <v>0</v>
      </c>
      <c r="BH110" s="128">
        <f t="shared" ref="BH110:BH115" si="3">IF(N110="zníž. prenesená",J110,0)</f>
        <v>0</v>
      </c>
      <c r="BI110" s="128">
        <f t="shared" ref="BI110:BI115" si="4">IF(N110="nulová",J110,0)</f>
        <v>0</v>
      </c>
      <c r="BJ110" s="127" t="s">
        <v>84</v>
      </c>
      <c r="BK110" s="123"/>
      <c r="BL110" s="123"/>
      <c r="BM110" s="123"/>
    </row>
    <row r="111" spans="2:65" s="1" customFormat="1" ht="18" customHeight="1">
      <c r="B111" s="122"/>
      <c r="C111" s="123"/>
      <c r="D111" s="257" t="s">
        <v>107</v>
      </c>
      <c r="E111" s="258"/>
      <c r="F111" s="258"/>
      <c r="G111" s="123"/>
      <c r="H111" s="123"/>
      <c r="I111" s="123"/>
      <c r="J111" s="125">
        <v>0</v>
      </c>
      <c r="K111" s="123"/>
      <c r="L111" s="122"/>
      <c r="M111" s="123"/>
      <c r="N111" s="126" t="s">
        <v>39</v>
      </c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3"/>
      <c r="AL111" s="123"/>
      <c r="AM111" s="123"/>
      <c r="AN111" s="123"/>
      <c r="AO111" s="123"/>
      <c r="AP111" s="123"/>
      <c r="AQ111" s="123"/>
      <c r="AR111" s="123"/>
      <c r="AS111" s="123"/>
      <c r="AT111" s="123"/>
      <c r="AU111" s="123"/>
      <c r="AV111" s="123"/>
      <c r="AW111" s="123"/>
      <c r="AX111" s="123"/>
      <c r="AY111" s="127" t="s">
        <v>106</v>
      </c>
      <c r="AZ111" s="123"/>
      <c r="BA111" s="123"/>
      <c r="BB111" s="123"/>
      <c r="BC111" s="123"/>
      <c r="BD111" s="123"/>
      <c r="BE111" s="128">
        <f t="shared" si="0"/>
        <v>0</v>
      </c>
      <c r="BF111" s="128">
        <f t="shared" si="1"/>
        <v>0</v>
      </c>
      <c r="BG111" s="128">
        <f t="shared" si="2"/>
        <v>0</v>
      </c>
      <c r="BH111" s="128">
        <f t="shared" si="3"/>
        <v>0</v>
      </c>
      <c r="BI111" s="128">
        <f t="shared" si="4"/>
        <v>0</v>
      </c>
      <c r="BJ111" s="127" t="s">
        <v>84</v>
      </c>
      <c r="BK111" s="123"/>
      <c r="BL111" s="123"/>
      <c r="BM111" s="123"/>
    </row>
    <row r="112" spans="2:65" s="1" customFormat="1" ht="18" customHeight="1">
      <c r="B112" s="122"/>
      <c r="C112" s="123"/>
      <c r="D112" s="257" t="s">
        <v>108</v>
      </c>
      <c r="E112" s="258"/>
      <c r="F112" s="258"/>
      <c r="G112" s="123"/>
      <c r="H112" s="123"/>
      <c r="I112" s="123"/>
      <c r="J112" s="125">
        <v>0</v>
      </c>
      <c r="K112" s="123"/>
      <c r="L112" s="122"/>
      <c r="M112" s="123"/>
      <c r="N112" s="126" t="s">
        <v>39</v>
      </c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3"/>
      <c r="AL112" s="123"/>
      <c r="AM112" s="123"/>
      <c r="AN112" s="123"/>
      <c r="AO112" s="123"/>
      <c r="AP112" s="123"/>
      <c r="AQ112" s="123"/>
      <c r="AR112" s="123"/>
      <c r="AS112" s="123"/>
      <c r="AT112" s="123"/>
      <c r="AU112" s="123"/>
      <c r="AV112" s="123"/>
      <c r="AW112" s="123"/>
      <c r="AX112" s="123"/>
      <c r="AY112" s="127" t="s">
        <v>106</v>
      </c>
      <c r="AZ112" s="123"/>
      <c r="BA112" s="123"/>
      <c r="BB112" s="123"/>
      <c r="BC112" s="123"/>
      <c r="BD112" s="123"/>
      <c r="BE112" s="128">
        <f t="shared" si="0"/>
        <v>0</v>
      </c>
      <c r="BF112" s="128">
        <f t="shared" si="1"/>
        <v>0</v>
      </c>
      <c r="BG112" s="128">
        <f t="shared" si="2"/>
        <v>0</v>
      </c>
      <c r="BH112" s="128">
        <f t="shared" si="3"/>
        <v>0</v>
      </c>
      <c r="BI112" s="128">
        <f t="shared" si="4"/>
        <v>0</v>
      </c>
      <c r="BJ112" s="127" t="s">
        <v>84</v>
      </c>
      <c r="BK112" s="123"/>
      <c r="BL112" s="123"/>
      <c r="BM112" s="123"/>
    </row>
    <row r="113" spans="2:65" s="1" customFormat="1" ht="18" customHeight="1">
      <c r="B113" s="122"/>
      <c r="C113" s="123"/>
      <c r="D113" s="257" t="s">
        <v>109</v>
      </c>
      <c r="E113" s="258"/>
      <c r="F113" s="258"/>
      <c r="G113" s="123"/>
      <c r="H113" s="123"/>
      <c r="I113" s="123"/>
      <c r="J113" s="125">
        <v>0</v>
      </c>
      <c r="K113" s="123"/>
      <c r="L113" s="122"/>
      <c r="M113" s="123"/>
      <c r="N113" s="126" t="s">
        <v>39</v>
      </c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3"/>
      <c r="AL113" s="123"/>
      <c r="AM113" s="123"/>
      <c r="AN113" s="123"/>
      <c r="AO113" s="123"/>
      <c r="AP113" s="123"/>
      <c r="AQ113" s="123"/>
      <c r="AR113" s="123"/>
      <c r="AS113" s="123"/>
      <c r="AT113" s="123"/>
      <c r="AU113" s="123"/>
      <c r="AV113" s="123"/>
      <c r="AW113" s="123"/>
      <c r="AX113" s="123"/>
      <c r="AY113" s="127" t="s">
        <v>106</v>
      </c>
      <c r="AZ113" s="123"/>
      <c r="BA113" s="123"/>
      <c r="BB113" s="123"/>
      <c r="BC113" s="123"/>
      <c r="BD113" s="123"/>
      <c r="BE113" s="128">
        <f t="shared" si="0"/>
        <v>0</v>
      </c>
      <c r="BF113" s="128">
        <f t="shared" si="1"/>
        <v>0</v>
      </c>
      <c r="BG113" s="128">
        <f t="shared" si="2"/>
        <v>0</v>
      </c>
      <c r="BH113" s="128">
        <f t="shared" si="3"/>
        <v>0</v>
      </c>
      <c r="BI113" s="128">
        <f t="shared" si="4"/>
        <v>0</v>
      </c>
      <c r="BJ113" s="127" t="s">
        <v>84</v>
      </c>
      <c r="BK113" s="123"/>
      <c r="BL113" s="123"/>
      <c r="BM113" s="123"/>
    </row>
    <row r="114" spans="2:65" s="1" customFormat="1" ht="18" customHeight="1">
      <c r="B114" s="122"/>
      <c r="C114" s="123"/>
      <c r="D114" s="257" t="s">
        <v>110</v>
      </c>
      <c r="E114" s="258"/>
      <c r="F114" s="258"/>
      <c r="G114" s="123"/>
      <c r="H114" s="123"/>
      <c r="I114" s="123"/>
      <c r="J114" s="125">
        <v>0</v>
      </c>
      <c r="K114" s="123"/>
      <c r="L114" s="122"/>
      <c r="M114" s="123"/>
      <c r="N114" s="126" t="s">
        <v>39</v>
      </c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  <c r="AL114" s="123"/>
      <c r="AM114" s="123"/>
      <c r="AN114" s="123"/>
      <c r="AO114" s="123"/>
      <c r="AP114" s="123"/>
      <c r="AQ114" s="123"/>
      <c r="AR114" s="123"/>
      <c r="AS114" s="123"/>
      <c r="AT114" s="123"/>
      <c r="AU114" s="123"/>
      <c r="AV114" s="123"/>
      <c r="AW114" s="123"/>
      <c r="AX114" s="123"/>
      <c r="AY114" s="127" t="s">
        <v>106</v>
      </c>
      <c r="AZ114" s="123"/>
      <c r="BA114" s="123"/>
      <c r="BB114" s="123"/>
      <c r="BC114" s="123"/>
      <c r="BD114" s="123"/>
      <c r="BE114" s="128">
        <f t="shared" si="0"/>
        <v>0</v>
      </c>
      <c r="BF114" s="128">
        <f t="shared" si="1"/>
        <v>0</v>
      </c>
      <c r="BG114" s="128">
        <f t="shared" si="2"/>
        <v>0</v>
      </c>
      <c r="BH114" s="128">
        <f t="shared" si="3"/>
        <v>0</v>
      </c>
      <c r="BI114" s="128">
        <f t="shared" si="4"/>
        <v>0</v>
      </c>
      <c r="BJ114" s="127" t="s">
        <v>84</v>
      </c>
      <c r="BK114" s="123"/>
      <c r="BL114" s="123"/>
      <c r="BM114" s="123"/>
    </row>
    <row r="115" spans="2:65" s="1" customFormat="1" ht="18" customHeight="1">
      <c r="B115" s="122"/>
      <c r="C115" s="123"/>
      <c r="D115" s="124" t="s">
        <v>111</v>
      </c>
      <c r="E115" s="123"/>
      <c r="F115" s="123"/>
      <c r="G115" s="123"/>
      <c r="H115" s="123"/>
      <c r="I115" s="123"/>
      <c r="J115" s="125">
        <f>ROUND(J32*T115,2)</f>
        <v>0</v>
      </c>
      <c r="K115" s="123"/>
      <c r="L115" s="122"/>
      <c r="M115" s="123"/>
      <c r="N115" s="126" t="s">
        <v>39</v>
      </c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  <c r="AJ115" s="123"/>
      <c r="AK115" s="123"/>
      <c r="AL115" s="123"/>
      <c r="AM115" s="123"/>
      <c r="AN115" s="123"/>
      <c r="AO115" s="123"/>
      <c r="AP115" s="123"/>
      <c r="AQ115" s="123"/>
      <c r="AR115" s="123"/>
      <c r="AS115" s="123"/>
      <c r="AT115" s="123"/>
      <c r="AU115" s="123"/>
      <c r="AV115" s="123"/>
      <c r="AW115" s="123"/>
      <c r="AX115" s="123"/>
      <c r="AY115" s="127" t="s">
        <v>112</v>
      </c>
      <c r="AZ115" s="123"/>
      <c r="BA115" s="123"/>
      <c r="BB115" s="123"/>
      <c r="BC115" s="123"/>
      <c r="BD115" s="123"/>
      <c r="BE115" s="128">
        <f t="shared" si="0"/>
        <v>0</v>
      </c>
      <c r="BF115" s="128">
        <f t="shared" si="1"/>
        <v>0</v>
      </c>
      <c r="BG115" s="128">
        <f t="shared" si="2"/>
        <v>0</v>
      </c>
      <c r="BH115" s="128">
        <f t="shared" si="3"/>
        <v>0</v>
      </c>
      <c r="BI115" s="128">
        <f t="shared" si="4"/>
        <v>0</v>
      </c>
      <c r="BJ115" s="127" t="s">
        <v>84</v>
      </c>
      <c r="BK115" s="123"/>
      <c r="BL115" s="123"/>
      <c r="BM115" s="123"/>
    </row>
    <row r="116" spans="2:65" s="1" customFormat="1">
      <c r="B116" s="31"/>
      <c r="L116" s="31"/>
    </row>
    <row r="117" spans="2:65" s="1" customFormat="1" ht="29.25" customHeight="1">
      <c r="B117" s="31"/>
      <c r="C117" s="129" t="s">
        <v>113</v>
      </c>
      <c r="D117" s="101"/>
      <c r="E117" s="101"/>
      <c r="F117" s="101"/>
      <c r="G117" s="101"/>
      <c r="H117" s="101"/>
      <c r="I117" s="101"/>
      <c r="J117" s="130">
        <f>ROUND(J98+J109,2)</f>
        <v>0</v>
      </c>
      <c r="K117" s="101"/>
      <c r="L117" s="31"/>
    </row>
    <row r="118" spans="2:65" s="1" customFormat="1" ht="6.95" customHeight="1">
      <c r="B118" s="46"/>
      <c r="C118" s="47"/>
      <c r="D118" s="47"/>
      <c r="E118" s="47"/>
      <c r="F118" s="47"/>
      <c r="G118" s="47"/>
      <c r="H118" s="47"/>
      <c r="I118" s="47"/>
      <c r="J118" s="47"/>
      <c r="K118" s="47"/>
      <c r="L118" s="31"/>
    </row>
    <row r="122" spans="2:65" s="1" customFormat="1" ht="6.95" customHeight="1">
      <c r="B122" s="48"/>
      <c r="C122" s="49"/>
      <c r="D122" s="49"/>
      <c r="E122" s="49"/>
      <c r="F122" s="49"/>
      <c r="G122" s="49"/>
      <c r="H122" s="49"/>
      <c r="I122" s="49"/>
      <c r="J122" s="49"/>
      <c r="K122" s="49"/>
      <c r="L122" s="31"/>
    </row>
    <row r="123" spans="2:65" s="1" customFormat="1" ht="24.95" customHeight="1">
      <c r="B123" s="31"/>
      <c r="C123" s="20" t="s">
        <v>114</v>
      </c>
      <c r="L123" s="31"/>
    </row>
    <row r="124" spans="2:65" s="1" customFormat="1" ht="6.95" customHeight="1">
      <c r="B124" s="31"/>
      <c r="L124" s="31"/>
    </row>
    <row r="125" spans="2:65" s="1" customFormat="1" ht="12" customHeight="1">
      <c r="B125" s="31"/>
      <c r="C125" s="26" t="s">
        <v>14</v>
      </c>
      <c r="L125" s="31"/>
    </row>
    <row r="126" spans="2:65" s="1" customFormat="1" ht="14.45" customHeight="1">
      <c r="B126" s="31"/>
      <c r="E126" s="256" t="str">
        <f>E7</f>
        <v>Rekonštrukcia priestorov UPC - Podhľad zmena 24.4.2026</v>
      </c>
      <c r="F126" s="259"/>
      <c r="G126" s="259"/>
      <c r="H126" s="259"/>
      <c r="L126" s="31"/>
    </row>
    <row r="127" spans="2:65" ht="12" customHeight="1">
      <c r="B127" s="19"/>
      <c r="C127" s="26" t="s">
        <v>87</v>
      </c>
      <c r="L127" s="19"/>
    </row>
    <row r="128" spans="2:65" s="1" customFormat="1" ht="14.45" customHeight="1">
      <c r="B128" s="31"/>
      <c r="E128" s="256" t="s">
        <v>77</v>
      </c>
      <c r="F128" s="255"/>
      <c r="G128" s="255"/>
      <c r="H128" s="255"/>
      <c r="L128" s="31"/>
    </row>
    <row r="129" spans="2:65" s="1" customFormat="1" ht="12" customHeight="1">
      <c r="B129" s="31"/>
      <c r="C129" s="26" t="s">
        <v>88</v>
      </c>
      <c r="L129" s="31"/>
    </row>
    <row r="130" spans="2:65" s="1" customFormat="1" ht="15.6" customHeight="1">
      <c r="B130" s="31"/>
      <c r="E130" s="252" t="str">
        <f>E11</f>
        <v>Hlavná Sála UPeCe - 2NP</v>
      </c>
      <c r="F130" s="255"/>
      <c r="G130" s="255"/>
      <c r="H130" s="255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18</v>
      </c>
      <c r="F132" s="24" t="str">
        <f>F14</f>
        <v>Mlynská Dolina, Bratislava</v>
      </c>
      <c r="I132" s="26" t="s">
        <v>20</v>
      </c>
      <c r="J132" s="54" t="str">
        <f>IF(J14="","",J14)</f>
        <v>24. 4. 2026</v>
      </c>
      <c r="L132" s="31"/>
    </row>
    <row r="133" spans="2:65" s="1" customFormat="1" ht="6.95" customHeight="1">
      <c r="B133" s="31"/>
      <c r="L133" s="31"/>
    </row>
    <row r="134" spans="2:65" s="1" customFormat="1" ht="40.9" customHeight="1">
      <c r="B134" s="31"/>
      <c r="C134" s="26" t="s">
        <v>22</v>
      </c>
      <c r="F134" s="24" t="str">
        <f>E17</f>
        <v xml:space="preserve">   MLYNY UK - Univerzita Komenského v Bratislave Šafárikovo námestie 6 P. O. BOX 440 814 Bratislava 1</v>
      </c>
      <c r="I134" s="26" t="s">
        <v>27</v>
      </c>
      <c r="J134" s="29" t="str">
        <f>E23</f>
        <v>Architektonická kancelária Lubomír Závodný AA</v>
      </c>
      <c r="L134" s="31"/>
    </row>
    <row r="135" spans="2:65" s="1" customFormat="1" ht="15.6" customHeight="1">
      <c r="B135" s="31"/>
      <c r="C135" s="26" t="s">
        <v>25</v>
      </c>
      <c r="F135" s="24" t="str">
        <f>IF(E20="","",E20)</f>
        <v>Vyplň údaj</v>
      </c>
      <c r="I135" s="26" t="s">
        <v>30</v>
      </c>
      <c r="J135" s="29" t="str">
        <f>E26</f>
        <v>Rosoft,s.r.o.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1"/>
      <c r="C137" s="132" t="s">
        <v>115</v>
      </c>
      <c r="D137" s="133" t="s">
        <v>58</v>
      </c>
      <c r="E137" s="133" t="s">
        <v>54</v>
      </c>
      <c r="F137" s="133" t="s">
        <v>55</v>
      </c>
      <c r="G137" s="133" t="s">
        <v>116</v>
      </c>
      <c r="H137" s="133" t="s">
        <v>117</v>
      </c>
      <c r="I137" s="133" t="s">
        <v>118</v>
      </c>
      <c r="J137" s="134" t="s">
        <v>93</v>
      </c>
      <c r="K137" s="135" t="s">
        <v>119</v>
      </c>
      <c r="L137" s="131"/>
      <c r="M137" s="60" t="s">
        <v>1</v>
      </c>
      <c r="N137" s="61" t="s">
        <v>37</v>
      </c>
      <c r="O137" s="61" t="s">
        <v>120</v>
      </c>
      <c r="P137" s="61" t="s">
        <v>121</v>
      </c>
      <c r="Q137" s="61" t="s">
        <v>122</v>
      </c>
      <c r="R137" s="61" t="s">
        <v>123</v>
      </c>
      <c r="S137" s="61" t="s">
        <v>124</v>
      </c>
      <c r="T137" s="62" t="s">
        <v>125</v>
      </c>
    </row>
    <row r="138" spans="2:65" s="1" customFormat="1" ht="22.9" customHeight="1">
      <c r="B138" s="31"/>
      <c r="C138" s="65" t="s">
        <v>89</v>
      </c>
      <c r="J138" s="136">
        <f>BK138</f>
        <v>0</v>
      </c>
      <c r="L138" s="31"/>
      <c r="M138" s="63"/>
      <c r="N138" s="55"/>
      <c r="O138" s="55"/>
      <c r="P138" s="137">
        <f>P139+P169</f>
        <v>0</v>
      </c>
      <c r="Q138" s="55"/>
      <c r="R138" s="137">
        <f>R139+R169</f>
        <v>12.41910618</v>
      </c>
      <c r="S138" s="55"/>
      <c r="T138" s="138">
        <f>T139+T169</f>
        <v>0</v>
      </c>
      <c r="AT138" s="16" t="s">
        <v>72</v>
      </c>
      <c r="AU138" s="16" t="s">
        <v>95</v>
      </c>
      <c r="BK138" s="139">
        <f>BK139+BK169</f>
        <v>0</v>
      </c>
    </row>
    <row r="139" spans="2:65" s="11" customFormat="1" ht="25.9" customHeight="1">
      <c r="B139" s="140"/>
      <c r="D139" s="141" t="s">
        <v>72</v>
      </c>
      <c r="E139" s="142" t="s">
        <v>126</v>
      </c>
      <c r="F139" s="142" t="s">
        <v>127</v>
      </c>
      <c r="I139" s="143"/>
      <c r="J139" s="144">
        <f>BK139</f>
        <v>0</v>
      </c>
      <c r="L139" s="140"/>
      <c r="M139" s="145"/>
      <c r="P139" s="146">
        <f>P140+P148+P155+P167</f>
        <v>0</v>
      </c>
      <c r="R139" s="146">
        <f>R140+R148+R155+R167</f>
        <v>7.0110514350000006</v>
      </c>
      <c r="T139" s="147">
        <f>T140+T148+T155+T167</f>
        <v>0</v>
      </c>
      <c r="AR139" s="141" t="s">
        <v>79</v>
      </c>
      <c r="AT139" s="148" t="s">
        <v>72</v>
      </c>
      <c r="AU139" s="148" t="s">
        <v>73</v>
      </c>
      <c r="AY139" s="141" t="s">
        <v>128</v>
      </c>
      <c r="BK139" s="149">
        <f>BK140+BK148+BK155+BK167</f>
        <v>0</v>
      </c>
    </row>
    <row r="140" spans="2:65" s="11" customFormat="1" ht="22.9" customHeight="1">
      <c r="B140" s="140"/>
      <c r="D140" s="141" t="s">
        <v>72</v>
      </c>
      <c r="E140" s="150" t="s">
        <v>129</v>
      </c>
      <c r="F140" s="150" t="s">
        <v>130</v>
      </c>
      <c r="I140" s="143"/>
      <c r="J140" s="151">
        <f>BK140</f>
        <v>0</v>
      </c>
      <c r="L140" s="140"/>
      <c r="M140" s="145"/>
      <c r="P140" s="146">
        <f>SUM(P141:P147)</f>
        <v>0</v>
      </c>
      <c r="R140" s="146">
        <f>SUM(R141:R147)</f>
        <v>2.2859600000000002</v>
      </c>
      <c r="T140" s="147">
        <f>SUM(T141:T147)</f>
        <v>0</v>
      </c>
      <c r="AR140" s="141" t="s">
        <v>79</v>
      </c>
      <c r="AT140" s="148" t="s">
        <v>72</v>
      </c>
      <c r="AU140" s="148" t="s">
        <v>79</v>
      </c>
      <c r="AY140" s="141" t="s">
        <v>128</v>
      </c>
      <c r="BK140" s="149">
        <f>SUM(BK141:BK147)</f>
        <v>0</v>
      </c>
    </row>
    <row r="141" spans="2:65" s="1" customFormat="1" ht="60">
      <c r="B141" s="122"/>
      <c r="C141" s="192" t="s">
        <v>79</v>
      </c>
      <c r="D141" s="192" t="s">
        <v>131</v>
      </c>
      <c r="E141" s="193" t="s">
        <v>132</v>
      </c>
      <c r="F141" s="194" t="s">
        <v>133</v>
      </c>
      <c r="G141" s="195" t="s">
        <v>134</v>
      </c>
      <c r="H141" s="196">
        <v>1</v>
      </c>
      <c r="I141" s="152"/>
      <c r="J141" s="153">
        <f>ROUND(I141*H141,2)</f>
        <v>0</v>
      </c>
      <c r="K141" s="154"/>
      <c r="L141" s="31"/>
      <c r="M141" s="155" t="s">
        <v>1</v>
      </c>
      <c r="N141" s="121" t="s">
        <v>39</v>
      </c>
      <c r="P141" s="156">
        <f>O141*H141</f>
        <v>0</v>
      </c>
      <c r="Q141" s="156">
        <v>2.2859600000000002</v>
      </c>
      <c r="R141" s="156">
        <f>Q141*H141</f>
        <v>2.2859600000000002</v>
      </c>
      <c r="S141" s="156">
        <v>0</v>
      </c>
      <c r="T141" s="157">
        <f>S141*H141</f>
        <v>0</v>
      </c>
      <c r="AR141" s="158" t="s">
        <v>129</v>
      </c>
      <c r="AT141" s="158" t="s">
        <v>131</v>
      </c>
      <c r="AU141" s="158" t="s">
        <v>84</v>
      </c>
      <c r="AY141" s="16" t="s">
        <v>128</v>
      </c>
      <c r="BE141" s="159">
        <f>IF(N141="základná",J141,0)</f>
        <v>0</v>
      </c>
      <c r="BF141" s="159">
        <f>IF(N141="znížená",J141,0)</f>
        <v>0</v>
      </c>
      <c r="BG141" s="159">
        <f>IF(N141="zákl. prenesená",J141,0)</f>
        <v>0</v>
      </c>
      <c r="BH141" s="159">
        <f>IF(N141="zníž. prenesená",J141,0)</f>
        <v>0</v>
      </c>
      <c r="BI141" s="159">
        <f>IF(N141="nulová",J141,0)</f>
        <v>0</v>
      </c>
      <c r="BJ141" s="16" t="s">
        <v>84</v>
      </c>
      <c r="BK141" s="159">
        <f>ROUND(I141*H141,2)</f>
        <v>0</v>
      </c>
      <c r="BL141" s="16" t="s">
        <v>129</v>
      </c>
      <c r="BM141" s="158" t="s">
        <v>135</v>
      </c>
    </row>
    <row r="142" spans="2:65" s="12" customFormat="1">
      <c r="B142" s="160"/>
      <c r="D142" s="197" t="s">
        <v>136</v>
      </c>
      <c r="E142" s="161" t="s">
        <v>1</v>
      </c>
      <c r="F142" s="198" t="s">
        <v>137</v>
      </c>
      <c r="H142" s="161" t="s">
        <v>1</v>
      </c>
      <c r="I142" s="162"/>
      <c r="L142" s="160"/>
      <c r="M142" s="163"/>
      <c r="T142" s="164"/>
      <c r="AT142" s="161" t="s">
        <v>136</v>
      </c>
      <c r="AU142" s="161" t="s">
        <v>84</v>
      </c>
      <c r="AV142" s="12" t="s">
        <v>79</v>
      </c>
      <c r="AW142" s="12" t="s">
        <v>29</v>
      </c>
      <c r="AX142" s="12" t="s">
        <v>73</v>
      </c>
      <c r="AY142" s="161" t="s">
        <v>128</v>
      </c>
    </row>
    <row r="143" spans="2:65" s="12" customFormat="1">
      <c r="B143" s="160"/>
      <c r="D143" s="197" t="s">
        <v>136</v>
      </c>
      <c r="E143" s="161" t="s">
        <v>1</v>
      </c>
      <c r="F143" s="198" t="s">
        <v>138</v>
      </c>
      <c r="H143" s="161" t="s">
        <v>1</v>
      </c>
      <c r="I143" s="162"/>
      <c r="L143" s="160"/>
      <c r="M143" s="163"/>
      <c r="T143" s="164"/>
      <c r="AT143" s="161" t="s">
        <v>136</v>
      </c>
      <c r="AU143" s="161" t="s">
        <v>84</v>
      </c>
      <c r="AV143" s="12" t="s">
        <v>79</v>
      </c>
      <c r="AW143" s="12" t="s">
        <v>29</v>
      </c>
      <c r="AX143" s="12" t="s">
        <v>73</v>
      </c>
      <c r="AY143" s="161" t="s">
        <v>128</v>
      </c>
    </row>
    <row r="144" spans="2:65" s="12" customFormat="1" ht="22.5">
      <c r="B144" s="160"/>
      <c r="D144" s="197" t="s">
        <v>136</v>
      </c>
      <c r="E144" s="161" t="s">
        <v>1</v>
      </c>
      <c r="F144" s="198" t="s">
        <v>139</v>
      </c>
      <c r="H144" s="161" t="s">
        <v>1</v>
      </c>
      <c r="I144" s="162"/>
      <c r="L144" s="160"/>
      <c r="M144" s="163"/>
      <c r="T144" s="164"/>
      <c r="AT144" s="161" t="s">
        <v>136</v>
      </c>
      <c r="AU144" s="161" t="s">
        <v>84</v>
      </c>
      <c r="AV144" s="12" t="s">
        <v>79</v>
      </c>
      <c r="AW144" s="12" t="s">
        <v>29</v>
      </c>
      <c r="AX144" s="12" t="s">
        <v>73</v>
      </c>
      <c r="AY144" s="161" t="s">
        <v>128</v>
      </c>
    </row>
    <row r="145" spans="2:65" s="12" customFormat="1" ht="22.5">
      <c r="B145" s="160"/>
      <c r="D145" s="197" t="s">
        <v>136</v>
      </c>
      <c r="E145" s="161" t="s">
        <v>1</v>
      </c>
      <c r="F145" s="198" t="s">
        <v>140</v>
      </c>
      <c r="H145" s="161" t="s">
        <v>1</v>
      </c>
      <c r="I145" s="162"/>
      <c r="L145" s="160"/>
      <c r="M145" s="163"/>
      <c r="T145" s="164"/>
      <c r="AT145" s="161" t="s">
        <v>136</v>
      </c>
      <c r="AU145" s="161" t="s">
        <v>84</v>
      </c>
      <c r="AV145" s="12" t="s">
        <v>79</v>
      </c>
      <c r="AW145" s="12" t="s">
        <v>29</v>
      </c>
      <c r="AX145" s="12" t="s">
        <v>73</v>
      </c>
      <c r="AY145" s="161" t="s">
        <v>128</v>
      </c>
    </row>
    <row r="146" spans="2:65" s="12" customFormat="1" ht="22.5">
      <c r="B146" s="160"/>
      <c r="D146" s="197" t="s">
        <v>136</v>
      </c>
      <c r="E146" s="161" t="s">
        <v>1</v>
      </c>
      <c r="F146" s="198" t="s">
        <v>141</v>
      </c>
      <c r="H146" s="161" t="s">
        <v>1</v>
      </c>
      <c r="I146" s="162"/>
      <c r="L146" s="160"/>
      <c r="M146" s="163"/>
      <c r="T146" s="164"/>
      <c r="AT146" s="161" t="s">
        <v>136</v>
      </c>
      <c r="AU146" s="161" t="s">
        <v>84</v>
      </c>
      <c r="AV146" s="12" t="s">
        <v>79</v>
      </c>
      <c r="AW146" s="12" t="s">
        <v>29</v>
      </c>
      <c r="AX146" s="12" t="s">
        <v>73</v>
      </c>
      <c r="AY146" s="161" t="s">
        <v>128</v>
      </c>
    </row>
    <row r="147" spans="2:65" s="13" customFormat="1">
      <c r="B147" s="165"/>
      <c r="D147" s="197" t="s">
        <v>136</v>
      </c>
      <c r="E147" s="166" t="s">
        <v>1</v>
      </c>
      <c r="F147" s="199" t="s">
        <v>79</v>
      </c>
      <c r="H147" s="200">
        <v>1</v>
      </c>
      <c r="I147" s="167"/>
      <c r="L147" s="165"/>
      <c r="M147" s="168"/>
      <c r="T147" s="169"/>
      <c r="AT147" s="166" t="s">
        <v>136</v>
      </c>
      <c r="AU147" s="166" t="s">
        <v>84</v>
      </c>
      <c r="AV147" s="13" t="s">
        <v>84</v>
      </c>
      <c r="AW147" s="13" t="s">
        <v>29</v>
      </c>
      <c r="AX147" s="13" t="s">
        <v>79</v>
      </c>
      <c r="AY147" s="166" t="s">
        <v>128</v>
      </c>
    </row>
    <row r="148" spans="2:65" s="11" customFormat="1" ht="22.9" customHeight="1">
      <c r="B148" s="140"/>
      <c r="D148" s="141" t="s">
        <v>72</v>
      </c>
      <c r="E148" s="150" t="s">
        <v>142</v>
      </c>
      <c r="F148" s="150" t="s">
        <v>143</v>
      </c>
      <c r="I148" s="143"/>
      <c r="J148" s="151">
        <f>BK148</f>
        <v>0</v>
      </c>
      <c r="L148" s="140"/>
      <c r="M148" s="145"/>
      <c r="P148" s="146">
        <f>SUM(P149:P154)</f>
        <v>0</v>
      </c>
      <c r="R148" s="146">
        <f>SUM(R149:R154)</f>
        <v>0.23850000000000002</v>
      </c>
      <c r="T148" s="147">
        <f>SUM(T149:T154)</f>
        <v>0</v>
      </c>
      <c r="AR148" s="141" t="s">
        <v>79</v>
      </c>
      <c r="AT148" s="148" t="s">
        <v>72</v>
      </c>
      <c r="AU148" s="148" t="s">
        <v>79</v>
      </c>
      <c r="AY148" s="141" t="s">
        <v>128</v>
      </c>
      <c r="BK148" s="149">
        <f>SUM(BK149:BK154)</f>
        <v>0</v>
      </c>
    </row>
    <row r="149" spans="2:65" s="1" customFormat="1" ht="22.15" customHeight="1">
      <c r="B149" s="122"/>
      <c r="C149" s="192" t="s">
        <v>84</v>
      </c>
      <c r="D149" s="192" t="s">
        <v>131</v>
      </c>
      <c r="E149" s="193" t="s">
        <v>144</v>
      </c>
      <c r="F149" s="194" t="s">
        <v>145</v>
      </c>
      <c r="G149" s="195" t="s">
        <v>146</v>
      </c>
      <c r="H149" s="196">
        <v>10</v>
      </c>
      <c r="I149" s="152"/>
      <c r="J149" s="153">
        <f>ROUND(I149*H149,2)</f>
        <v>0</v>
      </c>
      <c r="K149" s="154"/>
      <c r="L149" s="31"/>
      <c r="M149" s="155" t="s">
        <v>1</v>
      </c>
      <c r="N149" s="121" t="s">
        <v>39</v>
      </c>
      <c r="P149" s="156">
        <f>O149*H149</f>
        <v>0</v>
      </c>
      <c r="Q149" s="156">
        <v>2.2499999999999999E-4</v>
      </c>
      <c r="R149" s="156">
        <f>Q149*H149</f>
        <v>2.2499999999999998E-3</v>
      </c>
      <c r="S149" s="156">
        <v>0</v>
      </c>
      <c r="T149" s="157">
        <f>S149*H149</f>
        <v>0</v>
      </c>
      <c r="AR149" s="158" t="s">
        <v>129</v>
      </c>
      <c r="AT149" s="158" t="s">
        <v>131</v>
      </c>
      <c r="AU149" s="158" t="s">
        <v>84</v>
      </c>
      <c r="AY149" s="16" t="s">
        <v>128</v>
      </c>
      <c r="BE149" s="159">
        <f>IF(N149="základná",J149,0)</f>
        <v>0</v>
      </c>
      <c r="BF149" s="159">
        <f>IF(N149="znížená",J149,0)</f>
        <v>0</v>
      </c>
      <c r="BG149" s="159">
        <f>IF(N149="zákl. prenesená",J149,0)</f>
        <v>0</v>
      </c>
      <c r="BH149" s="159">
        <f>IF(N149="zníž. prenesená",J149,0)</f>
        <v>0</v>
      </c>
      <c r="BI149" s="159">
        <f>IF(N149="nulová",J149,0)</f>
        <v>0</v>
      </c>
      <c r="BJ149" s="16" t="s">
        <v>84</v>
      </c>
      <c r="BK149" s="159">
        <f>ROUND(I149*H149,2)</f>
        <v>0</v>
      </c>
      <c r="BL149" s="16" t="s">
        <v>129</v>
      </c>
      <c r="BM149" s="158" t="s">
        <v>147</v>
      </c>
    </row>
    <row r="150" spans="2:65" s="1" customFormat="1" ht="22.15" customHeight="1">
      <c r="B150" s="122"/>
      <c r="C150" s="192" t="s">
        <v>148</v>
      </c>
      <c r="D150" s="192" t="s">
        <v>131</v>
      </c>
      <c r="E150" s="193" t="s">
        <v>149</v>
      </c>
      <c r="F150" s="194" t="s">
        <v>150</v>
      </c>
      <c r="G150" s="195" t="s">
        <v>146</v>
      </c>
      <c r="H150" s="196">
        <v>10</v>
      </c>
      <c r="I150" s="152"/>
      <c r="J150" s="153">
        <f>ROUND(I150*H150,2)</f>
        <v>0</v>
      </c>
      <c r="K150" s="154"/>
      <c r="L150" s="31"/>
      <c r="M150" s="155" t="s">
        <v>1</v>
      </c>
      <c r="N150" s="121" t="s">
        <v>39</v>
      </c>
      <c r="P150" s="156">
        <f>O150*H150</f>
        <v>0</v>
      </c>
      <c r="Q150" s="156">
        <v>2.3625E-2</v>
      </c>
      <c r="R150" s="156">
        <f>Q150*H150</f>
        <v>0.23625000000000002</v>
      </c>
      <c r="S150" s="156">
        <v>0</v>
      </c>
      <c r="T150" s="157">
        <f>S150*H150</f>
        <v>0</v>
      </c>
      <c r="AR150" s="158" t="s">
        <v>129</v>
      </c>
      <c r="AT150" s="158" t="s">
        <v>131</v>
      </c>
      <c r="AU150" s="158" t="s">
        <v>84</v>
      </c>
      <c r="AY150" s="16" t="s">
        <v>128</v>
      </c>
      <c r="BE150" s="159">
        <f>IF(N150="základná",J150,0)</f>
        <v>0</v>
      </c>
      <c r="BF150" s="159">
        <f>IF(N150="znížená",J150,0)</f>
        <v>0</v>
      </c>
      <c r="BG150" s="159">
        <f>IF(N150="zákl. prenesená",J150,0)</f>
        <v>0</v>
      </c>
      <c r="BH150" s="159">
        <f>IF(N150="zníž. prenesená",J150,0)</f>
        <v>0</v>
      </c>
      <c r="BI150" s="159">
        <f>IF(N150="nulová",J150,0)</f>
        <v>0</v>
      </c>
      <c r="BJ150" s="16" t="s">
        <v>84</v>
      </c>
      <c r="BK150" s="159">
        <f>ROUND(I150*H150,2)</f>
        <v>0</v>
      </c>
      <c r="BL150" s="16" t="s">
        <v>129</v>
      </c>
      <c r="BM150" s="158" t="s">
        <v>151</v>
      </c>
    </row>
    <row r="151" spans="2:65" s="12" customFormat="1" ht="33.75">
      <c r="B151" s="160"/>
      <c r="D151" s="197" t="s">
        <v>136</v>
      </c>
      <c r="E151" s="161" t="s">
        <v>1</v>
      </c>
      <c r="F151" s="198" t="s">
        <v>152</v>
      </c>
      <c r="H151" s="161" t="s">
        <v>1</v>
      </c>
      <c r="I151" s="162"/>
      <c r="L151" s="160"/>
      <c r="M151" s="163"/>
      <c r="T151" s="164"/>
      <c r="AT151" s="161" t="s">
        <v>136</v>
      </c>
      <c r="AU151" s="161" t="s">
        <v>84</v>
      </c>
      <c r="AV151" s="12" t="s">
        <v>79</v>
      </c>
      <c r="AW151" s="12" t="s">
        <v>29</v>
      </c>
      <c r="AX151" s="12" t="s">
        <v>73</v>
      </c>
      <c r="AY151" s="161" t="s">
        <v>128</v>
      </c>
    </row>
    <row r="152" spans="2:65" s="12" customFormat="1">
      <c r="B152" s="160"/>
      <c r="D152" s="197" t="s">
        <v>136</v>
      </c>
      <c r="E152" s="161" t="s">
        <v>1</v>
      </c>
      <c r="F152" s="198" t="s">
        <v>153</v>
      </c>
      <c r="H152" s="161" t="s">
        <v>1</v>
      </c>
      <c r="I152" s="162"/>
      <c r="L152" s="160"/>
      <c r="M152" s="163"/>
      <c r="T152" s="164"/>
      <c r="AT152" s="161" t="s">
        <v>136</v>
      </c>
      <c r="AU152" s="161" t="s">
        <v>84</v>
      </c>
      <c r="AV152" s="12" t="s">
        <v>79</v>
      </c>
      <c r="AW152" s="12" t="s">
        <v>29</v>
      </c>
      <c r="AX152" s="12" t="s">
        <v>73</v>
      </c>
      <c r="AY152" s="161" t="s">
        <v>128</v>
      </c>
    </row>
    <row r="153" spans="2:65" s="13" customFormat="1">
      <c r="B153" s="165"/>
      <c r="D153" s="197" t="s">
        <v>136</v>
      </c>
      <c r="E153" s="166" t="s">
        <v>1</v>
      </c>
      <c r="F153" s="199" t="s">
        <v>154</v>
      </c>
      <c r="H153" s="200">
        <v>10</v>
      </c>
      <c r="I153" s="167"/>
      <c r="L153" s="165"/>
      <c r="M153" s="168"/>
      <c r="T153" s="169"/>
      <c r="AT153" s="166" t="s">
        <v>136</v>
      </c>
      <c r="AU153" s="166" t="s">
        <v>84</v>
      </c>
      <c r="AV153" s="13" t="s">
        <v>84</v>
      </c>
      <c r="AW153" s="13" t="s">
        <v>29</v>
      </c>
      <c r="AX153" s="13" t="s">
        <v>79</v>
      </c>
      <c r="AY153" s="166" t="s">
        <v>128</v>
      </c>
    </row>
    <row r="154" spans="2:65" s="12" customFormat="1" ht="33.75">
      <c r="B154" s="160"/>
      <c r="D154" s="197" t="s">
        <v>136</v>
      </c>
      <c r="E154" s="161" t="s">
        <v>1</v>
      </c>
      <c r="F154" s="198" t="s">
        <v>155</v>
      </c>
      <c r="H154" s="161" t="s">
        <v>1</v>
      </c>
      <c r="I154" s="162"/>
      <c r="L154" s="160"/>
      <c r="M154" s="163"/>
      <c r="T154" s="164"/>
      <c r="AT154" s="161" t="s">
        <v>136</v>
      </c>
      <c r="AU154" s="161" t="s">
        <v>84</v>
      </c>
      <c r="AV154" s="12" t="s">
        <v>79</v>
      </c>
      <c r="AW154" s="12" t="s">
        <v>29</v>
      </c>
      <c r="AX154" s="12" t="s">
        <v>73</v>
      </c>
      <c r="AY154" s="161" t="s">
        <v>128</v>
      </c>
    </row>
    <row r="155" spans="2:65" s="11" customFormat="1" ht="22.9" customHeight="1">
      <c r="B155" s="140"/>
      <c r="D155" s="141" t="s">
        <v>72</v>
      </c>
      <c r="E155" s="150" t="s">
        <v>156</v>
      </c>
      <c r="F155" s="150" t="s">
        <v>157</v>
      </c>
      <c r="I155" s="143"/>
      <c r="J155" s="151">
        <f>BK155</f>
        <v>0</v>
      </c>
      <c r="L155" s="140"/>
      <c r="M155" s="145"/>
      <c r="P155" s="146">
        <f>SUM(P156:P166)</f>
        <v>0</v>
      </c>
      <c r="R155" s="146">
        <f>SUM(R156:R166)</f>
        <v>4.4865914350000002</v>
      </c>
      <c r="T155" s="147">
        <f>SUM(T156:T166)</f>
        <v>0</v>
      </c>
      <c r="AR155" s="141" t="s">
        <v>79</v>
      </c>
      <c r="AT155" s="148" t="s">
        <v>72</v>
      </c>
      <c r="AU155" s="148" t="s">
        <v>79</v>
      </c>
      <c r="AY155" s="141" t="s">
        <v>128</v>
      </c>
      <c r="BK155" s="149">
        <f>SUM(BK156:BK166)</f>
        <v>0</v>
      </c>
    </row>
    <row r="156" spans="2:65" s="1" customFormat="1" ht="30" customHeight="1">
      <c r="B156" s="122"/>
      <c r="C156" s="192" t="s">
        <v>129</v>
      </c>
      <c r="D156" s="192" t="s">
        <v>131</v>
      </c>
      <c r="E156" s="193" t="s">
        <v>158</v>
      </c>
      <c r="F156" s="194" t="s">
        <v>159</v>
      </c>
      <c r="G156" s="195" t="s">
        <v>146</v>
      </c>
      <c r="H156" s="196">
        <v>720.25</v>
      </c>
      <c r="I156" s="152"/>
      <c r="J156" s="153">
        <f>ROUND(I156*H156,2)</f>
        <v>0</v>
      </c>
      <c r="K156" s="154"/>
      <c r="L156" s="31"/>
      <c r="M156" s="155" t="s">
        <v>1</v>
      </c>
      <c r="N156" s="121" t="s">
        <v>39</v>
      </c>
      <c r="P156" s="156">
        <f>O156*H156</f>
        <v>0</v>
      </c>
      <c r="Q156" s="156">
        <v>6.1813399999999996E-3</v>
      </c>
      <c r="R156" s="156">
        <f>Q156*H156</f>
        <v>4.4521101349999999</v>
      </c>
      <c r="S156" s="156">
        <v>0</v>
      </c>
      <c r="T156" s="157">
        <f>S156*H156</f>
        <v>0</v>
      </c>
      <c r="AR156" s="158" t="s">
        <v>129</v>
      </c>
      <c r="AT156" s="158" t="s">
        <v>131</v>
      </c>
      <c r="AU156" s="158" t="s">
        <v>84</v>
      </c>
      <c r="AY156" s="16" t="s">
        <v>128</v>
      </c>
      <c r="BE156" s="159">
        <f>IF(N156="základná",J156,0)</f>
        <v>0</v>
      </c>
      <c r="BF156" s="159">
        <f>IF(N156="znížená",J156,0)</f>
        <v>0</v>
      </c>
      <c r="BG156" s="159">
        <f>IF(N156="zákl. prenesená",J156,0)</f>
        <v>0</v>
      </c>
      <c r="BH156" s="159">
        <f>IF(N156="zníž. prenesená",J156,0)</f>
        <v>0</v>
      </c>
      <c r="BI156" s="159">
        <f>IF(N156="nulová",J156,0)</f>
        <v>0</v>
      </c>
      <c r="BJ156" s="16" t="s">
        <v>84</v>
      </c>
      <c r="BK156" s="159">
        <f>ROUND(I156*H156,2)</f>
        <v>0</v>
      </c>
      <c r="BL156" s="16" t="s">
        <v>129</v>
      </c>
      <c r="BM156" s="158" t="s">
        <v>160</v>
      </c>
    </row>
    <row r="157" spans="2:65" s="12" customFormat="1">
      <c r="B157" s="160"/>
      <c r="D157" s="197" t="s">
        <v>136</v>
      </c>
      <c r="E157" s="161" t="s">
        <v>1</v>
      </c>
      <c r="F157" s="198" t="s">
        <v>161</v>
      </c>
      <c r="H157" s="161" t="s">
        <v>1</v>
      </c>
      <c r="I157" s="162"/>
      <c r="L157" s="160"/>
      <c r="M157" s="163"/>
      <c r="T157" s="164"/>
      <c r="AT157" s="161" t="s">
        <v>136</v>
      </c>
      <c r="AU157" s="161" t="s">
        <v>84</v>
      </c>
      <c r="AV157" s="12" t="s">
        <v>79</v>
      </c>
      <c r="AW157" s="12" t="s">
        <v>29</v>
      </c>
      <c r="AX157" s="12" t="s">
        <v>73</v>
      </c>
      <c r="AY157" s="161" t="s">
        <v>128</v>
      </c>
    </row>
    <row r="158" spans="2:65" s="13" customFormat="1">
      <c r="B158" s="165"/>
      <c r="D158" s="197" t="s">
        <v>136</v>
      </c>
      <c r="E158" s="166" t="s">
        <v>1</v>
      </c>
      <c r="F158" s="199" t="s">
        <v>162</v>
      </c>
      <c r="H158" s="200">
        <v>720.25</v>
      </c>
      <c r="I158" s="167"/>
      <c r="L158" s="165"/>
      <c r="M158" s="168"/>
      <c r="T158" s="169"/>
      <c r="AT158" s="166" t="s">
        <v>136</v>
      </c>
      <c r="AU158" s="166" t="s">
        <v>84</v>
      </c>
      <c r="AV158" s="13" t="s">
        <v>84</v>
      </c>
      <c r="AW158" s="13" t="s">
        <v>29</v>
      </c>
      <c r="AX158" s="13" t="s">
        <v>79</v>
      </c>
      <c r="AY158" s="166" t="s">
        <v>128</v>
      </c>
    </row>
    <row r="159" spans="2:65" s="12" customFormat="1">
      <c r="B159" s="160"/>
      <c r="D159" s="197" t="s">
        <v>136</v>
      </c>
      <c r="E159" s="161" t="s">
        <v>1</v>
      </c>
      <c r="F159" s="198" t="s">
        <v>163</v>
      </c>
      <c r="H159" s="161" t="s">
        <v>1</v>
      </c>
      <c r="I159" s="162"/>
      <c r="L159" s="160"/>
      <c r="M159" s="163"/>
      <c r="T159" s="164"/>
      <c r="AT159" s="161" t="s">
        <v>136</v>
      </c>
      <c r="AU159" s="161" t="s">
        <v>84</v>
      </c>
      <c r="AV159" s="12" t="s">
        <v>79</v>
      </c>
      <c r="AW159" s="12" t="s">
        <v>29</v>
      </c>
      <c r="AX159" s="12" t="s">
        <v>73</v>
      </c>
      <c r="AY159" s="161" t="s">
        <v>128</v>
      </c>
    </row>
    <row r="160" spans="2:65" s="1" customFormat="1" ht="14.45" customHeight="1">
      <c r="B160" s="122"/>
      <c r="C160" s="192" t="s">
        <v>164</v>
      </c>
      <c r="D160" s="192" t="s">
        <v>131</v>
      </c>
      <c r="E160" s="193" t="s">
        <v>165</v>
      </c>
      <c r="F160" s="194" t="s">
        <v>166</v>
      </c>
      <c r="G160" s="195" t="s">
        <v>146</v>
      </c>
      <c r="H160" s="196">
        <v>703.7</v>
      </c>
      <c r="I160" s="152"/>
      <c r="J160" s="153">
        <f>ROUND(I160*H160,2)</f>
        <v>0</v>
      </c>
      <c r="K160" s="154"/>
      <c r="L160" s="31"/>
      <c r="M160" s="155" t="s">
        <v>1</v>
      </c>
      <c r="N160" s="121" t="s">
        <v>39</v>
      </c>
      <c r="P160" s="156">
        <f>O160*H160</f>
        <v>0</v>
      </c>
      <c r="Q160" s="156">
        <v>4.8999999999999998E-5</v>
      </c>
      <c r="R160" s="156">
        <f>Q160*H160</f>
        <v>3.4481299999999999E-2</v>
      </c>
      <c r="S160" s="156">
        <v>0</v>
      </c>
      <c r="T160" s="157">
        <f>S160*H160</f>
        <v>0</v>
      </c>
      <c r="AR160" s="158" t="s">
        <v>129</v>
      </c>
      <c r="AT160" s="158" t="s">
        <v>131</v>
      </c>
      <c r="AU160" s="158" t="s">
        <v>84</v>
      </c>
      <c r="AY160" s="16" t="s">
        <v>128</v>
      </c>
      <c r="BE160" s="159">
        <f>IF(N160="základná",J160,0)</f>
        <v>0</v>
      </c>
      <c r="BF160" s="159">
        <f>IF(N160="znížená",J160,0)</f>
        <v>0</v>
      </c>
      <c r="BG160" s="159">
        <f>IF(N160="zákl. prenesená",J160,0)</f>
        <v>0</v>
      </c>
      <c r="BH160" s="159">
        <f>IF(N160="zníž. prenesená",J160,0)</f>
        <v>0</v>
      </c>
      <c r="BI160" s="159">
        <f>IF(N160="nulová",J160,0)</f>
        <v>0</v>
      </c>
      <c r="BJ160" s="16" t="s">
        <v>84</v>
      </c>
      <c r="BK160" s="159">
        <f>ROUND(I160*H160,2)</f>
        <v>0</v>
      </c>
      <c r="BL160" s="16" t="s">
        <v>129</v>
      </c>
      <c r="BM160" s="158" t="s">
        <v>167</v>
      </c>
    </row>
    <row r="161" spans="2:65" s="1" customFormat="1" ht="19.899999999999999" customHeight="1">
      <c r="B161" s="122"/>
      <c r="C161" s="192" t="s">
        <v>169</v>
      </c>
      <c r="D161" s="192" t="s">
        <v>131</v>
      </c>
      <c r="E161" s="193" t="s">
        <v>170</v>
      </c>
      <c r="F161" s="194" t="s">
        <v>171</v>
      </c>
      <c r="G161" s="195" t="s">
        <v>168</v>
      </c>
      <c r="H161" s="196">
        <v>3.601</v>
      </c>
      <c r="I161" s="152"/>
      <c r="J161" s="153">
        <f>ROUND(I161*H161,2)</f>
        <v>0</v>
      </c>
      <c r="K161" s="154"/>
      <c r="L161" s="31"/>
      <c r="M161" s="155" t="s">
        <v>1</v>
      </c>
      <c r="N161" s="121" t="s">
        <v>39</v>
      </c>
      <c r="P161" s="156">
        <f>O161*H161</f>
        <v>0</v>
      </c>
      <c r="Q161" s="156">
        <v>0</v>
      </c>
      <c r="R161" s="156">
        <f>Q161*H161</f>
        <v>0</v>
      </c>
      <c r="S161" s="156">
        <v>0</v>
      </c>
      <c r="T161" s="157">
        <f>S161*H161</f>
        <v>0</v>
      </c>
      <c r="AR161" s="158" t="s">
        <v>129</v>
      </c>
      <c r="AT161" s="158" t="s">
        <v>131</v>
      </c>
      <c r="AU161" s="158" t="s">
        <v>84</v>
      </c>
      <c r="AY161" s="16" t="s">
        <v>128</v>
      </c>
      <c r="BE161" s="159">
        <f>IF(N161="základná",J161,0)</f>
        <v>0</v>
      </c>
      <c r="BF161" s="159">
        <f>IF(N161="znížená",J161,0)</f>
        <v>0</v>
      </c>
      <c r="BG161" s="159">
        <f>IF(N161="zákl. prenesená",J161,0)</f>
        <v>0</v>
      </c>
      <c r="BH161" s="159">
        <f>IF(N161="zníž. prenesená",J161,0)</f>
        <v>0</v>
      </c>
      <c r="BI161" s="159">
        <f>IF(N161="nulová",J161,0)</f>
        <v>0</v>
      </c>
      <c r="BJ161" s="16" t="s">
        <v>84</v>
      </c>
      <c r="BK161" s="159">
        <f>ROUND(I161*H161,2)</f>
        <v>0</v>
      </c>
      <c r="BL161" s="16" t="s">
        <v>129</v>
      </c>
      <c r="BM161" s="158" t="s">
        <v>172</v>
      </c>
    </row>
    <row r="162" spans="2:65" s="1" customFormat="1" ht="22.15" customHeight="1">
      <c r="B162" s="122"/>
      <c r="C162" s="192" t="s">
        <v>156</v>
      </c>
      <c r="D162" s="192" t="s">
        <v>131</v>
      </c>
      <c r="E162" s="193" t="s">
        <v>173</v>
      </c>
      <c r="F162" s="194" t="s">
        <v>174</v>
      </c>
      <c r="G162" s="195" t="s">
        <v>168</v>
      </c>
      <c r="H162" s="196">
        <v>103.09399999999999</v>
      </c>
      <c r="I162" s="152"/>
      <c r="J162" s="153">
        <f>ROUND(I162*H162,2)</f>
        <v>0</v>
      </c>
      <c r="K162" s="154"/>
      <c r="L162" s="31"/>
      <c r="M162" s="155" t="s">
        <v>1</v>
      </c>
      <c r="N162" s="121" t="s">
        <v>39</v>
      </c>
      <c r="P162" s="156">
        <f>O162*H162</f>
        <v>0</v>
      </c>
      <c r="Q162" s="156">
        <v>0</v>
      </c>
      <c r="R162" s="156">
        <f>Q162*H162</f>
        <v>0</v>
      </c>
      <c r="S162" s="156">
        <v>0</v>
      </c>
      <c r="T162" s="157">
        <f>S162*H162</f>
        <v>0</v>
      </c>
      <c r="AR162" s="158" t="s">
        <v>129</v>
      </c>
      <c r="AT162" s="158" t="s">
        <v>131</v>
      </c>
      <c r="AU162" s="158" t="s">
        <v>84</v>
      </c>
      <c r="AY162" s="16" t="s">
        <v>128</v>
      </c>
      <c r="BE162" s="159">
        <f>IF(N162="základná",J162,0)</f>
        <v>0</v>
      </c>
      <c r="BF162" s="159">
        <f>IF(N162="znížená",J162,0)</f>
        <v>0</v>
      </c>
      <c r="BG162" s="159">
        <f>IF(N162="zákl. prenesená",J162,0)</f>
        <v>0</v>
      </c>
      <c r="BH162" s="159">
        <f>IF(N162="zníž. prenesená",J162,0)</f>
        <v>0</v>
      </c>
      <c r="BI162" s="159">
        <f>IF(N162="nulová",J162,0)</f>
        <v>0</v>
      </c>
      <c r="BJ162" s="16" t="s">
        <v>84</v>
      </c>
      <c r="BK162" s="159">
        <f>ROUND(I162*H162,2)</f>
        <v>0</v>
      </c>
      <c r="BL162" s="16" t="s">
        <v>129</v>
      </c>
      <c r="BM162" s="158" t="s">
        <v>175</v>
      </c>
    </row>
    <row r="163" spans="2:65" s="1" customFormat="1" ht="22.15" customHeight="1">
      <c r="B163" s="122"/>
      <c r="C163" s="192" t="s">
        <v>176</v>
      </c>
      <c r="D163" s="192" t="s">
        <v>131</v>
      </c>
      <c r="E163" s="193" t="s">
        <v>177</v>
      </c>
      <c r="F163" s="194" t="s">
        <v>178</v>
      </c>
      <c r="G163" s="195" t="s">
        <v>168</v>
      </c>
      <c r="H163" s="196">
        <v>3.601</v>
      </c>
      <c r="I163" s="152"/>
      <c r="J163" s="153">
        <f>ROUND(I163*H163,2)</f>
        <v>0</v>
      </c>
      <c r="K163" s="154"/>
      <c r="L163" s="31"/>
      <c r="M163" s="155" t="s">
        <v>1</v>
      </c>
      <c r="N163" s="121" t="s">
        <v>39</v>
      </c>
      <c r="P163" s="156">
        <f>O163*H163</f>
        <v>0</v>
      </c>
      <c r="Q163" s="156">
        <v>0</v>
      </c>
      <c r="R163" s="156">
        <f>Q163*H163</f>
        <v>0</v>
      </c>
      <c r="S163" s="156">
        <v>0</v>
      </c>
      <c r="T163" s="157">
        <f>S163*H163</f>
        <v>0</v>
      </c>
      <c r="AR163" s="158" t="s">
        <v>129</v>
      </c>
      <c r="AT163" s="158" t="s">
        <v>131</v>
      </c>
      <c r="AU163" s="158" t="s">
        <v>84</v>
      </c>
      <c r="AY163" s="16" t="s">
        <v>128</v>
      </c>
      <c r="BE163" s="159">
        <f>IF(N163="základná",J163,0)</f>
        <v>0</v>
      </c>
      <c r="BF163" s="159">
        <f>IF(N163="znížená",J163,0)</f>
        <v>0</v>
      </c>
      <c r="BG163" s="159">
        <f>IF(N163="zákl. prenesená",J163,0)</f>
        <v>0</v>
      </c>
      <c r="BH163" s="159">
        <f>IF(N163="zníž. prenesená",J163,0)</f>
        <v>0</v>
      </c>
      <c r="BI163" s="159">
        <f>IF(N163="nulová",J163,0)</f>
        <v>0</v>
      </c>
      <c r="BJ163" s="16" t="s">
        <v>84</v>
      </c>
      <c r="BK163" s="159">
        <f>ROUND(I163*H163,2)</f>
        <v>0</v>
      </c>
      <c r="BL163" s="16" t="s">
        <v>129</v>
      </c>
      <c r="BM163" s="158" t="s">
        <v>179</v>
      </c>
    </row>
    <row r="164" spans="2:65" s="12" customFormat="1">
      <c r="B164" s="160"/>
      <c r="D164" s="197" t="s">
        <v>136</v>
      </c>
      <c r="E164" s="161" t="s">
        <v>1</v>
      </c>
      <c r="F164" s="198" t="s">
        <v>180</v>
      </c>
      <c r="H164" s="161" t="s">
        <v>1</v>
      </c>
      <c r="I164" s="162"/>
      <c r="L164" s="160"/>
      <c r="M164" s="163"/>
      <c r="T164" s="164"/>
      <c r="AT164" s="161" t="s">
        <v>136</v>
      </c>
      <c r="AU164" s="161" t="s">
        <v>84</v>
      </c>
      <c r="AV164" s="12" t="s">
        <v>79</v>
      </c>
      <c r="AW164" s="12" t="s">
        <v>29</v>
      </c>
      <c r="AX164" s="12" t="s">
        <v>73</v>
      </c>
      <c r="AY164" s="161" t="s">
        <v>128</v>
      </c>
    </row>
    <row r="165" spans="2:65" s="13" customFormat="1">
      <c r="B165" s="165"/>
      <c r="D165" s="197" t="s">
        <v>136</v>
      </c>
      <c r="E165" s="166" t="s">
        <v>1</v>
      </c>
      <c r="F165" s="199" t="s">
        <v>181</v>
      </c>
      <c r="H165" s="200">
        <v>3.601</v>
      </c>
      <c r="I165" s="167"/>
      <c r="L165" s="165"/>
      <c r="M165" s="168"/>
      <c r="T165" s="169"/>
      <c r="AT165" s="166" t="s">
        <v>136</v>
      </c>
      <c r="AU165" s="166" t="s">
        <v>84</v>
      </c>
      <c r="AV165" s="13" t="s">
        <v>84</v>
      </c>
      <c r="AW165" s="13" t="s">
        <v>29</v>
      </c>
      <c r="AX165" s="13" t="s">
        <v>79</v>
      </c>
      <c r="AY165" s="166" t="s">
        <v>128</v>
      </c>
    </row>
    <row r="166" spans="2:65" s="1" customFormat="1" ht="19.899999999999999" customHeight="1">
      <c r="B166" s="122"/>
      <c r="C166" s="192" t="s">
        <v>182</v>
      </c>
      <c r="D166" s="192" t="s">
        <v>131</v>
      </c>
      <c r="E166" s="193" t="s">
        <v>183</v>
      </c>
      <c r="F166" s="194" t="s">
        <v>184</v>
      </c>
      <c r="G166" s="195" t="s">
        <v>168</v>
      </c>
      <c r="H166" s="196">
        <v>3.601</v>
      </c>
      <c r="I166" s="152"/>
      <c r="J166" s="153">
        <f>ROUND(I166*H166,2)</f>
        <v>0</v>
      </c>
      <c r="K166" s="154"/>
      <c r="L166" s="31"/>
      <c r="M166" s="155" t="s">
        <v>1</v>
      </c>
      <c r="N166" s="121" t="s">
        <v>39</v>
      </c>
      <c r="P166" s="156">
        <f>O166*H166</f>
        <v>0</v>
      </c>
      <c r="Q166" s="156">
        <v>0</v>
      </c>
      <c r="R166" s="156">
        <f>Q166*H166</f>
        <v>0</v>
      </c>
      <c r="S166" s="156">
        <v>0</v>
      </c>
      <c r="T166" s="157">
        <f>S166*H166</f>
        <v>0</v>
      </c>
      <c r="AR166" s="158" t="s">
        <v>129</v>
      </c>
      <c r="AT166" s="158" t="s">
        <v>131</v>
      </c>
      <c r="AU166" s="158" t="s">
        <v>84</v>
      </c>
      <c r="AY166" s="16" t="s">
        <v>128</v>
      </c>
      <c r="BE166" s="159">
        <f>IF(N166="základná",J166,0)</f>
        <v>0</v>
      </c>
      <c r="BF166" s="159">
        <f>IF(N166="znížená",J166,0)</f>
        <v>0</v>
      </c>
      <c r="BG166" s="159">
        <f>IF(N166="zákl. prenesená",J166,0)</f>
        <v>0</v>
      </c>
      <c r="BH166" s="159">
        <f>IF(N166="zníž. prenesená",J166,0)</f>
        <v>0</v>
      </c>
      <c r="BI166" s="159">
        <f>IF(N166="nulová",J166,0)</f>
        <v>0</v>
      </c>
      <c r="BJ166" s="16" t="s">
        <v>84</v>
      </c>
      <c r="BK166" s="159">
        <f>ROUND(I166*H166,2)</f>
        <v>0</v>
      </c>
      <c r="BL166" s="16" t="s">
        <v>129</v>
      </c>
      <c r="BM166" s="158" t="s">
        <v>185</v>
      </c>
    </row>
    <row r="167" spans="2:65" s="11" customFormat="1" ht="22.9" customHeight="1">
      <c r="B167" s="140"/>
      <c r="D167" s="141" t="s">
        <v>72</v>
      </c>
      <c r="E167" s="150" t="s">
        <v>186</v>
      </c>
      <c r="F167" s="150" t="s">
        <v>187</v>
      </c>
      <c r="I167" s="143"/>
      <c r="J167" s="151">
        <f>BK167</f>
        <v>0</v>
      </c>
      <c r="L167" s="140"/>
      <c r="M167" s="145"/>
      <c r="P167" s="146">
        <f>P168</f>
        <v>0</v>
      </c>
      <c r="R167" s="146">
        <f>R168</f>
        <v>0</v>
      </c>
      <c r="T167" s="147">
        <f>T168</f>
        <v>0</v>
      </c>
      <c r="AR167" s="141" t="s">
        <v>79</v>
      </c>
      <c r="AT167" s="148" t="s">
        <v>72</v>
      </c>
      <c r="AU167" s="148" t="s">
        <v>79</v>
      </c>
      <c r="AY167" s="141" t="s">
        <v>128</v>
      </c>
      <c r="BK167" s="149">
        <f>BK168</f>
        <v>0</v>
      </c>
    </row>
    <row r="168" spans="2:65" s="1" customFormat="1" ht="22.15" customHeight="1">
      <c r="B168" s="122"/>
      <c r="C168" s="192" t="s">
        <v>188</v>
      </c>
      <c r="D168" s="192" t="s">
        <v>131</v>
      </c>
      <c r="E168" s="193" t="s">
        <v>189</v>
      </c>
      <c r="F168" s="194" t="s">
        <v>190</v>
      </c>
      <c r="G168" s="195" t="s">
        <v>168</v>
      </c>
      <c r="H168" s="196">
        <v>7.0110000000000001</v>
      </c>
      <c r="I168" s="152"/>
      <c r="J168" s="153">
        <f>ROUND(I168*H168,2)</f>
        <v>0</v>
      </c>
      <c r="K168" s="154"/>
      <c r="L168" s="31"/>
      <c r="M168" s="155" t="s">
        <v>1</v>
      </c>
      <c r="N168" s="121" t="s">
        <v>39</v>
      </c>
      <c r="P168" s="156">
        <f>O168*H168</f>
        <v>0</v>
      </c>
      <c r="Q168" s="156">
        <v>0</v>
      </c>
      <c r="R168" s="156">
        <f>Q168*H168</f>
        <v>0</v>
      </c>
      <c r="S168" s="156">
        <v>0</v>
      </c>
      <c r="T168" s="157">
        <f>S168*H168</f>
        <v>0</v>
      </c>
      <c r="AR168" s="158" t="s">
        <v>129</v>
      </c>
      <c r="AT168" s="158" t="s">
        <v>131</v>
      </c>
      <c r="AU168" s="158" t="s">
        <v>84</v>
      </c>
      <c r="AY168" s="16" t="s">
        <v>128</v>
      </c>
      <c r="BE168" s="159">
        <f>IF(N168="základná",J168,0)</f>
        <v>0</v>
      </c>
      <c r="BF168" s="159">
        <f>IF(N168="znížená",J168,0)</f>
        <v>0</v>
      </c>
      <c r="BG168" s="159">
        <f>IF(N168="zákl. prenesená",J168,0)</f>
        <v>0</v>
      </c>
      <c r="BH168" s="159">
        <f>IF(N168="zníž. prenesená",J168,0)</f>
        <v>0</v>
      </c>
      <c r="BI168" s="159">
        <f>IF(N168="nulová",J168,0)</f>
        <v>0</v>
      </c>
      <c r="BJ168" s="16" t="s">
        <v>84</v>
      </c>
      <c r="BK168" s="159">
        <f>ROUND(I168*H168,2)</f>
        <v>0</v>
      </c>
      <c r="BL168" s="16" t="s">
        <v>129</v>
      </c>
      <c r="BM168" s="158" t="s">
        <v>191</v>
      </c>
    </row>
    <row r="169" spans="2:65" s="11" customFormat="1" ht="25.9" customHeight="1">
      <c r="B169" s="140"/>
      <c r="D169" s="141" t="s">
        <v>72</v>
      </c>
      <c r="E169" s="142" t="s">
        <v>192</v>
      </c>
      <c r="F169" s="142" t="s">
        <v>193</v>
      </c>
      <c r="I169" s="143"/>
      <c r="J169" s="144">
        <f>BK169</f>
        <v>0</v>
      </c>
      <c r="L169" s="140"/>
      <c r="M169" s="145"/>
      <c r="P169" s="146">
        <f>P170+P182</f>
        <v>0</v>
      </c>
      <c r="R169" s="146">
        <f>R170+R182</f>
        <v>5.4080547450000003</v>
      </c>
      <c r="T169" s="147">
        <f>T170+T182</f>
        <v>0</v>
      </c>
      <c r="AR169" s="141" t="s">
        <v>84</v>
      </c>
      <c r="AT169" s="148" t="s">
        <v>72</v>
      </c>
      <c r="AU169" s="148" t="s">
        <v>73</v>
      </c>
      <c r="AY169" s="141" t="s">
        <v>128</v>
      </c>
      <c r="BK169" s="149">
        <f>BK170+BK182</f>
        <v>0</v>
      </c>
    </row>
    <row r="170" spans="2:65" s="11" customFormat="1" ht="22.9" customHeight="1">
      <c r="B170" s="140"/>
      <c r="D170" s="141" t="s">
        <v>72</v>
      </c>
      <c r="E170" s="150" t="s">
        <v>194</v>
      </c>
      <c r="F170" s="150" t="s">
        <v>195</v>
      </c>
      <c r="I170" s="143"/>
      <c r="J170" s="151">
        <f>BK170</f>
        <v>0</v>
      </c>
      <c r="L170" s="140"/>
      <c r="M170" s="145"/>
      <c r="P170" s="146">
        <f>SUM(P171:P181)</f>
        <v>0</v>
      </c>
      <c r="R170" s="146">
        <f>SUM(R171:R181)</f>
        <v>5.2650275000000004</v>
      </c>
      <c r="T170" s="147">
        <f>SUM(T171:T181)</f>
        <v>0</v>
      </c>
      <c r="AR170" s="141" t="s">
        <v>84</v>
      </c>
      <c r="AT170" s="148" t="s">
        <v>72</v>
      </c>
      <c r="AU170" s="148" t="s">
        <v>79</v>
      </c>
      <c r="AY170" s="141" t="s">
        <v>128</v>
      </c>
      <c r="BK170" s="149">
        <f>SUM(BK171:BK181)</f>
        <v>0</v>
      </c>
    </row>
    <row r="171" spans="2:65" s="1" customFormat="1" ht="36">
      <c r="B171" s="122"/>
      <c r="C171" s="192" t="s">
        <v>196</v>
      </c>
      <c r="D171" s="192" t="s">
        <v>131</v>
      </c>
      <c r="E171" s="193" t="s">
        <v>198</v>
      </c>
      <c r="F171" s="194" t="s">
        <v>199</v>
      </c>
      <c r="G171" s="195" t="s">
        <v>146</v>
      </c>
      <c r="H171" s="196">
        <v>720.25</v>
      </c>
      <c r="I171" s="152"/>
      <c r="J171" s="153">
        <f>ROUND(I171*H171,2)</f>
        <v>0</v>
      </c>
      <c r="K171" s="154"/>
      <c r="L171" s="31"/>
      <c r="M171" s="155" t="s">
        <v>1</v>
      </c>
      <c r="N171" s="121" t="s">
        <v>39</v>
      </c>
      <c r="P171" s="156">
        <f>O171*H171</f>
        <v>0</v>
      </c>
      <c r="Q171" s="156">
        <v>3.1E-4</v>
      </c>
      <c r="R171" s="156">
        <f>Q171*H171</f>
        <v>0.22327749999999999</v>
      </c>
      <c r="S171" s="156">
        <v>0</v>
      </c>
      <c r="T171" s="157">
        <f>S171*H171</f>
        <v>0</v>
      </c>
      <c r="AR171" s="158" t="s">
        <v>196</v>
      </c>
      <c r="AT171" s="158" t="s">
        <v>131</v>
      </c>
      <c r="AU171" s="158" t="s">
        <v>84</v>
      </c>
      <c r="AY171" s="16" t="s">
        <v>128</v>
      </c>
      <c r="BE171" s="159">
        <f>IF(N171="základná",J171,0)</f>
        <v>0</v>
      </c>
      <c r="BF171" s="159">
        <f>IF(N171="znížená",J171,0)</f>
        <v>0</v>
      </c>
      <c r="BG171" s="159">
        <f>IF(N171="zákl. prenesená",J171,0)</f>
        <v>0</v>
      </c>
      <c r="BH171" s="159">
        <f>IF(N171="zníž. prenesená",J171,0)</f>
        <v>0</v>
      </c>
      <c r="BI171" s="159">
        <f>IF(N171="nulová",J171,0)</f>
        <v>0</v>
      </c>
      <c r="BJ171" s="16" t="s">
        <v>84</v>
      </c>
      <c r="BK171" s="159">
        <f>ROUND(I171*H171,2)</f>
        <v>0</v>
      </c>
      <c r="BL171" s="16" t="s">
        <v>196</v>
      </c>
      <c r="BM171" s="158" t="s">
        <v>200</v>
      </c>
    </row>
    <row r="172" spans="2:65" s="12" customFormat="1">
      <c r="B172" s="160"/>
      <c r="D172" s="197" t="s">
        <v>136</v>
      </c>
      <c r="E172" s="161" t="s">
        <v>1</v>
      </c>
      <c r="F172" s="198" t="s">
        <v>201</v>
      </c>
      <c r="H172" s="161" t="s">
        <v>1</v>
      </c>
      <c r="I172" s="162"/>
      <c r="L172" s="160"/>
      <c r="M172" s="163"/>
      <c r="T172" s="164"/>
      <c r="AT172" s="161" t="s">
        <v>136</v>
      </c>
      <c r="AU172" s="161" t="s">
        <v>84</v>
      </c>
      <c r="AV172" s="12" t="s">
        <v>79</v>
      </c>
      <c r="AW172" s="12" t="s">
        <v>29</v>
      </c>
      <c r="AX172" s="12" t="s">
        <v>73</v>
      </c>
      <c r="AY172" s="161" t="s">
        <v>128</v>
      </c>
    </row>
    <row r="173" spans="2:65" s="13" customFormat="1">
      <c r="B173" s="165"/>
      <c r="D173" s="197" t="s">
        <v>136</v>
      </c>
      <c r="E173" s="166" t="s">
        <v>1</v>
      </c>
      <c r="F173" s="199" t="s">
        <v>162</v>
      </c>
      <c r="H173" s="200">
        <v>720.25</v>
      </c>
      <c r="I173" s="167"/>
      <c r="L173" s="165"/>
      <c r="M173" s="168"/>
      <c r="T173" s="169"/>
      <c r="AT173" s="166" t="s">
        <v>136</v>
      </c>
      <c r="AU173" s="166" t="s">
        <v>84</v>
      </c>
      <c r="AV173" s="13" t="s">
        <v>84</v>
      </c>
      <c r="AW173" s="13" t="s">
        <v>29</v>
      </c>
      <c r="AX173" s="13" t="s">
        <v>73</v>
      </c>
      <c r="AY173" s="166" t="s">
        <v>128</v>
      </c>
    </row>
    <row r="174" spans="2:65" s="14" customFormat="1">
      <c r="B174" s="170"/>
      <c r="D174" s="197" t="s">
        <v>136</v>
      </c>
      <c r="E174" s="171" t="s">
        <v>1</v>
      </c>
      <c r="F174" s="201" t="s">
        <v>197</v>
      </c>
      <c r="H174" s="202">
        <v>720.25</v>
      </c>
      <c r="I174" s="172"/>
      <c r="L174" s="170"/>
      <c r="M174" s="173"/>
      <c r="T174" s="174"/>
      <c r="AT174" s="171" t="s">
        <v>136</v>
      </c>
      <c r="AU174" s="171" t="s">
        <v>84</v>
      </c>
      <c r="AV174" s="14" t="s">
        <v>129</v>
      </c>
      <c r="AW174" s="14" t="s">
        <v>29</v>
      </c>
      <c r="AX174" s="14" t="s">
        <v>79</v>
      </c>
      <c r="AY174" s="171" t="s">
        <v>128</v>
      </c>
    </row>
    <row r="175" spans="2:65" s="12" customFormat="1" ht="22.5">
      <c r="B175" s="160"/>
      <c r="D175" s="197" t="s">
        <v>136</v>
      </c>
      <c r="E175" s="161" t="s">
        <v>1</v>
      </c>
      <c r="F175" s="198" t="s">
        <v>202</v>
      </c>
      <c r="H175" s="161" t="s">
        <v>1</v>
      </c>
      <c r="I175" s="162"/>
      <c r="L175" s="160"/>
      <c r="M175" s="163"/>
      <c r="T175" s="164"/>
      <c r="AT175" s="161" t="s">
        <v>136</v>
      </c>
      <c r="AU175" s="161" t="s">
        <v>84</v>
      </c>
      <c r="AV175" s="12" t="s">
        <v>79</v>
      </c>
      <c r="AW175" s="12" t="s">
        <v>29</v>
      </c>
      <c r="AX175" s="12" t="s">
        <v>73</v>
      </c>
      <c r="AY175" s="161" t="s">
        <v>128</v>
      </c>
    </row>
    <row r="176" spans="2:65" s="12" customFormat="1" ht="22.5">
      <c r="B176" s="160"/>
      <c r="D176" s="197" t="s">
        <v>136</v>
      </c>
      <c r="E176" s="161" t="s">
        <v>1</v>
      </c>
      <c r="F176" s="198" t="s">
        <v>203</v>
      </c>
      <c r="H176" s="161" t="s">
        <v>1</v>
      </c>
      <c r="I176" s="162"/>
      <c r="L176" s="160"/>
      <c r="M176" s="163"/>
      <c r="T176" s="164"/>
      <c r="AT176" s="161" t="s">
        <v>136</v>
      </c>
      <c r="AU176" s="161" t="s">
        <v>84</v>
      </c>
      <c r="AV176" s="12" t="s">
        <v>79</v>
      </c>
      <c r="AW176" s="12" t="s">
        <v>29</v>
      </c>
      <c r="AX176" s="12" t="s">
        <v>73</v>
      </c>
      <c r="AY176" s="161" t="s">
        <v>128</v>
      </c>
    </row>
    <row r="177" spans="2:65" s="12" customFormat="1" ht="22.5">
      <c r="B177" s="160"/>
      <c r="D177" s="197" t="s">
        <v>136</v>
      </c>
      <c r="E177" s="161" t="s">
        <v>1</v>
      </c>
      <c r="F177" s="198" t="s">
        <v>204</v>
      </c>
      <c r="H177" s="161" t="s">
        <v>1</v>
      </c>
      <c r="I177" s="162"/>
      <c r="L177" s="160"/>
      <c r="M177" s="163"/>
      <c r="T177" s="164"/>
      <c r="AT177" s="161" t="s">
        <v>136</v>
      </c>
      <c r="AU177" s="161" t="s">
        <v>84</v>
      </c>
      <c r="AV177" s="12" t="s">
        <v>79</v>
      </c>
      <c r="AW177" s="12" t="s">
        <v>29</v>
      </c>
      <c r="AX177" s="12" t="s">
        <v>73</v>
      </c>
      <c r="AY177" s="161" t="s">
        <v>128</v>
      </c>
    </row>
    <row r="178" spans="2:65" s="12" customFormat="1" ht="22.5">
      <c r="B178" s="160"/>
      <c r="D178" s="197" t="s">
        <v>136</v>
      </c>
      <c r="E178" s="161" t="s">
        <v>1</v>
      </c>
      <c r="F178" s="198" t="s">
        <v>205</v>
      </c>
      <c r="H178" s="161" t="s">
        <v>1</v>
      </c>
      <c r="I178" s="162"/>
      <c r="L178" s="160"/>
      <c r="M178" s="163"/>
      <c r="T178" s="164"/>
      <c r="AT178" s="161" t="s">
        <v>136</v>
      </c>
      <c r="AU178" s="161" t="s">
        <v>84</v>
      </c>
      <c r="AV178" s="12" t="s">
        <v>79</v>
      </c>
      <c r="AW178" s="12" t="s">
        <v>29</v>
      </c>
      <c r="AX178" s="12" t="s">
        <v>73</v>
      </c>
      <c r="AY178" s="161" t="s">
        <v>128</v>
      </c>
    </row>
    <row r="179" spans="2:65" s="12" customFormat="1" ht="22.5">
      <c r="B179" s="160"/>
      <c r="D179" s="197" t="s">
        <v>136</v>
      </c>
      <c r="E179" s="161" t="s">
        <v>1</v>
      </c>
      <c r="F179" s="198" t="s">
        <v>206</v>
      </c>
      <c r="H179" s="161" t="s">
        <v>1</v>
      </c>
      <c r="I179" s="162"/>
      <c r="L179" s="160"/>
      <c r="M179" s="163"/>
      <c r="T179" s="164"/>
      <c r="AT179" s="161" t="s">
        <v>136</v>
      </c>
      <c r="AU179" s="161" t="s">
        <v>84</v>
      </c>
      <c r="AV179" s="12" t="s">
        <v>79</v>
      </c>
      <c r="AW179" s="12" t="s">
        <v>29</v>
      </c>
      <c r="AX179" s="12" t="s">
        <v>73</v>
      </c>
      <c r="AY179" s="161" t="s">
        <v>128</v>
      </c>
    </row>
    <row r="180" spans="2:65" s="1" customFormat="1" ht="50.45" customHeight="1">
      <c r="B180" s="122"/>
      <c r="C180" s="203" t="s">
        <v>207</v>
      </c>
      <c r="D180" s="203" t="s">
        <v>208</v>
      </c>
      <c r="E180" s="204" t="s">
        <v>209</v>
      </c>
      <c r="F180" s="205" t="s">
        <v>210</v>
      </c>
      <c r="G180" s="206" t="s">
        <v>146</v>
      </c>
      <c r="H180" s="207">
        <v>720.25</v>
      </c>
      <c r="I180" s="175"/>
      <c r="J180" s="176">
        <f>ROUND(I180*H180,2)</f>
        <v>0</v>
      </c>
      <c r="K180" s="177"/>
      <c r="L180" s="178"/>
      <c r="M180" s="179" t="s">
        <v>1</v>
      </c>
      <c r="N180" s="180" t="s">
        <v>39</v>
      </c>
      <c r="P180" s="156">
        <f>O180*H180</f>
        <v>0</v>
      </c>
      <c r="Q180" s="156">
        <v>7.0000000000000001E-3</v>
      </c>
      <c r="R180" s="156">
        <f>Q180*H180</f>
        <v>5.0417500000000004</v>
      </c>
      <c r="S180" s="156">
        <v>0</v>
      </c>
      <c r="T180" s="157">
        <f>S180*H180</f>
        <v>0</v>
      </c>
      <c r="AR180" s="158" t="s">
        <v>211</v>
      </c>
      <c r="AT180" s="158" t="s">
        <v>208</v>
      </c>
      <c r="AU180" s="158" t="s">
        <v>84</v>
      </c>
      <c r="AY180" s="16" t="s">
        <v>128</v>
      </c>
      <c r="BE180" s="159">
        <f>IF(N180="základná",J180,0)</f>
        <v>0</v>
      </c>
      <c r="BF180" s="159">
        <f>IF(N180="znížená",J180,0)</f>
        <v>0</v>
      </c>
      <c r="BG180" s="159">
        <f>IF(N180="zákl. prenesená",J180,0)</f>
        <v>0</v>
      </c>
      <c r="BH180" s="159">
        <f>IF(N180="zníž. prenesená",J180,0)</f>
        <v>0</v>
      </c>
      <c r="BI180" s="159">
        <f>IF(N180="nulová",J180,0)</f>
        <v>0</v>
      </c>
      <c r="BJ180" s="16" t="s">
        <v>84</v>
      </c>
      <c r="BK180" s="159">
        <f>ROUND(I180*H180,2)</f>
        <v>0</v>
      </c>
      <c r="BL180" s="16" t="s">
        <v>196</v>
      </c>
      <c r="BM180" s="158" t="s">
        <v>212</v>
      </c>
    </row>
    <row r="181" spans="2:65" s="1" customFormat="1" ht="22.15" customHeight="1">
      <c r="B181" s="122"/>
      <c r="C181" s="192" t="s">
        <v>213</v>
      </c>
      <c r="D181" s="192" t="s">
        <v>131</v>
      </c>
      <c r="E181" s="193" t="s">
        <v>214</v>
      </c>
      <c r="F181" s="194" t="s">
        <v>215</v>
      </c>
      <c r="G181" s="195" t="s">
        <v>216</v>
      </c>
      <c r="H181" s="181"/>
      <c r="I181" s="152"/>
      <c r="J181" s="153">
        <f>ROUND(I181*H181,2)</f>
        <v>0</v>
      </c>
      <c r="K181" s="154"/>
      <c r="L181" s="31"/>
      <c r="M181" s="155" t="s">
        <v>1</v>
      </c>
      <c r="N181" s="121" t="s">
        <v>39</v>
      </c>
      <c r="P181" s="156">
        <f>O181*H181</f>
        <v>0</v>
      </c>
      <c r="Q181" s="156">
        <v>0</v>
      </c>
      <c r="R181" s="156">
        <f>Q181*H181</f>
        <v>0</v>
      </c>
      <c r="S181" s="156">
        <v>0</v>
      </c>
      <c r="T181" s="157">
        <f>S181*H181</f>
        <v>0</v>
      </c>
      <c r="AR181" s="158" t="s">
        <v>196</v>
      </c>
      <c r="AT181" s="158" t="s">
        <v>131</v>
      </c>
      <c r="AU181" s="158" t="s">
        <v>84</v>
      </c>
      <c r="AY181" s="16" t="s">
        <v>128</v>
      </c>
      <c r="BE181" s="159">
        <f>IF(N181="základná",J181,0)</f>
        <v>0</v>
      </c>
      <c r="BF181" s="159">
        <f>IF(N181="znížená",J181,0)</f>
        <v>0</v>
      </c>
      <c r="BG181" s="159">
        <f>IF(N181="zákl. prenesená",J181,0)</f>
        <v>0</v>
      </c>
      <c r="BH181" s="159">
        <f>IF(N181="zníž. prenesená",J181,0)</f>
        <v>0</v>
      </c>
      <c r="BI181" s="159">
        <f>IF(N181="nulová",J181,0)</f>
        <v>0</v>
      </c>
      <c r="BJ181" s="16" t="s">
        <v>84</v>
      </c>
      <c r="BK181" s="159">
        <f>ROUND(I181*H181,2)</f>
        <v>0</v>
      </c>
      <c r="BL181" s="16" t="s">
        <v>196</v>
      </c>
      <c r="BM181" s="158" t="s">
        <v>217</v>
      </c>
    </row>
    <row r="182" spans="2:65" s="11" customFormat="1" ht="22.9" customHeight="1">
      <c r="B182" s="140"/>
      <c r="D182" s="141" t="s">
        <v>72</v>
      </c>
      <c r="E182" s="150" t="s">
        <v>218</v>
      </c>
      <c r="F182" s="150" t="s">
        <v>219</v>
      </c>
      <c r="I182" s="143"/>
      <c r="J182" s="151">
        <f>BK182</f>
        <v>0</v>
      </c>
      <c r="L182" s="140"/>
      <c r="M182" s="145"/>
      <c r="P182" s="146">
        <f>SUM(P183:P186)</f>
        <v>0</v>
      </c>
      <c r="R182" s="146">
        <f>SUM(R183:R186)</f>
        <v>0.143027245</v>
      </c>
      <c r="T182" s="147">
        <f>SUM(T183:T186)</f>
        <v>0</v>
      </c>
      <c r="AR182" s="141" t="s">
        <v>84</v>
      </c>
      <c r="AT182" s="148" t="s">
        <v>72</v>
      </c>
      <c r="AU182" s="148" t="s">
        <v>79</v>
      </c>
      <c r="AY182" s="141" t="s">
        <v>128</v>
      </c>
      <c r="BK182" s="149">
        <f>SUM(BK183:BK186)</f>
        <v>0</v>
      </c>
    </row>
    <row r="183" spans="2:65" s="1" customFormat="1" ht="22.15" customHeight="1">
      <c r="B183" s="122"/>
      <c r="C183" s="192" t="s">
        <v>220</v>
      </c>
      <c r="D183" s="192" t="s">
        <v>131</v>
      </c>
      <c r="E183" s="193" t="s">
        <v>221</v>
      </c>
      <c r="F183" s="194" t="s">
        <v>222</v>
      </c>
      <c r="G183" s="195" t="s">
        <v>146</v>
      </c>
      <c r="H183" s="196">
        <v>720.25</v>
      </c>
      <c r="I183" s="152"/>
      <c r="J183" s="153">
        <f>ROUND(I183*H183,2)</f>
        <v>0</v>
      </c>
      <c r="K183" s="154"/>
      <c r="L183" s="31"/>
      <c r="M183" s="155" t="s">
        <v>1</v>
      </c>
      <c r="N183" s="121" t="s">
        <v>39</v>
      </c>
      <c r="P183" s="156">
        <f>O183*H183</f>
        <v>0</v>
      </c>
      <c r="Q183" s="156">
        <v>1.9858000000000001E-4</v>
      </c>
      <c r="R183" s="156">
        <f>Q183*H183</f>
        <v>0.143027245</v>
      </c>
      <c r="S183" s="156">
        <v>0</v>
      </c>
      <c r="T183" s="157">
        <f>S183*H183</f>
        <v>0</v>
      </c>
      <c r="AR183" s="158" t="s">
        <v>196</v>
      </c>
      <c r="AT183" s="158" t="s">
        <v>131</v>
      </c>
      <c r="AU183" s="158" t="s">
        <v>84</v>
      </c>
      <c r="AY183" s="16" t="s">
        <v>128</v>
      </c>
      <c r="BE183" s="159">
        <f>IF(N183="základná",J183,0)</f>
        <v>0</v>
      </c>
      <c r="BF183" s="159">
        <f>IF(N183="znížená",J183,0)</f>
        <v>0</v>
      </c>
      <c r="BG183" s="159">
        <f>IF(N183="zákl. prenesená",J183,0)</f>
        <v>0</v>
      </c>
      <c r="BH183" s="159">
        <f>IF(N183="zníž. prenesená",J183,0)</f>
        <v>0</v>
      </c>
      <c r="BI183" s="159">
        <f>IF(N183="nulová",J183,0)</f>
        <v>0</v>
      </c>
      <c r="BJ183" s="16" t="s">
        <v>84</v>
      </c>
      <c r="BK183" s="159">
        <f>ROUND(I183*H183,2)</f>
        <v>0</v>
      </c>
      <c r="BL183" s="16" t="s">
        <v>196</v>
      </c>
      <c r="BM183" s="158" t="s">
        <v>223</v>
      </c>
    </row>
    <row r="184" spans="2:65" s="12" customFormat="1">
      <c r="B184" s="160"/>
      <c r="D184" s="197" t="s">
        <v>136</v>
      </c>
      <c r="E184" s="161" t="s">
        <v>1</v>
      </c>
      <c r="F184" s="198" t="s">
        <v>224</v>
      </c>
      <c r="H184" s="161" t="s">
        <v>1</v>
      </c>
      <c r="I184" s="162"/>
      <c r="L184" s="160"/>
      <c r="M184" s="163"/>
      <c r="T184" s="164"/>
      <c r="AT184" s="161" t="s">
        <v>136</v>
      </c>
      <c r="AU184" s="161" t="s">
        <v>84</v>
      </c>
      <c r="AV184" s="12" t="s">
        <v>79</v>
      </c>
      <c r="AW184" s="12" t="s">
        <v>29</v>
      </c>
      <c r="AX184" s="12" t="s">
        <v>73</v>
      </c>
      <c r="AY184" s="161" t="s">
        <v>128</v>
      </c>
    </row>
    <row r="185" spans="2:65" s="13" customFormat="1">
      <c r="B185" s="165"/>
      <c r="D185" s="197" t="s">
        <v>136</v>
      </c>
      <c r="E185" s="166" t="s">
        <v>1</v>
      </c>
      <c r="F185" s="199" t="s">
        <v>162</v>
      </c>
      <c r="H185" s="200">
        <v>720.25</v>
      </c>
      <c r="I185" s="167"/>
      <c r="L185" s="165"/>
      <c r="M185" s="168"/>
      <c r="T185" s="169"/>
      <c r="AT185" s="166" t="s">
        <v>136</v>
      </c>
      <c r="AU185" s="166" t="s">
        <v>84</v>
      </c>
      <c r="AV185" s="13" t="s">
        <v>84</v>
      </c>
      <c r="AW185" s="13" t="s">
        <v>29</v>
      </c>
      <c r="AX185" s="13" t="s">
        <v>73</v>
      </c>
      <c r="AY185" s="166" t="s">
        <v>128</v>
      </c>
    </row>
    <row r="186" spans="2:65" s="14" customFormat="1">
      <c r="B186" s="170"/>
      <c r="D186" s="197" t="s">
        <v>136</v>
      </c>
      <c r="E186" s="171" t="s">
        <v>1</v>
      </c>
      <c r="F186" s="201" t="s">
        <v>197</v>
      </c>
      <c r="H186" s="202">
        <v>720.25</v>
      </c>
      <c r="I186" s="172"/>
      <c r="L186" s="170"/>
      <c r="M186" s="182"/>
      <c r="N186" s="183"/>
      <c r="O186" s="183"/>
      <c r="P186" s="183"/>
      <c r="Q186" s="183"/>
      <c r="R186" s="183"/>
      <c r="S186" s="183"/>
      <c r="T186" s="184"/>
      <c r="AT186" s="171" t="s">
        <v>136</v>
      </c>
      <c r="AU186" s="171" t="s">
        <v>84</v>
      </c>
      <c r="AV186" s="14" t="s">
        <v>129</v>
      </c>
      <c r="AW186" s="14" t="s">
        <v>29</v>
      </c>
      <c r="AX186" s="14" t="s">
        <v>79</v>
      </c>
      <c r="AY186" s="171" t="s">
        <v>128</v>
      </c>
    </row>
    <row r="187" spans="2:65" s="1" customFormat="1" ht="6.95" customHeight="1">
      <c r="B187" s="46"/>
      <c r="C187" s="47"/>
      <c r="D187" s="47"/>
      <c r="E187" s="47"/>
      <c r="F187" s="47"/>
      <c r="G187" s="47"/>
      <c r="H187" s="47"/>
      <c r="I187" s="47"/>
      <c r="J187" s="47"/>
      <c r="K187" s="47"/>
      <c r="L187" s="31"/>
    </row>
  </sheetData>
  <sheetProtection algorithmName="SHA-512" hashValue="7e9DVBT6Z9zEdzNgR8XcV2Nr13kAhWIdPxR0P5LjyJr1e7stYwRW38cchktKbm2NzwmPjnEDHNM2yVDpLMRIbA==" saltValue="hnu5JwNraSsN+PX7eEXmcA==" spinCount="100000" sheet="1" objects="1" scenarios="1"/>
  <autoFilter ref="C137:K186" xr:uid="{00000000-0009-0000-0000-000002000000}"/>
  <mergeCells count="17">
    <mergeCell ref="E20:H20"/>
    <mergeCell ref="E29:H29"/>
    <mergeCell ref="E130:H130"/>
    <mergeCell ref="E128:H128"/>
    <mergeCell ref="L2:V2"/>
    <mergeCell ref="D112:F112"/>
    <mergeCell ref="D113:F113"/>
    <mergeCell ref="D114:F114"/>
    <mergeCell ref="E126:H126"/>
    <mergeCell ref="E85:H85"/>
    <mergeCell ref="E87:H87"/>
    <mergeCell ref="E89:H89"/>
    <mergeCell ref="D110:F110"/>
    <mergeCell ref="D111:F111"/>
    <mergeCell ref="E7:H7"/>
    <mergeCell ref="E9:H9"/>
    <mergeCell ref="E11:H11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0F3CBCB5346C549BEAF0EA9F12E1B51" ma:contentTypeVersion="18" ma:contentTypeDescription="Umožňuje vytvoriť nový dokument." ma:contentTypeScope="" ma:versionID="6dff97366f93c6fb81baf20abc55b284">
  <xsd:schema xmlns:xsd="http://www.w3.org/2001/XMLSchema" xmlns:xs="http://www.w3.org/2001/XMLSchema" xmlns:p="http://schemas.microsoft.com/office/2006/metadata/properties" xmlns:ns2="b851f6ae-ae00-4f5e-81ad-6a76ccf99225" xmlns:ns3="e268c47e-392d-4bda-be85-a5756f4dce8a" targetNamespace="http://schemas.microsoft.com/office/2006/metadata/properties" ma:root="true" ma:fieldsID="0264c3bc8d1d902d8309b4eafee50429" ns2:_="" ns3:_="">
    <xsd:import namespace="b851f6ae-ae00-4f5e-81ad-6a76ccf99225"/>
    <xsd:import namespace="e268c47e-392d-4bda-be85-a5756f4dce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1f6ae-ae00-4f5e-81ad-6a76ccf992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Značky obrázka" ma:readOnly="false" ma:fieldId="{5cf76f15-5ced-4ddc-b409-7134ff3c332f}" ma:taxonomyMulti="true" ma:sspId="8567b21a-85e9-48ad-86e4-d8ba0610a54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68c47e-392d-4bda-be85-a5756f4dc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40600fc-5948-4582-9609-6736e5fde0bb}" ma:internalName="TaxCatchAll" ma:showField="CatchAllData" ma:web="e268c47e-392d-4bda-be85-a5756f4dce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268c47e-392d-4bda-be85-a5756f4dce8a" xsi:nil="true"/>
    <lcf76f155ced4ddcb4097134ff3c332f xmlns="b851f6ae-ae00-4f5e-81ad-6a76ccf992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E42E393-A899-4192-9625-485E20289090}"/>
</file>

<file path=customXml/itemProps2.xml><?xml version="1.0" encoding="utf-8"?>
<ds:datastoreItem xmlns:ds="http://schemas.openxmlformats.org/officeDocument/2006/customXml" ds:itemID="{B1E2450C-52CA-4593-8D2E-661177D2D71B}"/>
</file>

<file path=customXml/itemProps3.xml><?xml version="1.0" encoding="utf-8"?>
<ds:datastoreItem xmlns:ds="http://schemas.openxmlformats.org/officeDocument/2006/customXml" ds:itemID="{21C57598-0412-4CEB-9C9A-542CB8D69E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4</vt:i4>
      </vt:variant>
    </vt:vector>
  </HeadingPairs>
  <TitlesOfParts>
    <vt:vector size="7" baseType="lpstr">
      <vt:lpstr>Rekapitulácia stavby</vt:lpstr>
      <vt:lpstr>Poznámky</vt:lpstr>
      <vt:lpstr>E.1.1 ASR-Hl.sála UPeCe-2np</vt:lpstr>
      <vt:lpstr>'E.1.1 ASR-Hl.sála UPeCe-2np'!Názvy_tlače</vt:lpstr>
      <vt:lpstr>'Rekapitulácia stavby'!Názvy_tlače</vt:lpstr>
      <vt:lpstr>'E.1.1 ASR-Hl.sála UPeCe-2np'!Oblasť_tlače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Hicova</dc:creator>
  <cp:lastModifiedBy>Holeščáková Vanda</cp:lastModifiedBy>
  <dcterms:created xsi:type="dcterms:W3CDTF">2026-04-24T09:13:38Z</dcterms:created>
  <dcterms:modified xsi:type="dcterms:W3CDTF">2026-05-13T09:01:55Z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0x010100F0F3CBCB5346C549BEAF0EA9F12E1B51</vt:lpwstr>
  </property>
  <property fmtid="{D5CDD505-2E9C-101B-9397-08002B2CF9AE}" pid="3" name="MediaServiceImageTags">
    <vt:lpwstr/>
  </property>
</Properties>
</file>