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Používateľ\Desktop\Rozpočty v excely\KUBO\PD Dolný Lopašov\"/>
    </mc:Choice>
  </mc:AlternateContent>
  <bookViews>
    <workbookView xWindow="0" yWindow="0" windowWidth="0" windowHeight="0"/>
  </bookViews>
  <sheets>
    <sheet name="Rekapitulácia stavby" sheetId="1" r:id="rId1"/>
    <sheet name="SO-01 - Búracie práce" sheetId="2" r:id="rId2"/>
    <sheet name="SO-02 - Stavebné práce" sheetId="3" r:id="rId3"/>
    <sheet name="SO 03 - Elektro - VÝMENA ..." sheetId="4" r:id="rId4"/>
    <sheet name="SO 05 - FVZ" sheetId="5" r:id="rId5"/>
    <sheet name="SO 06 - Silnoprúdové rozv..." sheetId="6" r:id="rId6"/>
    <sheet name="SO 07 - Dažďová kanalizácia" sheetId="7" r:id="rId7"/>
    <sheet name="SO 08 - Zdravotechnika" sheetId="8" r:id="rId8"/>
  </sheets>
  <definedNames>
    <definedName name="_xlnm.Print_Area" localSheetId="0">'Rekapitulácia stavby'!$D$4:$AO$76,'Rekapitulácia stavby'!$C$82:$AQ$102</definedName>
    <definedName name="_xlnm.Print_Titles" localSheetId="0">'Rekapitulácia stavby'!$92:$92</definedName>
    <definedName name="_xlnm._FilterDatabase" localSheetId="1" hidden="1">'SO-01 - Búracie práce'!$C$120:$K$134</definedName>
    <definedName name="_xlnm.Print_Area" localSheetId="1">'SO-01 - Búracie práce'!$C$4:$J$76,'SO-01 - Búracie práce'!$C$82:$J$102,'SO-01 - Búracie práce'!$C$108:$J$134</definedName>
    <definedName name="_xlnm.Print_Titles" localSheetId="1">'SO-01 - Búracie práce'!$120:$120</definedName>
    <definedName name="_xlnm._FilterDatabase" localSheetId="2" hidden="1">'SO-02 - Stavebné práce'!$C$130:$K$215</definedName>
    <definedName name="_xlnm.Print_Area" localSheetId="2">'SO-02 - Stavebné práce'!$C$4:$J$76,'SO-02 - Stavebné práce'!$C$82:$J$112,'SO-02 - Stavebné práce'!$C$118:$J$215</definedName>
    <definedName name="_xlnm.Print_Titles" localSheetId="2">'SO-02 - Stavebné práce'!$130:$130</definedName>
    <definedName name="_xlnm._FilterDatabase" localSheetId="3" hidden="1">'SO 03 - Elektro - VÝMENA ...'!$C$120:$K$151</definedName>
    <definedName name="_xlnm.Print_Area" localSheetId="3">'SO 03 - Elektro - VÝMENA ...'!$C$4:$J$76,'SO 03 - Elektro - VÝMENA ...'!$C$82:$J$102,'SO 03 - Elektro - VÝMENA ...'!$C$108:$J$151</definedName>
    <definedName name="_xlnm.Print_Titles" localSheetId="3">'SO 03 - Elektro - VÝMENA ...'!$120:$120</definedName>
    <definedName name="_xlnm._FilterDatabase" localSheetId="4" hidden="1">'SO 05 - FVZ'!$C$122:$K$165</definedName>
    <definedName name="_xlnm.Print_Area" localSheetId="4">'SO 05 - FVZ'!$C$4:$J$76,'SO 05 - FVZ'!$C$82:$J$104,'SO 05 - FVZ'!$C$110:$J$165</definedName>
    <definedName name="_xlnm.Print_Titles" localSheetId="4">'SO 05 - FVZ'!$122:$122</definedName>
    <definedName name="_xlnm._FilterDatabase" localSheetId="5" hidden="1">'SO 06 - Silnoprúdové rozv...'!$C$123:$K$234</definedName>
    <definedName name="_xlnm.Print_Area" localSheetId="5">'SO 06 - Silnoprúdové rozv...'!$C$4:$J$76,'SO 06 - Silnoprúdové rozv...'!$C$82:$J$105,'SO 06 - Silnoprúdové rozv...'!$C$111:$J$234</definedName>
    <definedName name="_xlnm.Print_Titles" localSheetId="5">'SO 06 - Silnoprúdové rozv...'!$123:$123</definedName>
    <definedName name="_xlnm._FilterDatabase" localSheetId="6" hidden="1">'SO 07 - Dažďová kanalizácia'!$C$123:$K$167</definedName>
    <definedName name="_xlnm.Print_Area" localSheetId="6">'SO 07 - Dažďová kanalizácia'!$C$4:$J$76,'SO 07 - Dažďová kanalizácia'!$C$82:$J$105,'SO 07 - Dažďová kanalizácia'!$C$111:$J$167</definedName>
    <definedName name="_xlnm.Print_Titles" localSheetId="6">'SO 07 - Dažďová kanalizácia'!$123:$123</definedName>
    <definedName name="_xlnm._FilterDatabase" localSheetId="7" hidden="1">'SO 08 - Zdravotechnika'!$C$122:$K$162</definedName>
    <definedName name="_xlnm.Print_Area" localSheetId="7">'SO 08 - Zdravotechnika'!$C$4:$J$76,'SO 08 - Zdravotechnika'!$C$82:$J$104,'SO 08 - Zdravotechnika'!$C$110:$J$162</definedName>
    <definedName name="_xlnm.Print_Titles" localSheetId="7">'SO 08 - Zdravotechnika'!$122:$122</definedName>
  </definedNames>
  <calcPr/>
</workbook>
</file>

<file path=xl/calcChain.xml><?xml version="1.0" encoding="utf-8"?>
<calcChain xmlns="http://schemas.openxmlformats.org/spreadsheetml/2006/main">
  <c i="8" l="1" r="J37"/>
  <c r="J36"/>
  <c i="1" r="AY101"/>
  <c i="8" r="J35"/>
  <c i="1" r="AX101"/>
  <c i="8"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7"/>
  <c r="BH147"/>
  <c r="BG147"/>
  <c r="BE147"/>
  <c r="T147"/>
  <c r="T146"/>
  <c r="R147"/>
  <c r="R146"/>
  <c r="P147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5"/>
  <c r="BH135"/>
  <c r="BG135"/>
  <c r="BE135"/>
  <c r="T135"/>
  <c r="T134"/>
  <c r="R135"/>
  <c r="R134"/>
  <c r="P135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9"/>
  <c r="BH129"/>
  <c r="BG129"/>
  <c r="BE129"/>
  <c r="T129"/>
  <c r="R129"/>
  <c r="P129"/>
  <c r="BI128"/>
  <c r="BH128"/>
  <c r="BG128"/>
  <c r="BE128"/>
  <c r="T128"/>
  <c r="R128"/>
  <c r="P128"/>
  <c r="BI127"/>
  <c r="BH127"/>
  <c r="BG127"/>
  <c r="BE127"/>
  <c r="T127"/>
  <c r="R127"/>
  <c r="P127"/>
  <c r="BI126"/>
  <c r="BH126"/>
  <c r="BG126"/>
  <c r="BE126"/>
  <c r="T126"/>
  <c r="R126"/>
  <c r="P126"/>
  <c r="J119"/>
  <c r="F119"/>
  <c r="F117"/>
  <c r="E115"/>
  <c r="J91"/>
  <c r="F91"/>
  <c r="F89"/>
  <c r="E87"/>
  <c r="J24"/>
  <c r="E24"/>
  <c r="J92"/>
  <c r="J23"/>
  <c r="J18"/>
  <c r="E18"/>
  <c r="F92"/>
  <c r="J17"/>
  <c r="J12"/>
  <c r="J117"/>
  <c r="E7"/>
  <c r="E85"/>
  <c i="7" r="J37"/>
  <c r="J36"/>
  <c i="1" r="AY100"/>
  <c i="7" r="J35"/>
  <c i="1" r="AX100"/>
  <c i="7"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2"/>
  <c r="BH162"/>
  <c r="BG162"/>
  <c r="BE162"/>
  <c r="T162"/>
  <c r="T161"/>
  <c r="R162"/>
  <c r="R161"/>
  <c r="P162"/>
  <c r="P161"/>
  <c r="BI160"/>
  <c r="BH160"/>
  <c r="BG160"/>
  <c r="BE160"/>
  <c r="T160"/>
  <c r="T159"/>
  <c r="R160"/>
  <c r="R159"/>
  <c r="P160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9"/>
  <c r="BH129"/>
  <c r="BG129"/>
  <c r="BE129"/>
  <c r="T129"/>
  <c r="R129"/>
  <c r="P129"/>
  <c r="BI128"/>
  <c r="BH128"/>
  <c r="BG128"/>
  <c r="BE128"/>
  <c r="T128"/>
  <c r="R128"/>
  <c r="P128"/>
  <c r="BI127"/>
  <c r="BH127"/>
  <c r="BG127"/>
  <c r="BE127"/>
  <c r="T127"/>
  <c r="R127"/>
  <c r="P127"/>
  <c r="F118"/>
  <c r="E116"/>
  <c r="F89"/>
  <c r="E87"/>
  <c r="J24"/>
  <c r="E24"/>
  <c r="J121"/>
  <c r="J23"/>
  <c r="J21"/>
  <c r="E21"/>
  <c r="J120"/>
  <c r="J20"/>
  <c r="J18"/>
  <c r="E18"/>
  <c r="F121"/>
  <c r="J17"/>
  <c r="J15"/>
  <c r="E15"/>
  <c r="F120"/>
  <c r="J14"/>
  <c r="J12"/>
  <c r="J118"/>
  <c r="E7"/>
  <c r="E85"/>
  <c i="6" r="J37"/>
  <c r="J36"/>
  <c i="1" r="AY99"/>
  <c i="6" r="J35"/>
  <c i="1" r="AX99"/>
  <c i="6" r="BI234"/>
  <c r="BH234"/>
  <c r="BG234"/>
  <c r="BE234"/>
  <c r="T234"/>
  <c r="R234"/>
  <c r="P234"/>
  <c r="BI233"/>
  <c r="BH233"/>
  <c r="BG233"/>
  <c r="BE233"/>
  <c r="T233"/>
  <c r="R233"/>
  <c r="P233"/>
  <c r="BI232"/>
  <c r="BH232"/>
  <c r="BG232"/>
  <c r="BE232"/>
  <c r="T232"/>
  <c r="R232"/>
  <c r="P232"/>
  <c r="BI231"/>
  <c r="BH231"/>
  <c r="BG231"/>
  <c r="BE231"/>
  <c r="T231"/>
  <c r="R231"/>
  <c r="P231"/>
  <c r="BI229"/>
  <c r="BH229"/>
  <c r="BG229"/>
  <c r="BE229"/>
  <c r="T229"/>
  <c r="R229"/>
  <c r="P229"/>
  <c r="BI228"/>
  <c r="BH228"/>
  <c r="BG228"/>
  <c r="BE228"/>
  <c r="T228"/>
  <c r="R228"/>
  <c r="P228"/>
  <c r="BI227"/>
  <c r="BH227"/>
  <c r="BG227"/>
  <c r="BE227"/>
  <c r="T227"/>
  <c r="R227"/>
  <c r="P227"/>
  <c r="BI226"/>
  <c r="BH226"/>
  <c r="BG226"/>
  <c r="BE226"/>
  <c r="T226"/>
  <c r="R226"/>
  <c r="P226"/>
  <c r="BI225"/>
  <c r="BH225"/>
  <c r="BG225"/>
  <c r="BE225"/>
  <c r="T225"/>
  <c r="R225"/>
  <c r="P225"/>
  <c r="BI224"/>
  <c r="BH224"/>
  <c r="BG224"/>
  <c r="BE224"/>
  <c r="T224"/>
  <c r="R224"/>
  <c r="P224"/>
  <c r="BI222"/>
  <c r="BH222"/>
  <c r="BG222"/>
  <c r="BE222"/>
  <c r="T222"/>
  <c r="R222"/>
  <c r="P222"/>
  <c r="BI221"/>
  <c r="BH221"/>
  <c r="BG221"/>
  <c r="BE221"/>
  <c r="T221"/>
  <c r="R221"/>
  <c r="P221"/>
  <c r="BI220"/>
  <c r="BH220"/>
  <c r="BG220"/>
  <c r="BE220"/>
  <c r="T220"/>
  <c r="R220"/>
  <c r="P220"/>
  <c r="BI219"/>
  <c r="BH219"/>
  <c r="BG219"/>
  <c r="BE219"/>
  <c r="T219"/>
  <c r="R219"/>
  <c r="P219"/>
  <c r="BI218"/>
  <c r="BH218"/>
  <c r="BG218"/>
  <c r="BE218"/>
  <c r="T218"/>
  <c r="R218"/>
  <c r="P218"/>
  <c r="BI217"/>
  <c r="BH217"/>
  <c r="BG217"/>
  <c r="BE217"/>
  <c r="T217"/>
  <c r="R217"/>
  <c r="P217"/>
  <c r="BI216"/>
  <c r="BH216"/>
  <c r="BG216"/>
  <c r="BE216"/>
  <c r="T216"/>
  <c r="R216"/>
  <c r="P216"/>
  <c r="BI215"/>
  <c r="BH215"/>
  <c r="BG215"/>
  <c r="BE215"/>
  <c r="T215"/>
  <c r="R215"/>
  <c r="P215"/>
  <c r="BI214"/>
  <c r="BH214"/>
  <c r="BG214"/>
  <c r="BE214"/>
  <c r="T214"/>
  <c r="R214"/>
  <c r="P214"/>
  <c r="BI213"/>
  <c r="BH213"/>
  <c r="BG213"/>
  <c r="BE213"/>
  <c r="T213"/>
  <c r="R213"/>
  <c r="P213"/>
  <c r="BI212"/>
  <c r="BH212"/>
  <c r="BG212"/>
  <c r="BE212"/>
  <c r="T212"/>
  <c r="R212"/>
  <c r="P212"/>
  <c r="BI210"/>
  <c r="BH210"/>
  <c r="BG210"/>
  <c r="BE210"/>
  <c r="T210"/>
  <c r="R210"/>
  <c r="P210"/>
  <c r="BI209"/>
  <c r="BH209"/>
  <c r="BG209"/>
  <c r="BE209"/>
  <c r="T209"/>
  <c r="R209"/>
  <c r="P209"/>
  <c r="BI208"/>
  <c r="BH208"/>
  <c r="BG208"/>
  <c r="BE208"/>
  <c r="T208"/>
  <c r="R208"/>
  <c r="P208"/>
  <c r="BI207"/>
  <c r="BH207"/>
  <c r="BG207"/>
  <c r="BE207"/>
  <c r="T207"/>
  <c r="R207"/>
  <c r="P207"/>
  <c r="BI206"/>
  <c r="BH206"/>
  <c r="BG206"/>
  <c r="BE206"/>
  <c r="T206"/>
  <c r="R206"/>
  <c r="P206"/>
  <c r="BI205"/>
  <c r="BH205"/>
  <c r="BG205"/>
  <c r="BE205"/>
  <c r="T205"/>
  <c r="R205"/>
  <c r="P205"/>
  <c r="BI204"/>
  <c r="BH204"/>
  <c r="BG204"/>
  <c r="BE204"/>
  <c r="T204"/>
  <c r="R204"/>
  <c r="P204"/>
  <c r="BI203"/>
  <c r="BH203"/>
  <c r="BG203"/>
  <c r="BE203"/>
  <c r="T203"/>
  <c r="R203"/>
  <c r="P203"/>
  <c r="BI202"/>
  <c r="BH202"/>
  <c r="BG202"/>
  <c r="BE202"/>
  <c r="T202"/>
  <c r="R202"/>
  <c r="P202"/>
  <c r="BI200"/>
  <c r="BH200"/>
  <c r="BG200"/>
  <c r="BE200"/>
  <c r="T200"/>
  <c r="R200"/>
  <c r="P200"/>
  <c r="BI199"/>
  <c r="BH199"/>
  <c r="BG199"/>
  <c r="BE199"/>
  <c r="T199"/>
  <c r="R199"/>
  <c r="P199"/>
  <c r="BI198"/>
  <c r="BH198"/>
  <c r="BG198"/>
  <c r="BE198"/>
  <c r="T198"/>
  <c r="R198"/>
  <c r="P198"/>
  <c r="BI197"/>
  <c r="BH197"/>
  <c r="BG197"/>
  <c r="BE197"/>
  <c r="T197"/>
  <c r="R197"/>
  <c r="P197"/>
  <c r="BI196"/>
  <c r="BH196"/>
  <c r="BG196"/>
  <c r="BE196"/>
  <c r="T196"/>
  <c r="R196"/>
  <c r="P196"/>
  <c r="BI195"/>
  <c r="BH195"/>
  <c r="BG195"/>
  <c r="BE195"/>
  <c r="T195"/>
  <c r="R195"/>
  <c r="P195"/>
  <c r="BI194"/>
  <c r="BH194"/>
  <c r="BG194"/>
  <c r="BE194"/>
  <c r="T194"/>
  <c r="R194"/>
  <c r="P194"/>
  <c r="BI193"/>
  <c r="BH193"/>
  <c r="BG193"/>
  <c r="BE193"/>
  <c r="T193"/>
  <c r="R193"/>
  <c r="P193"/>
  <c r="BI192"/>
  <c r="BH192"/>
  <c r="BG192"/>
  <c r="BE192"/>
  <c r="T192"/>
  <c r="R192"/>
  <c r="P192"/>
  <c r="BI191"/>
  <c r="BH191"/>
  <c r="BG191"/>
  <c r="BE191"/>
  <c r="T191"/>
  <c r="R191"/>
  <c r="P191"/>
  <c r="BI190"/>
  <c r="BH190"/>
  <c r="BG190"/>
  <c r="BE190"/>
  <c r="T190"/>
  <c r="R190"/>
  <c r="P190"/>
  <c r="BI189"/>
  <c r="BH189"/>
  <c r="BG189"/>
  <c r="BE189"/>
  <c r="T189"/>
  <c r="R189"/>
  <c r="P189"/>
  <c r="BI188"/>
  <c r="BH188"/>
  <c r="BG188"/>
  <c r="BE188"/>
  <c r="T188"/>
  <c r="R188"/>
  <c r="P188"/>
  <c r="BI187"/>
  <c r="BH187"/>
  <c r="BG187"/>
  <c r="BE187"/>
  <c r="T187"/>
  <c r="R187"/>
  <c r="P187"/>
  <c r="BI186"/>
  <c r="BH186"/>
  <c r="BG186"/>
  <c r="BE186"/>
  <c r="T186"/>
  <c r="R186"/>
  <c r="P186"/>
  <c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2"/>
  <c r="BH182"/>
  <c r="BG182"/>
  <c r="BE182"/>
  <c r="T182"/>
  <c r="R182"/>
  <c r="P182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9"/>
  <c r="BH129"/>
  <c r="BG129"/>
  <c r="BE129"/>
  <c r="T129"/>
  <c r="R129"/>
  <c r="P129"/>
  <c r="BI128"/>
  <c r="BH128"/>
  <c r="BG128"/>
  <c r="BE128"/>
  <c r="T128"/>
  <c r="R128"/>
  <c r="P128"/>
  <c r="BI127"/>
  <c r="BH127"/>
  <c r="BG127"/>
  <c r="BE127"/>
  <c r="T127"/>
  <c r="R127"/>
  <c r="P127"/>
  <c r="BI126"/>
  <c r="BH126"/>
  <c r="BG126"/>
  <c r="BE126"/>
  <c r="T126"/>
  <c r="R126"/>
  <c r="P126"/>
  <c r="F118"/>
  <c r="E116"/>
  <c r="F89"/>
  <c r="E87"/>
  <c r="J24"/>
  <c r="E24"/>
  <c r="J121"/>
  <c r="J23"/>
  <c r="J21"/>
  <c r="E21"/>
  <c r="J120"/>
  <c r="J20"/>
  <c r="J18"/>
  <c r="E18"/>
  <c r="F92"/>
  <c r="J17"/>
  <c r="J15"/>
  <c r="E15"/>
  <c r="F120"/>
  <c r="J14"/>
  <c r="J12"/>
  <c r="J89"/>
  <c r="E7"/>
  <c r="E114"/>
  <c i="5" r="J37"/>
  <c r="J36"/>
  <c i="1" r="AY98"/>
  <c i="5" r="J35"/>
  <c i="1" r="AX98"/>
  <c i="5"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59"/>
  <c r="BH159"/>
  <c r="BG159"/>
  <c r="BE159"/>
  <c r="T159"/>
  <c r="T158"/>
  <c r="R159"/>
  <c r="R158"/>
  <c r="P159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29"/>
  <c r="BH129"/>
  <c r="BG129"/>
  <c r="BE129"/>
  <c r="T129"/>
  <c r="R129"/>
  <c r="P129"/>
  <c r="BI128"/>
  <c r="BH128"/>
  <c r="BG128"/>
  <c r="BE128"/>
  <c r="T128"/>
  <c r="R128"/>
  <c r="P128"/>
  <c r="BI126"/>
  <c r="BH126"/>
  <c r="BG126"/>
  <c r="BE126"/>
  <c r="T126"/>
  <c r="R126"/>
  <c r="P126"/>
  <c r="BI125"/>
  <c r="BH125"/>
  <c r="BG125"/>
  <c r="BE125"/>
  <c r="T125"/>
  <c r="R125"/>
  <c r="P125"/>
  <c r="J119"/>
  <c r="F119"/>
  <c r="F117"/>
  <c r="E115"/>
  <c r="J91"/>
  <c r="F91"/>
  <c r="F89"/>
  <c r="E87"/>
  <c r="J24"/>
  <c r="E24"/>
  <c r="J120"/>
  <c r="J23"/>
  <c r="J18"/>
  <c r="E18"/>
  <c r="F92"/>
  <c r="J17"/>
  <c r="J12"/>
  <c r="J117"/>
  <c r="E7"/>
  <c r="E113"/>
  <c i="4" r="J37"/>
  <c r="J36"/>
  <c i="1" r="AY97"/>
  <c i="4" r="J35"/>
  <c i="1" r="AX97"/>
  <c i="4"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5"/>
  <c r="BH145"/>
  <c r="BG145"/>
  <c r="BE145"/>
  <c r="T145"/>
  <c r="R145"/>
  <c r="P145"/>
  <c r="BI144"/>
  <c r="BH144"/>
  <c r="BG144"/>
  <c r="BE144"/>
  <c r="T144"/>
  <c r="R144"/>
  <c r="P144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0"/>
  <c r="BH130"/>
  <c r="BG130"/>
  <c r="BE130"/>
  <c r="T130"/>
  <c r="R130"/>
  <c r="P130"/>
  <c r="BI129"/>
  <c r="BH129"/>
  <c r="BG129"/>
  <c r="BE129"/>
  <c r="T129"/>
  <c r="R129"/>
  <c r="P129"/>
  <c r="BI128"/>
  <c r="BH128"/>
  <c r="BG128"/>
  <c r="BE128"/>
  <c r="T128"/>
  <c r="R128"/>
  <c r="P128"/>
  <c r="BI127"/>
  <c r="BH127"/>
  <c r="BG127"/>
  <c r="BE127"/>
  <c r="T127"/>
  <c r="R127"/>
  <c r="P127"/>
  <c r="BI126"/>
  <c r="BH126"/>
  <c r="BG126"/>
  <c r="BE126"/>
  <c r="T126"/>
  <c r="R126"/>
  <c r="P126"/>
  <c r="BI124"/>
  <c r="BH124"/>
  <c r="BG124"/>
  <c r="BE124"/>
  <c r="T124"/>
  <c r="R124"/>
  <c r="P124"/>
  <c r="BI123"/>
  <c r="BH123"/>
  <c r="BG123"/>
  <c r="BE123"/>
  <c r="T123"/>
  <c r="R123"/>
  <c r="P123"/>
  <c r="F115"/>
  <c r="E113"/>
  <c r="F89"/>
  <c r="E87"/>
  <c r="J24"/>
  <c r="E24"/>
  <c r="J92"/>
  <c r="J23"/>
  <c r="J21"/>
  <c r="E21"/>
  <c r="J117"/>
  <c r="J20"/>
  <c r="J18"/>
  <c r="E18"/>
  <c r="F118"/>
  <c r="J17"/>
  <c r="J15"/>
  <c r="E15"/>
  <c r="F117"/>
  <c r="J14"/>
  <c r="J12"/>
  <c r="J115"/>
  <c r="E7"/>
  <c r="E111"/>
  <c i="3" r="J37"/>
  <c r="J36"/>
  <c i="1" r="AY96"/>
  <c i="3" r="J35"/>
  <c i="1" r="AX96"/>
  <c i="3" r="BI215"/>
  <c r="BH215"/>
  <c r="BG215"/>
  <c r="BE215"/>
  <c r="T215"/>
  <c r="R215"/>
  <c r="P215"/>
  <c r="BI214"/>
  <c r="BH214"/>
  <c r="BG214"/>
  <c r="BE214"/>
  <c r="T214"/>
  <c r="R214"/>
  <c r="P214"/>
  <c r="BI213"/>
  <c r="BH213"/>
  <c r="BG213"/>
  <c r="BE213"/>
  <c r="T213"/>
  <c r="R213"/>
  <c r="P213"/>
  <c r="BI212"/>
  <c r="BH212"/>
  <c r="BG212"/>
  <c r="BE212"/>
  <c r="T212"/>
  <c r="R212"/>
  <c r="P212"/>
  <c r="BI211"/>
  <c r="BH211"/>
  <c r="BG211"/>
  <c r="BE211"/>
  <c r="T211"/>
  <c r="R211"/>
  <c r="P211"/>
  <c r="BI210"/>
  <c r="BH210"/>
  <c r="BG210"/>
  <c r="BE210"/>
  <c r="T210"/>
  <c r="R210"/>
  <c r="P210"/>
  <c r="BI209"/>
  <c r="BH209"/>
  <c r="BG209"/>
  <c r="BE209"/>
  <c r="T209"/>
  <c r="R209"/>
  <c r="P209"/>
  <c r="BI208"/>
  <c r="BH208"/>
  <c r="BG208"/>
  <c r="BE208"/>
  <c r="T208"/>
  <c r="R208"/>
  <c r="P208"/>
  <c r="BI207"/>
  <c r="BH207"/>
  <c r="BG207"/>
  <c r="BE207"/>
  <c r="T207"/>
  <c r="R207"/>
  <c r="P207"/>
  <c r="BI206"/>
  <c r="BH206"/>
  <c r="BG206"/>
  <c r="BE206"/>
  <c r="T206"/>
  <c r="R206"/>
  <c r="P206"/>
  <c r="BI205"/>
  <c r="BH205"/>
  <c r="BG205"/>
  <c r="BE205"/>
  <c r="T205"/>
  <c r="R205"/>
  <c r="P205"/>
  <c r="BI204"/>
  <c r="BH204"/>
  <c r="BG204"/>
  <c r="BE204"/>
  <c r="T204"/>
  <c r="R204"/>
  <c r="P204"/>
  <c r="BI201"/>
  <c r="BH201"/>
  <c r="BG201"/>
  <c r="BE201"/>
  <c r="T201"/>
  <c r="R201"/>
  <c r="P201"/>
  <c r="BI200"/>
  <c r="BH200"/>
  <c r="BG200"/>
  <c r="BE200"/>
  <c r="T200"/>
  <c r="R200"/>
  <c r="P200"/>
  <c r="BI199"/>
  <c r="BH199"/>
  <c r="BG199"/>
  <c r="BE199"/>
  <c r="T199"/>
  <c r="R199"/>
  <c r="P199"/>
  <c r="BI198"/>
  <c r="BH198"/>
  <c r="BG198"/>
  <c r="BE198"/>
  <c r="T198"/>
  <c r="R198"/>
  <c r="P198"/>
  <c r="BI197"/>
  <c r="BH197"/>
  <c r="BG197"/>
  <c r="BE197"/>
  <c r="T197"/>
  <c r="R197"/>
  <c r="P197"/>
  <c r="BI195"/>
  <c r="BH195"/>
  <c r="BG195"/>
  <c r="BE195"/>
  <c r="T195"/>
  <c r="R195"/>
  <c r="P195"/>
  <c r="BI194"/>
  <c r="BH194"/>
  <c r="BG194"/>
  <c r="BE194"/>
  <c r="T194"/>
  <c r="R194"/>
  <c r="P194"/>
  <c r="BI193"/>
  <c r="BH193"/>
  <c r="BG193"/>
  <c r="BE193"/>
  <c r="T193"/>
  <c r="R193"/>
  <c r="P193"/>
  <c r="BI192"/>
  <c r="BH192"/>
  <c r="BG192"/>
  <c r="BE192"/>
  <c r="T192"/>
  <c r="R192"/>
  <c r="P192"/>
  <c r="BI191"/>
  <c r="BH191"/>
  <c r="BG191"/>
  <c r="BE191"/>
  <c r="T191"/>
  <c r="R191"/>
  <c r="P191"/>
  <c r="BI190"/>
  <c r="BH190"/>
  <c r="BG190"/>
  <c r="BE190"/>
  <c r="T190"/>
  <c r="R190"/>
  <c r="P190"/>
  <c r="BI189"/>
  <c r="BH189"/>
  <c r="BG189"/>
  <c r="BE189"/>
  <c r="T189"/>
  <c r="R189"/>
  <c r="P189"/>
  <c r="BI187"/>
  <c r="BH187"/>
  <c r="BG187"/>
  <c r="BE187"/>
  <c r="T187"/>
  <c r="R187"/>
  <c r="P187"/>
  <c r="BI186"/>
  <c r="BH186"/>
  <c r="BG186"/>
  <c r="BE186"/>
  <c r="T186"/>
  <c r="R186"/>
  <c r="P186"/>
  <c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2"/>
  <c r="BH182"/>
  <c r="BG182"/>
  <c r="BE182"/>
  <c r="T182"/>
  <c r="R182"/>
  <c r="P182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2"/>
  <c r="BH162"/>
  <c r="BG162"/>
  <c r="BE162"/>
  <c r="T162"/>
  <c r="T161"/>
  <c r="R162"/>
  <c r="R161"/>
  <c r="P162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8"/>
  <c r="BH148"/>
  <c r="BG148"/>
  <c r="BE148"/>
  <c r="T148"/>
  <c r="R148"/>
  <c r="P148"/>
  <c r="BI147"/>
  <c r="BH147"/>
  <c r="BG147"/>
  <c r="BE147"/>
  <c r="T147"/>
  <c r="R147"/>
  <c r="P147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J127"/>
  <c r="F127"/>
  <c r="F125"/>
  <c r="E123"/>
  <c r="J91"/>
  <c r="F91"/>
  <c r="F89"/>
  <c r="E87"/>
  <c r="J24"/>
  <c r="E24"/>
  <c r="J128"/>
  <c r="J23"/>
  <c r="J18"/>
  <c r="E18"/>
  <c r="F92"/>
  <c r="J17"/>
  <c r="J12"/>
  <c r="J89"/>
  <c r="E7"/>
  <c r="E85"/>
  <c i="2" r="J37"/>
  <c r="J36"/>
  <c i="1" r="AY95"/>
  <c i="2" r="J35"/>
  <c i="1" r="AX95"/>
  <c i="2" r="BI134"/>
  <c r="BH134"/>
  <c r="BG134"/>
  <c r="BE134"/>
  <c r="T134"/>
  <c r="T133"/>
  <c r="R134"/>
  <c r="R133"/>
  <c r="P134"/>
  <c r="P133"/>
  <c r="BI132"/>
  <c r="BH132"/>
  <c r="BG132"/>
  <c r="BE132"/>
  <c r="T132"/>
  <c r="R132"/>
  <c r="P132"/>
  <c r="BI131"/>
  <c r="BH131"/>
  <c r="BG131"/>
  <c r="BE131"/>
  <c r="T131"/>
  <c r="R131"/>
  <c r="P131"/>
  <c r="BI128"/>
  <c r="BH128"/>
  <c r="BG128"/>
  <c r="BE128"/>
  <c r="T128"/>
  <c r="R128"/>
  <c r="P128"/>
  <c r="BI127"/>
  <c r="BH127"/>
  <c r="BG127"/>
  <c r="BE127"/>
  <c r="T127"/>
  <c r="R127"/>
  <c r="P127"/>
  <c r="BI126"/>
  <c r="BH126"/>
  <c r="BG126"/>
  <c r="BE126"/>
  <c r="T126"/>
  <c r="R126"/>
  <c r="P126"/>
  <c r="BI125"/>
  <c r="BH125"/>
  <c r="BG125"/>
  <c r="BE125"/>
  <c r="T125"/>
  <c r="R125"/>
  <c r="P125"/>
  <c r="BI124"/>
  <c r="BH124"/>
  <c r="BG124"/>
  <c r="BE124"/>
  <c r="T124"/>
  <c r="R124"/>
  <c r="P124"/>
  <c r="J117"/>
  <c r="F117"/>
  <c r="F115"/>
  <c r="E113"/>
  <c r="J91"/>
  <c r="F91"/>
  <c r="F89"/>
  <c r="E87"/>
  <c r="J24"/>
  <c r="E24"/>
  <c r="J118"/>
  <c r="J23"/>
  <c r="J18"/>
  <c r="E18"/>
  <c r="F92"/>
  <c r="J17"/>
  <c r="J12"/>
  <c r="J115"/>
  <c r="E7"/>
  <c r="E111"/>
  <c i="1" r="L90"/>
  <c r="AM90"/>
  <c r="AM89"/>
  <c r="L89"/>
  <c r="AM87"/>
  <c r="L87"/>
  <c r="L85"/>
  <c r="L84"/>
  <c i="2" r="BK124"/>
  <c r="BK134"/>
  <c r="J132"/>
  <c r="BK128"/>
  <c r="BK126"/>
  <c i="3" r="J210"/>
  <c r="BK199"/>
  <c r="J191"/>
  <c r="J187"/>
  <c r="J182"/>
  <c r="J179"/>
  <c r="J162"/>
  <c r="BK154"/>
  <c r="J215"/>
  <c r="J201"/>
  <c r="J195"/>
  <c r="BK179"/>
  <c r="J171"/>
  <c r="BK153"/>
  <c r="J139"/>
  <c r="J214"/>
  <c r="BK209"/>
  <c r="J204"/>
  <c r="BK187"/>
  <c r="BK181"/>
  <c r="J172"/>
  <c r="J167"/>
  <c r="BK152"/>
  <c r="J144"/>
  <c r="BK214"/>
  <c r="BK207"/>
  <c r="J184"/>
  <c r="J166"/>
  <c r="BK158"/>
  <c r="J154"/>
  <c r="BK148"/>
  <c r="J142"/>
  <c r="BK138"/>
  <c i="4" r="BK144"/>
  <c r="BK137"/>
  <c r="BK127"/>
  <c r="BK151"/>
  <c r="J141"/>
  <c r="BK136"/>
  <c r="BK133"/>
  <c r="BK123"/>
  <c r="J149"/>
  <c r="J133"/>
  <c r="J129"/>
  <c r="J147"/>
  <c r="J144"/>
  <c r="J137"/>
  <c r="BK130"/>
  <c r="J126"/>
  <c i="5" r="J164"/>
  <c r="BK157"/>
  <c r="BK153"/>
  <c r="BK146"/>
  <c r="BK141"/>
  <c r="BK134"/>
  <c r="BK129"/>
  <c r="BK125"/>
  <c r="BK162"/>
  <c r="J151"/>
  <c r="BK145"/>
  <c r="J140"/>
  <c r="BK135"/>
  <c r="BK131"/>
  <c r="J128"/>
  <c r="J165"/>
  <c r="J159"/>
  <c r="J150"/>
  <c r="J137"/>
  <c r="J154"/>
  <c r="BK150"/>
  <c r="J142"/>
  <c r="J135"/>
  <c i="6" r="BK233"/>
  <c r="J229"/>
  <c r="BK218"/>
  <c r="BK214"/>
  <c r="BK209"/>
  <c r="BK199"/>
  <c r="BK192"/>
  <c r="J188"/>
  <c r="BK183"/>
  <c r="J173"/>
  <c r="BK170"/>
  <c r="BK168"/>
  <c r="J160"/>
  <c r="J157"/>
  <c r="BK152"/>
  <c r="BK148"/>
  <c r="BK143"/>
  <c r="J133"/>
  <c r="BK228"/>
  <c r="J226"/>
  <c r="J214"/>
  <c r="J210"/>
  <c r="J206"/>
  <c r="BK196"/>
  <c r="BK187"/>
  <c r="BK181"/>
  <c r="J177"/>
  <c r="BK171"/>
  <c r="BK157"/>
  <c r="BK151"/>
  <c r="J143"/>
  <c r="J135"/>
  <c r="J129"/>
  <c r="BK226"/>
  <c r="BK220"/>
  <c r="J215"/>
  <c r="BK204"/>
  <c r="J197"/>
  <c r="BK182"/>
  <c r="J164"/>
  <c r="BK146"/>
  <c r="BK141"/>
  <c r="J138"/>
  <c r="BK133"/>
  <c r="BK128"/>
  <c r="BK234"/>
  <c r="BK217"/>
  <c r="J202"/>
  <c r="J194"/>
  <c r="J191"/>
  <c r="J181"/>
  <c r="J170"/>
  <c r="J158"/>
  <c r="J146"/>
  <c r="BK138"/>
  <c r="J128"/>
  <c i="7" r="J162"/>
  <c r="J157"/>
  <c r="J150"/>
  <c r="J141"/>
  <c r="J160"/>
  <c r="BK155"/>
  <c r="J148"/>
  <c r="J139"/>
  <c r="J136"/>
  <c r="BK132"/>
  <c r="J165"/>
  <c r="BK152"/>
  <c r="BK146"/>
  <c r="BK139"/>
  <c r="BK129"/>
  <c r="BK160"/>
  <c r="J151"/>
  <c r="J135"/>
  <c r="J132"/>
  <c r="J130"/>
  <c i="8" r="BK160"/>
  <c r="J150"/>
  <c r="BK144"/>
  <c r="J138"/>
  <c r="J131"/>
  <c r="J159"/>
  <c r="BK155"/>
  <c r="BK150"/>
  <c r="J145"/>
  <c r="BK141"/>
  <c r="BK135"/>
  <c r="BK129"/>
  <c r="BK126"/>
  <c r="BK159"/>
  <c r="J154"/>
  <c r="J143"/>
  <c r="BK140"/>
  <c r="J132"/>
  <c r="BK156"/>
  <c r="BK152"/>
  <c r="BK132"/>
  <c r="BK130"/>
  <c r="BK127"/>
  <c i="2" r="BK125"/>
  <c r="BK132"/>
  <c r="BK131"/>
  <c r="BK127"/>
  <c r="J125"/>
  <c i="3" r="J200"/>
  <c r="BK190"/>
  <c r="BK184"/>
  <c r="J173"/>
  <c r="J157"/>
  <c r="BK136"/>
  <c r="J207"/>
  <c r="J197"/>
  <c r="BK176"/>
  <c r="J170"/>
  <c r="J158"/>
  <c r="BK145"/>
  <c r="J136"/>
  <c r="J213"/>
  <c r="J208"/>
  <c r="BK197"/>
  <c r="J192"/>
  <c r="BK182"/>
  <c r="BK173"/>
  <c r="J169"/>
  <c r="BK160"/>
  <c r="BK151"/>
  <c r="J147"/>
  <c r="J140"/>
  <c r="BK212"/>
  <c r="J205"/>
  <c r="BK204"/>
  <c r="BK201"/>
  <c r="J199"/>
  <c r="J198"/>
  <c r="BK195"/>
  <c r="BK192"/>
  <c r="J185"/>
  <c r="BK169"/>
  <c r="J160"/>
  <c r="J155"/>
  <c r="BK150"/>
  <c r="BK143"/>
  <c r="BK139"/>
  <c r="BK134"/>
  <c i="4" r="BK149"/>
  <c r="BK139"/>
  <c r="J132"/>
  <c r="J123"/>
  <c r="J142"/>
  <c r="BK138"/>
  <c r="J134"/>
  <c r="J128"/>
  <c r="J151"/>
  <c r="J145"/>
  <c r="J139"/>
  <c r="J130"/>
  <c r="BK148"/>
  <c r="J140"/>
  <c r="BK134"/>
  <c r="BK129"/>
  <c r="BK124"/>
  <c i="5" r="BK161"/>
  <c r="J156"/>
  <c r="J152"/>
  <c r="BK144"/>
  <c r="BK139"/>
  <c r="BK132"/>
  <c r="BK128"/>
  <c r="BK164"/>
  <c r="BK154"/>
  <c r="J149"/>
  <c r="J144"/>
  <c r="J139"/>
  <c r="J134"/>
  <c r="J129"/>
  <c r="J126"/>
  <c r="J163"/>
  <c r="BK156"/>
  <c r="J145"/>
  <c r="BK133"/>
  <c r="BK155"/>
  <c r="BK149"/>
  <c r="J143"/>
  <c r="BK138"/>
  <c i="6" r="J231"/>
  <c r="J224"/>
  <c r="BK216"/>
  <c r="J213"/>
  <c r="J207"/>
  <c r="BK194"/>
  <c r="BK189"/>
  <c r="J186"/>
  <c r="BK177"/>
  <c r="BK169"/>
  <c r="J163"/>
  <c r="BK158"/>
  <c r="J153"/>
  <c r="BK149"/>
  <c r="J144"/>
  <c r="BK135"/>
  <c r="BK231"/>
  <c r="BK221"/>
  <c r="BK215"/>
  <c r="J209"/>
  <c r="J205"/>
  <c r="J195"/>
  <c r="BK185"/>
  <c r="J180"/>
  <c r="J174"/>
  <c r="BK166"/>
  <c r="BK163"/>
  <c r="BK154"/>
  <c r="J149"/>
  <c r="BK137"/>
  <c r="J130"/>
  <c r="J228"/>
  <c r="J221"/>
  <c r="J216"/>
  <c r="BK205"/>
  <c r="BK193"/>
  <c r="J184"/>
  <c r="J176"/>
  <c r="J168"/>
  <c r="J154"/>
  <c r="J145"/>
  <c r="J140"/>
  <c r="J136"/>
  <c r="J131"/>
  <c r="BK232"/>
  <c r="BK222"/>
  <c r="BK200"/>
  <c r="BK195"/>
  <c r="J189"/>
  <c r="BK176"/>
  <c r="J169"/>
  <c r="BK160"/>
  <c r="J147"/>
  <c r="BK132"/>
  <c i="7" r="J167"/>
  <c r="J155"/>
  <c r="BK148"/>
  <c r="J145"/>
  <c r="J142"/>
  <c r="BK136"/>
  <c r="J158"/>
  <c r="J152"/>
  <c r="J147"/>
  <c r="BK141"/>
  <c r="J137"/>
  <c r="J133"/>
  <c r="J131"/>
  <c r="J127"/>
  <c r="J156"/>
  <c r="BK151"/>
  <c r="BK147"/>
  <c r="J143"/>
  <c r="BK130"/>
  <c r="J166"/>
  <c r="BK142"/>
  <c r="J134"/>
  <c r="BK128"/>
  <c i="8" r="J153"/>
  <c r="BK145"/>
  <c r="J139"/>
  <c r="J137"/>
  <c r="J126"/>
  <c r="J158"/>
  <c r="J151"/>
  <c r="J147"/>
  <c r="BK143"/>
  <c r="J140"/>
  <c r="J133"/>
  <c r="BK162"/>
  <c r="BK158"/>
  <c r="J155"/>
  <c r="BK151"/>
  <c r="J141"/>
  <c r="BK137"/>
  <c r="J127"/>
  <c r="BK161"/>
  <c r="BK154"/>
  <c r="J144"/>
  <c r="BK133"/>
  <c r="BK131"/>
  <c r="BK128"/>
  <c i="2" r="J126"/>
  <c r="J134"/>
  <c r="J131"/>
  <c r="J127"/>
  <c r="J124"/>
  <c i="3" r="J209"/>
  <c r="BK191"/>
  <c r="J189"/>
  <c r="J181"/>
  <c r="J177"/>
  <c r="J159"/>
  <c r="BK142"/>
  <c r="BK213"/>
  <c r="BK200"/>
  <c r="BK180"/>
  <c r="BK175"/>
  <c r="BK168"/>
  <c r="BK155"/>
  <c r="BK144"/>
  <c r="BK135"/>
  <c r="BK210"/>
  <c r="BK194"/>
  <c r="BK189"/>
  <c r="J183"/>
  <c r="J175"/>
  <c r="BK170"/>
  <c r="BK159"/>
  <c r="J150"/>
  <c r="J143"/>
  <c r="J138"/>
  <c r="J211"/>
  <c r="BK186"/>
  <c r="BK177"/>
  <c r="BK165"/>
  <c r="BK157"/>
  <c r="J152"/>
  <c r="BK147"/>
  <c r="BK140"/>
  <c i="4" r="J150"/>
  <c r="J148"/>
  <c r="BK142"/>
  <c r="J136"/>
  <c r="BK126"/>
  <c r="BK147"/>
  <c r="BK140"/>
  <c r="J135"/>
  <c r="J124"/>
  <c r="BK150"/>
  <c r="BK141"/>
  <c r="BK132"/>
  <c r="BK128"/>
  <c r="BK145"/>
  <c r="J138"/>
  <c r="BK135"/>
  <c r="J127"/>
  <c i="5" r="BK165"/>
  <c r="BK159"/>
  <c r="J155"/>
  <c r="J148"/>
  <c r="BK143"/>
  <c r="BK137"/>
  <c r="J131"/>
  <c r="BK126"/>
  <c r="BK163"/>
  <c r="BK152"/>
  <c r="J146"/>
  <c r="BK142"/>
  <c r="J138"/>
  <c r="J133"/>
  <c r="J125"/>
  <c r="J161"/>
  <c r="J157"/>
  <c r="J153"/>
  <c r="J141"/>
  <c r="J162"/>
  <c r="BK151"/>
  <c r="BK148"/>
  <c r="BK140"/>
  <c r="J132"/>
  <c i="6" r="J232"/>
  <c r="BK227"/>
  <c r="J217"/>
  <c r="BK210"/>
  <c r="BK202"/>
  <c r="BK198"/>
  <c r="BK190"/>
  <c r="J187"/>
  <c r="J179"/>
  <c r="J172"/>
  <c r="BK165"/>
  <c r="BK159"/>
  <c r="J156"/>
  <c r="J151"/>
  <c r="BK145"/>
  <c r="BK142"/>
  <c r="BK127"/>
  <c r="J227"/>
  <c r="BK225"/>
  <c r="J219"/>
  <c r="J212"/>
  <c r="BK207"/>
  <c r="BK197"/>
  <c r="J190"/>
  <c r="BK179"/>
  <c r="BK173"/>
  <c r="J165"/>
  <c r="BK156"/>
  <c r="J150"/>
  <c r="BK140"/>
  <c r="BK134"/>
  <c r="BK126"/>
  <c r="BK224"/>
  <c r="BK219"/>
  <c r="BK208"/>
  <c r="J203"/>
  <c r="J198"/>
  <c r="J185"/>
  <c r="BK180"/>
  <c r="BK172"/>
  <c r="J161"/>
  <c r="J148"/>
  <c r="J142"/>
  <c r="J137"/>
  <c r="J132"/>
  <c r="J127"/>
  <c r="BK229"/>
  <c r="BK212"/>
  <c r="J199"/>
  <c r="J192"/>
  <c r="BK184"/>
  <c r="J171"/>
  <c r="BK161"/>
  <c r="J159"/>
  <c r="J141"/>
  <c r="BK129"/>
  <c i="7" r="BK156"/>
  <c r="J154"/>
  <c r="BK153"/>
  <c r="BK149"/>
  <c r="J146"/>
  <c r="BK143"/>
  <c r="BK135"/>
  <c r="BK127"/>
  <c r="BK167"/>
  <c r="BK157"/>
  <c r="BK150"/>
  <c r="BK138"/>
  <c r="BK134"/>
  <c r="J129"/>
  <c r="BK162"/>
  <c r="BK154"/>
  <c r="J149"/>
  <c r="BK145"/>
  <c r="J138"/>
  <c r="J128"/>
  <c r="BK165"/>
  <c r="J153"/>
  <c r="BK137"/>
  <c r="BK133"/>
  <c r="BK131"/>
  <c i="8" r="J161"/>
  <c r="BK157"/>
  <c r="BK147"/>
  <c r="BK142"/>
  <c r="J135"/>
  <c r="J128"/>
  <c r="J160"/>
  <c r="J156"/>
  <c r="J152"/>
  <c r="J142"/>
  <c r="BK138"/>
  <c r="J130"/>
  <c r="J162"/>
  <c r="J157"/>
  <c r="BK153"/>
  <c r="BK139"/>
  <c r="J129"/>
  <c i="1" r="AS94"/>
  <c i="2" r="J128"/>
  <c i="3" r="BK211"/>
  <c r="BK208"/>
  <c r="J193"/>
  <c r="J190"/>
  <c r="BK185"/>
  <c r="J180"/>
  <c r="BK166"/>
  <c r="J145"/>
  <c r="J135"/>
  <c r="BK206"/>
  <c r="BK198"/>
  <c r="J194"/>
  <c r="BK172"/>
  <c r="J165"/>
  <c r="J151"/>
  <c r="J141"/>
  <c r="BK215"/>
  <c r="J212"/>
  <c r="BK205"/>
  <c r="BK193"/>
  <c r="J186"/>
  <c r="J176"/>
  <c r="BK171"/>
  <c r="J168"/>
  <c r="J153"/>
  <c r="J148"/>
  <c r="BK141"/>
  <c r="J134"/>
  <c r="J206"/>
  <c r="BK183"/>
  <c r="BK167"/>
  <c r="BK162"/>
  <c i="6" r="J234"/>
  <c r="J220"/>
  <c r="BK213"/>
  <c r="J208"/>
  <c r="BK203"/>
  <c r="BK191"/>
  <c r="J182"/>
  <c r="BK175"/>
  <c r="BK167"/>
  <c r="BK164"/>
  <c r="J152"/>
  <c r="BK147"/>
  <c r="BK136"/>
  <c r="BK131"/>
  <c r="J233"/>
  <c r="J222"/>
  <c r="J218"/>
  <c r="BK206"/>
  <c r="J200"/>
  <c r="BK186"/>
  <c r="J183"/>
  <c r="J175"/>
  <c r="J167"/>
  <c r="BK150"/>
  <c r="BK144"/>
  <c r="J139"/>
  <c r="J134"/>
  <c r="BK130"/>
  <c r="J126"/>
  <c r="J225"/>
  <c r="J204"/>
  <c r="J196"/>
  <c r="J193"/>
  <c r="BK188"/>
  <c r="BK174"/>
  <c r="J166"/>
  <c r="BK153"/>
  <c r="BK139"/>
  <c i="7" r="BK166"/>
  <c r="BK158"/>
  <c i="2" l="1" r="R123"/>
  <c r="R122"/>
  <c r="BK130"/>
  <c r="J130"/>
  <c r="J100"/>
  <c i="3" r="P133"/>
  <c r="P137"/>
  <c r="BK146"/>
  <c r="J146"/>
  <c r="J100"/>
  <c r="BK149"/>
  <c r="J149"/>
  <c r="J101"/>
  <c r="BK156"/>
  <c r="J156"/>
  <c r="J102"/>
  <c r="BK164"/>
  <c r="J164"/>
  <c r="J105"/>
  <c r="P174"/>
  <c r="T178"/>
  <c r="T188"/>
  <c r="T196"/>
  <c r="T203"/>
  <c r="T202"/>
  <c i="4" r="P122"/>
  <c r="T125"/>
  <c r="P131"/>
  <c r="P143"/>
  <c r="T146"/>
  <c i="5" r="T124"/>
  <c r="T127"/>
  <c r="T130"/>
  <c r="T136"/>
  <c r="T147"/>
  <c r="BK160"/>
  <c r="J160"/>
  <c r="J103"/>
  <c i="6" r="P125"/>
  <c r="BK155"/>
  <c r="J155"/>
  <c r="J98"/>
  <c r="P162"/>
  <c r="R178"/>
  <c r="R201"/>
  <c r="R211"/>
  <c r="T223"/>
  <c r="T230"/>
  <c i="7" r="T126"/>
  <c r="T140"/>
  <c r="R144"/>
  <c r="R164"/>
  <c r="R163"/>
  <c i="8" r="R125"/>
  <c r="R136"/>
  <c r="BK149"/>
  <c r="BK148"/>
  <c r="J148"/>
  <c r="J102"/>
  <c i="2" r="BK123"/>
  <c r="J123"/>
  <c r="J98"/>
  <c r="T130"/>
  <c r="T129"/>
  <c i="3" r="T133"/>
  <c r="R137"/>
  <c r="T146"/>
  <c r="R149"/>
  <c r="R156"/>
  <c r="R164"/>
  <c r="BK174"/>
  <c r="J174"/>
  <c r="J106"/>
  <c r="P178"/>
  <c r="P188"/>
  <c r="P196"/>
  <c r="R203"/>
  <c r="R202"/>
  <c i="4" r="BK122"/>
  <c r="J122"/>
  <c r="J97"/>
  <c r="BK125"/>
  <c r="J125"/>
  <c r="J98"/>
  <c r="T131"/>
  <c r="T143"/>
  <c r="P146"/>
  <c i="5" r="BK124"/>
  <c r="J124"/>
  <c r="J97"/>
  <c r="R127"/>
  <c r="R130"/>
  <c r="P136"/>
  <c r="P147"/>
  <c r="R160"/>
  <c i="6" r="BK125"/>
  <c r="J125"/>
  <c r="J97"/>
  <c r="T155"/>
  <c r="T162"/>
  <c r="T178"/>
  <c r="T201"/>
  <c r="T211"/>
  <c r="R223"/>
  <c r="P230"/>
  <c i="7" r="BK126"/>
  <c r="J126"/>
  <c r="J98"/>
  <c r="BK140"/>
  <c r="J140"/>
  <c r="J99"/>
  <c r="BK144"/>
  <c r="J144"/>
  <c r="J100"/>
  <c r="BK164"/>
  <c r="BK163"/>
  <c i="8" r="BK125"/>
  <c r="J125"/>
  <c r="J98"/>
  <c r="T125"/>
  <c r="P136"/>
  <c r="T149"/>
  <c r="T148"/>
  <c i="2" r="T123"/>
  <c r="T122"/>
  <c r="T121"/>
  <c r="R130"/>
  <c r="R129"/>
  <c i="3" r="R133"/>
  <c r="T137"/>
  <c r="R146"/>
  <c r="T149"/>
  <c r="T156"/>
  <c r="T164"/>
  <c r="T163"/>
  <c r="T174"/>
  <c r="R178"/>
  <c r="R188"/>
  <c r="R196"/>
  <c r="P203"/>
  <c r="P202"/>
  <c i="4" r="T122"/>
  <c r="T121"/>
  <c r="P125"/>
  <c r="R131"/>
  <c r="R143"/>
  <c r="R146"/>
  <c i="5" r="P124"/>
  <c r="P127"/>
  <c r="P130"/>
  <c r="R136"/>
  <c r="R147"/>
  <c r="P160"/>
  <c i="6" r="R125"/>
  <c r="P155"/>
  <c r="R162"/>
  <c r="P178"/>
  <c r="P201"/>
  <c r="P211"/>
  <c r="P223"/>
  <c r="BK230"/>
  <c r="J230"/>
  <c r="J104"/>
  <c i="7" r="P126"/>
  <c r="P125"/>
  <c r="P140"/>
  <c r="P144"/>
  <c r="T164"/>
  <c r="T163"/>
  <c i="8" r="T136"/>
  <c r="P149"/>
  <c r="P148"/>
  <c i="2" r="P123"/>
  <c r="P122"/>
  <c r="P121"/>
  <c i="1" r="AU95"/>
  <c i="2" r="P130"/>
  <c r="P129"/>
  <c i="3" r="BK133"/>
  <c r="J133"/>
  <c r="J98"/>
  <c r="BK137"/>
  <c r="J137"/>
  <c r="J99"/>
  <c r="P146"/>
  <c r="P149"/>
  <c r="P156"/>
  <c r="P164"/>
  <c r="P163"/>
  <c r="R174"/>
  <c r="BK178"/>
  <c r="J178"/>
  <c r="J107"/>
  <c r="BK188"/>
  <c r="J188"/>
  <c r="J108"/>
  <c r="BK196"/>
  <c r="J196"/>
  <c r="J109"/>
  <c r="BK203"/>
  <c r="BK202"/>
  <c r="J202"/>
  <c r="J110"/>
  <c i="4" r="R122"/>
  <c r="R125"/>
  <c r="BK131"/>
  <c r="J131"/>
  <c r="J99"/>
  <c r="BK143"/>
  <c r="J143"/>
  <c r="J100"/>
  <c r="BK146"/>
  <c r="J146"/>
  <c r="J101"/>
  <c i="5" r="R124"/>
  <c r="R123"/>
  <c r="BK127"/>
  <c r="J127"/>
  <c r="J98"/>
  <c r="BK130"/>
  <c r="J130"/>
  <c r="J99"/>
  <c r="BK136"/>
  <c r="J136"/>
  <c r="J100"/>
  <c r="BK147"/>
  <c r="J147"/>
  <c r="J101"/>
  <c r="T160"/>
  <c i="6" r="T125"/>
  <c r="T124"/>
  <c r="R155"/>
  <c r="BK162"/>
  <c r="J162"/>
  <c r="J99"/>
  <c r="BK178"/>
  <c r="J178"/>
  <c r="J100"/>
  <c r="BK201"/>
  <c r="J201"/>
  <c r="J101"/>
  <c r="BK211"/>
  <c r="J211"/>
  <c r="J102"/>
  <c r="BK223"/>
  <c r="J223"/>
  <c r="J103"/>
  <c r="R230"/>
  <c i="7" r="R126"/>
  <c r="R125"/>
  <c r="R124"/>
  <c r="R140"/>
  <c r="T144"/>
  <c r="P164"/>
  <c r="P163"/>
  <c i="8" r="P125"/>
  <c r="P124"/>
  <c r="P123"/>
  <c i="1" r="AU101"/>
  <c i="8" r="BK136"/>
  <c r="J136"/>
  <c r="J100"/>
  <c r="R149"/>
  <c r="R148"/>
  <c i="7" r="BK159"/>
  <c r="J159"/>
  <c r="J101"/>
  <c i="8" r="BK146"/>
  <c r="J146"/>
  <c r="J101"/>
  <c i="7" r="BK161"/>
  <c r="J161"/>
  <c r="J102"/>
  <c i="2" r="BK133"/>
  <c r="J133"/>
  <c r="J101"/>
  <c i="3" r="BK161"/>
  <c r="J161"/>
  <c r="J103"/>
  <c i="5" r="BK158"/>
  <c r="J158"/>
  <c r="J102"/>
  <c i="8" r="BK134"/>
  <c r="J134"/>
  <c r="J99"/>
  <c i="7" r="J163"/>
  <c r="J103"/>
  <c i="8" r="F120"/>
  <c r="BF127"/>
  <c r="BF128"/>
  <c r="BF137"/>
  <c r="BF141"/>
  <c r="BF143"/>
  <c r="BF150"/>
  <c r="BF155"/>
  <c r="BF160"/>
  <c i="7" r="J164"/>
  <c r="J104"/>
  <c i="8" r="J89"/>
  <c r="E113"/>
  <c r="BF126"/>
  <c r="BF129"/>
  <c r="BF131"/>
  <c r="BF140"/>
  <c r="BF142"/>
  <c r="BF147"/>
  <c r="BF152"/>
  <c r="BF153"/>
  <c r="BF156"/>
  <c r="BF157"/>
  <c r="BF162"/>
  <c r="J120"/>
  <c r="BF130"/>
  <c r="BF133"/>
  <c r="BF135"/>
  <c r="BF139"/>
  <c r="BF151"/>
  <c r="BF154"/>
  <c r="BF158"/>
  <c r="BF159"/>
  <c r="BF161"/>
  <c r="BF132"/>
  <c r="BF138"/>
  <c r="BF144"/>
  <c r="BF145"/>
  <c i="7" r="J89"/>
  <c r="F92"/>
  <c r="BF129"/>
  <c r="BF133"/>
  <c r="BF135"/>
  <c r="BF137"/>
  <c r="BF143"/>
  <c r="BF151"/>
  <c r="BF152"/>
  <c r="BF154"/>
  <c r="BF157"/>
  <c r="F91"/>
  <c r="J92"/>
  <c r="BF127"/>
  <c r="BF136"/>
  <c r="BF139"/>
  <c r="BF148"/>
  <c r="BF149"/>
  <c r="BF150"/>
  <c r="BF155"/>
  <c r="BF158"/>
  <c r="J91"/>
  <c r="E114"/>
  <c r="BF128"/>
  <c r="BF130"/>
  <c r="BF131"/>
  <c r="BF134"/>
  <c r="BF138"/>
  <c r="BF142"/>
  <c r="BF145"/>
  <c r="BF146"/>
  <c r="BF147"/>
  <c r="BF153"/>
  <c r="BF132"/>
  <c r="BF141"/>
  <c r="BF156"/>
  <c r="BF160"/>
  <c r="BF162"/>
  <c r="BF165"/>
  <c r="BF166"/>
  <c r="BF167"/>
  <c i="6" r="E85"/>
  <c r="F91"/>
  <c r="BF128"/>
  <c r="BF138"/>
  <c r="BF140"/>
  <c r="BF145"/>
  <c r="BF151"/>
  <c r="BF152"/>
  <c r="BF154"/>
  <c r="BF157"/>
  <c r="BF158"/>
  <c r="BF161"/>
  <c r="BF169"/>
  <c r="BF170"/>
  <c r="BF173"/>
  <c r="BF177"/>
  <c r="BF185"/>
  <c r="BF189"/>
  <c r="BF190"/>
  <c r="BF193"/>
  <c r="BF195"/>
  <c r="BF198"/>
  <c r="BF200"/>
  <c r="BF202"/>
  <c r="BF203"/>
  <c r="BF213"/>
  <c r="BF234"/>
  <c r="J91"/>
  <c r="F121"/>
  <c r="BF126"/>
  <c r="BF129"/>
  <c r="BF133"/>
  <c r="BF134"/>
  <c r="BF137"/>
  <c r="BF139"/>
  <c r="BF144"/>
  <c r="BF147"/>
  <c r="BF150"/>
  <c r="BF153"/>
  <c r="BF163"/>
  <c r="BF167"/>
  <c r="BF179"/>
  <c r="BF180"/>
  <c r="BF182"/>
  <c r="BF183"/>
  <c r="BF184"/>
  <c r="BF186"/>
  <c r="BF191"/>
  <c r="BF196"/>
  <c r="BF197"/>
  <c r="BF199"/>
  <c r="BF207"/>
  <c r="BF214"/>
  <c r="BF216"/>
  <c r="BF218"/>
  <c r="BF220"/>
  <c r="BF226"/>
  <c r="BF228"/>
  <c r="BF232"/>
  <c r="J92"/>
  <c r="J118"/>
  <c r="BF136"/>
  <c r="BF141"/>
  <c r="BF148"/>
  <c r="BF159"/>
  <c r="BF160"/>
  <c r="BF164"/>
  <c r="BF165"/>
  <c r="BF174"/>
  <c r="BF176"/>
  <c r="BF188"/>
  <c r="BF192"/>
  <c r="BF194"/>
  <c r="BF204"/>
  <c r="BF208"/>
  <c r="BF209"/>
  <c r="BF210"/>
  <c r="BF217"/>
  <c r="BF221"/>
  <c r="BF225"/>
  <c r="BF233"/>
  <c r="BF127"/>
  <c r="BF130"/>
  <c r="BF131"/>
  <c r="BF132"/>
  <c r="BF135"/>
  <c r="BF142"/>
  <c r="BF143"/>
  <c r="BF146"/>
  <c r="BF149"/>
  <c r="BF156"/>
  <c r="BF166"/>
  <c r="BF168"/>
  <c r="BF171"/>
  <c r="BF172"/>
  <c r="BF175"/>
  <c r="BF181"/>
  <c r="BF187"/>
  <c r="BF205"/>
  <c r="BF206"/>
  <c r="BF212"/>
  <c r="BF215"/>
  <c r="BF219"/>
  <c r="BF222"/>
  <c r="BF224"/>
  <c r="BF227"/>
  <c r="BF229"/>
  <c r="BF231"/>
  <c i="5" r="J89"/>
  <c r="F120"/>
  <c r="BF128"/>
  <c r="BF132"/>
  <c r="BF134"/>
  <c r="BF135"/>
  <c r="BF141"/>
  <c r="BF144"/>
  <c r="BF150"/>
  <c r="BF153"/>
  <c r="BF159"/>
  <c r="J92"/>
  <c r="BF133"/>
  <c r="BF143"/>
  <c r="BF149"/>
  <c r="BF155"/>
  <c r="BF156"/>
  <c r="BF164"/>
  <c r="BF125"/>
  <c r="BF131"/>
  <c r="BF137"/>
  <c r="BF138"/>
  <c r="BF139"/>
  <c r="BF140"/>
  <c r="BF142"/>
  <c r="BF148"/>
  <c r="BF152"/>
  <c r="BF157"/>
  <c r="BF162"/>
  <c r="BF163"/>
  <c r="BF165"/>
  <c r="E85"/>
  <c r="BF126"/>
  <c r="BF129"/>
  <c r="BF145"/>
  <c r="BF146"/>
  <c r="BF151"/>
  <c r="BF154"/>
  <c r="BF161"/>
  <c i="4" r="J89"/>
  <c r="F92"/>
  <c r="BF126"/>
  <c r="BF129"/>
  <c r="BF134"/>
  <c r="BF137"/>
  <c r="BF145"/>
  <c r="BF148"/>
  <c r="BF150"/>
  <c r="E85"/>
  <c r="F91"/>
  <c r="J118"/>
  <c r="BF128"/>
  <c r="BF130"/>
  <c r="BF147"/>
  <c r="BF151"/>
  <c i="3" r="BK163"/>
  <c r="J163"/>
  <c r="J104"/>
  <c r="J203"/>
  <c r="J111"/>
  <c i="4" r="BF123"/>
  <c r="BF124"/>
  <c r="BF127"/>
  <c r="BF140"/>
  <c r="BF141"/>
  <c r="BF142"/>
  <c r="J91"/>
  <c r="BF132"/>
  <c r="BF133"/>
  <c r="BF135"/>
  <c r="BF136"/>
  <c r="BF138"/>
  <c r="BF139"/>
  <c r="BF144"/>
  <c r="BF149"/>
  <c i="3" r="E121"/>
  <c r="F128"/>
  <c r="BF135"/>
  <c r="BF148"/>
  <c r="BF150"/>
  <c r="BF151"/>
  <c r="BF152"/>
  <c r="BF154"/>
  <c r="BF159"/>
  <c r="BF165"/>
  <c r="BF168"/>
  <c r="BF181"/>
  <c r="BF182"/>
  <c r="BF187"/>
  <c r="BF208"/>
  <c r="BF211"/>
  <c r="J92"/>
  <c r="BF139"/>
  <c r="BF142"/>
  <c r="BF147"/>
  <c r="BF157"/>
  <c r="BF166"/>
  <c r="BF167"/>
  <c r="BF171"/>
  <c r="BF173"/>
  <c r="BF175"/>
  <c r="BF177"/>
  <c r="BF179"/>
  <c r="BF183"/>
  <c r="BF184"/>
  <c r="BF185"/>
  <c r="BF186"/>
  <c r="BF205"/>
  <c r="BF210"/>
  <c r="BF214"/>
  <c r="BF215"/>
  <c i="2" r="BK122"/>
  <c i="3" r="J125"/>
  <c r="BF138"/>
  <c r="BF143"/>
  <c r="BF145"/>
  <c r="BF169"/>
  <c r="BF191"/>
  <c r="BF193"/>
  <c r="BF194"/>
  <c r="BF195"/>
  <c r="BF198"/>
  <c r="BF200"/>
  <c r="BF206"/>
  <c r="BF209"/>
  <c r="BF212"/>
  <c r="BF213"/>
  <c r="BF134"/>
  <c r="BF136"/>
  <c r="BF140"/>
  <c r="BF141"/>
  <c r="BF144"/>
  <c r="BF153"/>
  <c r="BF155"/>
  <c r="BF158"/>
  <c r="BF160"/>
  <c r="BF162"/>
  <c r="BF170"/>
  <c r="BF172"/>
  <c r="BF176"/>
  <c r="BF180"/>
  <c r="BF189"/>
  <c r="BF190"/>
  <c r="BF192"/>
  <c r="BF197"/>
  <c r="BF199"/>
  <c r="BF201"/>
  <c r="BF204"/>
  <c r="BF207"/>
  <c i="2" r="J92"/>
  <c r="BF125"/>
  <c r="BF126"/>
  <c r="BF127"/>
  <c r="BF128"/>
  <c r="BF131"/>
  <c r="BF132"/>
  <c r="BF134"/>
  <c r="E85"/>
  <c r="J89"/>
  <c r="F118"/>
  <c r="BF124"/>
  <c r="F35"/>
  <c i="1" r="BB95"/>
  <c i="2" r="F37"/>
  <c i="1" r="BD95"/>
  <c i="3" r="F36"/>
  <c i="1" r="BC96"/>
  <c i="4" r="F37"/>
  <c i="1" r="BD97"/>
  <c i="5" r="F37"/>
  <c i="1" r="BD98"/>
  <c i="5" r="J33"/>
  <c i="1" r="AV98"/>
  <c i="6" r="J33"/>
  <c i="1" r="AV99"/>
  <c i="7" r="F35"/>
  <c i="1" r="BB100"/>
  <c i="7" r="F36"/>
  <c i="1" r="BC100"/>
  <c i="8" r="F36"/>
  <c i="1" r="BC101"/>
  <c i="2" r="F33"/>
  <c i="1" r="AZ95"/>
  <c i="3" r="F33"/>
  <c i="1" r="AZ96"/>
  <c i="3" r="J33"/>
  <c i="1" r="AV96"/>
  <c i="4" r="J33"/>
  <c i="1" r="AV97"/>
  <c i="5" r="F35"/>
  <c i="1" r="BB98"/>
  <c i="6" r="F36"/>
  <c i="1" r="BC99"/>
  <c i="7" r="F33"/>
  <c i="1" r="AZ100"/>
  <c i="7" r="F37"/>
  <c i="1" r="BD100"/>
  <c i="8" r="F37"/>
  <c i="1" r="BD101"/>
  <c i="2" r="J33"/>
  <c i="1" r="AV95"/>
  <c i="3" r="F37"/>
  <c i="1" r="BD96"/>
  <c i="4" r="F36"/>
  <c i="1" r="BC97"/>
  <c i="5" r="F33"/>
  <c i="1" r="AZ98"/>
  <c i="6" r="F33"/>
  <c i="1" r="AZ99"/>
  <c i="6" r="F37"/>
  <c i="1" r="BD99"/>
  <c i="8" r="F35"/>
  <c i="1" r="BB101"/>
  <c i="2" r="F36"/>
  <c i="1" r="BC95"/>
  <c i="3" r="F35"/>
  <c i="1" r="BB96"/>
  <c i="4" r="F35"/>
  <c i="1" r="BB97"/>
  <c i="4" r="F33"/>
  <c i="1" r="AZ97"/>
  <c i="5" r="F36"/>
  <c i="1" r="BC98"/>
  <c i="6" r="F35"/>
  <c i="1" r="BB99"/>
  <c i="7" r="J33"/>
  <c i="1" r="AV100"/>
  <c i="8" r="F33"/>
  <c i="1" r="AZ101"/>
  <c i="8" r="J33"/>
  <c i="1" r="AV101"/>
  <c i="3" l="1" r="R163"/>
  <c r="T132"/>
  <c r="T131"/>
  <c i="8" r="R124"/>
  <c r="R123"/>
  <c i="3" r="P132"/>
  <c r="P131"/>
  <c i="1" r="AU96"/>
  <c i="4" r="R121"/>
  <c i="6" r="R124"/>
  <c i="5" r="P123"/>
  <c i="1" r="AU98"/>
  <c i="7" r="T125"/>
  <c r="T124"/>
  <c i="2" r="R121"/>
  <c i="7" r="P124"/>
  <c i="1" r="AU100"/>
  <c i="3" r="R132"/>
  <c r="R131"/>
  <c i="8" r="T124"/>
  <c r="T123"/>
  <c i="6" r="P124"/>
  <c i="1" r="AU99"/>
  <c i="5" r="T123"/>
  <c i="4" r="P121"/>
  <c i="1" r="AU97"/>
  <c i="6" r="BK124"/>
  <c r="J124"/>
  <c r="J96"/>
  <c i="8" r="BK124"/>
  <c r="J124"/>
  <c r="J97"/>
  <c r="J149"/>
  <c r="J103"/>
  <c i="3" r="BK132"/>
  <c r="J132"/>
  <c r="J97"/>
  <c i="7" r="BK125"/>
  <c r="J125"/>
  <c r="J97"/>
  <c i="5" r="BK123"/>
  <c r="J123"/>
  <c r="J96"/>
  <c i="2" r="BK129"/>
  <c r="J129"/>
  <c r="J99"/>
  <c i="4" r="BK121"/>
  <c r="J121"/>
  <c i="3" r="BK131"/>
  <c r="J131"/>
  <c r="J96"/>
  <c i="2" r="J122"/>
  <c r="J97"/>
  <c r="F34"/>
  <c i="1" r="BA95"/>
  <c i="4" r="F34"/>
  <c i="1" r="BA97"/>
  <c i="5" r="F34"/>
  <c i="1" r="BA98"/>
  <c i="6" r="F34"/>
  <c i="1" r="BA99"/>
  <c i="3" r="J34"/>
  <c i="1" r="AW96"/>
  <c r="AT96"/>
  <c i="7" r="F34"/>
  <c i="1" r="BA100"/>
  <c r="AZ94"/>
  <c r="AV94"/>
  <c r="AK29"/>
  <c r="BB94"/>
  <c r="W31"/>
  <c i="8" r="F34"/>
  <c i="1" r="BA101"/>
  <c r="BD94"/>
  <c r="W33"/>
  <c i="4" r="J30"/>
  <c i="1" r="AG97"/>
  <c i="3" r="F34"/>
  <c i="1" r="BA96"/>
  <c i="6" r="J34"/>
  <c i="1" r="AW99"/>
  <c r="AT99"/>
  <c i="2" r="J34"/>
  <c i="1" r="AW95"/>
  <c r="AT95"/>
  <c i="4" r="J34"/>
  <c i="1" r="AW97"/>
  <c r="AT97"/>
  <c r="AN97"/>
  <c i="5" r="J34"/>
  <c i="1" r="AW98"/>
  <c r="AT98"/>
  <c i="7" r="J34"/>
  <c i="1" r="AW100"/>
  <c r="AT100"/>
  <c i="8" r="J34"/>
  <c i="1" r="AW101"/>
  <c r="AT101"/>
  <c r="BC94"/>
  <c r="W32"/>
  <c i="4" l="1" r="J96"/>
  <c i="8" r="BK123"/>
  <c r="J123"/>
  <c r="J96"/>
  <c i="7" r="BK124"/>
  <c r="J124"/>
  <c i="2" r="BK121"/>
  <c r="J121"/>
  <c r="J96"/>
  <c i="4" r="J39"/>
  <c i="1" r="AU94"/>
  <c i="7" r="J30"/>
  <c i="1" r="AG100"/>
  <c i="6" r="J30"/>
  <c i="1" r="AG99"/>
  <c i="5" r="J30"/>
  <c i="1" r="AG98"/>
  <c r="W29"/>
  <c r="AX94"/>
  <c r="AY94"/>
  <c r="BA94"/>
  <c r="W30"/>
  <c i="3" r="J30"/>
  <c i="1" r="AG96"/>
  <c r="AN96"/>
  <c i="5" l="1" r="J39"/>
  <c i="6" r="J39"/>
  <c i="7" r="J39"/>
  <c r="J96"/>
  <c i="3" r="J39"/>
  <c i="1" r="AN99"/>
  <c r="AN98"/>
  <c r="AN100"/>
  <c i="8" r="J30"/>
  <c i="1" r="AG101"/>
  <c i="2" r="J30"/>
  <c i="1" r="AG95"/>
  <c r="AN95"/>
  <c r="AW94"/>
  <c r="AK30"/>
  <c i="8" l="1" r="J39"/>
  <c i="2" r="J39"/>
  <c i="1" r="AN101"/>
  <c r="AG94"/>
  <c r="AK26"/>
  <c r="AT94"/>
  <c l="1" r="AN94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<sst xmlns="http://schemas.openxmlformats.org/spreadsheetml/2006/main">
  <si>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</si>
  <si>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</si>
  <si>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</si>
  <si>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False</t>
  </si>
  <si>
    <t>{6454fb29-5b34-4705-b583-6e1732319b8c}</t>
  </si>
  <si>
    <t xml:space="preserve">&gt;&gt;  skryté stĺpce  &lt;&lt;</t>
  </si>
  <si>
    <t>0,01</t>
  </si>
  <si>
    <t>23</t>
  </si>
  <si>
    <t>REKAPITULÁCIA STAVBY</t>
  </si>
  <si>
    <t xml:space="preserve">v ---  nižšie sa nachádzajú doplnkové a pomocné údaje k zostavám  --- v</t>
  </si>
  <si>
    <t>0,001</t>
  </si>
  <si>
    <t>Kód:</t>
  </si>
  <si>
    <t>109-10-26</t>
  </si>
  <si>
    <t>Stavba:</t>
  </si>
  <si>
    <t>PD Dolný Lopašov,ZDS kravína modernizáciou a stavenými úpravami</t>
  </si>
  <si>
    <t>JKSO:</t>
  </si>
  <si>
    <t>ČS:</t>
  </si>
  <si>
    <t>Miesto:</t>
  </si>
  <si>
    <t>Dolný Lopašov</t>
  </si>
  <si>
    <t>Dátum:</t>
  </si>
  <si>
    <t>13. 10. 2026</t>
  </si>
  <si>
    <t>Objednávateľ:</t>
  </si>
  <si>
    <t>IČO:</t>
  </si>
  <si>
    <t>PD Dolný Lopašov</t>
  </si>
  <si>
    <t>IČ DPH:</t>
  </si>
  <si>
    <t>Zhotoviteľ:</t>
  </si>
  <si>
    <t xml:space="preserve"> </t>
  </si>
  <si>
    <t>Projektant:</t>
  </si>
  <si>
    <t>Ing.arch.Štefan Magula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</si>
  <si>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</si>
  <si>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</si>
  <si>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</si>
  <si>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</si>
  <si>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</si>
  <si>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</si>
  <si>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</si>
  <si>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</si>
  <si>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</si>
  <si>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</si>
  <si>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</si>
  <si>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</si>
  <si>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</si>
  <si>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</si>
  <si>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</si>
  <si>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</si>
  <si>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</si>
  <si>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</si>
  <si>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</si>
  <si>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</si>
  <si>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</si>
  <si>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</si>
  <si>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</si>
  <si>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</si>
  <si>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</si>
  <si>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</si>
  <si>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</si>
  <si>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</si>
  <si>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</si>
  <si>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</si>
  <si>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</si>
  <si>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</si>
  <si>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</si>
  <si>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</si>
  <si>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</si>
  <si>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</si>
  <si>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</si>
  <si>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</si>
  <si>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</si>
  <si>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</si>
  <si>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</si>
  <si>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</si>
  <si>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</si>
  <si>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</si>
  <si>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</si>
  <si>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</si>
  <si>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</si>
  <si>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</si>
  <si>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SO-01</t>
  </si>
  <si>
    <t>Búracie práce</t>
  </si>
  <si>
    <t>STA</t>
  </si>
  <si>
    <t>1</t>
  </si>
  <si>
    <t>{e8293960-6fbd-49de-a684-69f57cd2c5fa}</t>
  </si>
  <si>
    <t>SO-02</t>
  </si>
  <si>
    <t>Stavebné práce</t>
  </si>
  <si>
    <t>{09023677-abd8-4a2f-bcdc-c3d0ea1f18d3}</t>
  </si>
  <si>
    <t>SO 03</t>
  </si>
  <si>
    <t>Elektro - VÝMENA NN ROZVÁDZAČA V TS0024-007, SVS-B TYP RST</t>
  </si>
  <si>
    <t>{2e3e0920-dd90-4048-90c3-c8c4fc440c36}</t>
  </si>
  <si>
    <t>SO 05</t>
  </si>
  <si>
    <t>FVZ</t>
  </si>
  <si>
    <t>{11d0a588-df6d-4294-bcf0-7eba581b228e}</t>
  </si>
  <si>
    <t>SO 06</t>
  </si>
  <si>
    <t>Silnoprúdové rozvody, umelé osvetlenie, ochrana pred bleskom a uzemnenie</t>
  </si>
  <si>
    <t>{b9b564bc-c9dd-46e7-9210-e42d4ecd2237}</t>
  </si>
  <si>
    <t>SO 07</t>
  </si>
  <si>
    <t>Dažďová kanalizácia</t>
  </si>
  <si>
    <t>{f4213eea-b769-4a5a-a6c7-31a8cae4614f}</t>
  </si>
  <si>
    <t>SO 08</t>
  </si>
  <si>
    <t>Zdravotechnika</t>
  </si>
  <si>
    <t>{a296cd16-315e-41ca-9b2e-0387372edc24}</t>
  </si>
  <si>
    <t>KRYCÍ LIST ROZPOČTU</t>
  </si>
  <si>
    <t>Objekt:</t>
  </si>
  <si>
    <t>SO-01 - Búracie práce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</si>
  <si>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</si>
  <si>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</si>
  <si>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</si>
  <si>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</si>
  <si>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</si>
  <si>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</si>
  <si>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9 - Ostatné konštrukcie a práce-búranie</t>
  </si>
  <si>
    <t>PSV - Práce a dodávky PSV</t>
  </si>
  <si>
    <t xml:space="preserve">    764 - Konštrukcie klampiarske</t>
  </si>
  <si>
    <t xml:space="preserve">    767 - Konštrukcie doplnkové kovové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</si>
  <si>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</si>
  <si>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</si>
  <si>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</si>
  <si>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</si>
  <si>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</si>
  <si>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</si>
  <si>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</si>
  <si>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</si>
  <si>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</si>
  <si>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</si>
  <si>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</si>
  <si>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</si>
  <si>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</si>
  <si>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</si>
  <si>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</si>
  <si>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9</t>
  </si>
  <si>
    <t>Ostatné konštrukcie a práce-búranie</t>
  </si>
  <si>
    <t>K</t>
  </si>
  <si>
    <t>941955003.S</t>
  </si>
  <si>
    <t>Lešenie ľahké pracovné pomocné, s výškou lešeňovej podlahy nad 1,90 do 2,50 m</t>
  </si>
  <si>
    <t>m2</t>
  </si>
  <si>
    <t>4</t>
  </si>
  <si>
    <t>2</t>
  </si>
  <si>
    <t>979081111.S</t>
  </si>
  <si>
    <t xml:space="preserve">Odvoz sutiny a vybúraných hmôt na skládku do 1 km </t>
  </si>
  <si>
    <t>t</t>
  </si>
  <si>
    <t>-335185352</t>
  </si>
  <si>
    <t>3</t>
  </si>
  <si>
    <t>979081121.S</t>
  </si>
  <si>
    <t>Odvoz sutiny a vybúraných hmôt na skládku za každý ďalší 1 km</t>
  </si>
  <si>
    <t>-935294385</t>
  </si>
  <si>
    <t>979082111.S</t>
  </si>
  <si>
    <t>Vnútrostavenisková doprava sutiny a vybúraných hmôt do 10 m</t>
  </si>
  <si>
    <t>702928900</t>
  </si>
  <si>
    <t>5</t>
  </si>
  <si>
    <t>979089831.S</t>
  </si>
  <si>
    <t>Poplatok za zhodnocovanie stavebného odpadu - kovy (vrátane zliatin)</t>
  </si>
  <si>
    <t>1563700133</t>
  </si>
  <si>
    <t>PSV</t>
  </si>
  <si>
    <t>Práce a dodávky PSV</t>
  </si>
  <si>
    <t>764</t>
  </si>
  <si>
    <t>Konštrukcie klampiarske</t>
  </si>
  <si>
    <t>6</t>
  </si>
  <si>
    <t>764351810.S</t>
  </si>
  <si>
    <t xml:space="preserve">pol.g) Demontáž žľabov pododkvap. štvorhranných rovných, oblúkových, do 30° r.š. do 250 a do 330 mm,  0,00347t, 21 m2</t>
  </si>
  <si>
    <t>m</t>
  </si>
  <si>
    <t>16</t>
  </si>
  <si>
    <t>20</t>
  </si>
  <si>
    <t>7</t>
  </si>
  <si>
    <t>764410880.S</t>
  </si>
  <si>
    <t>pol.g - Demontáž oplechovania parapetov 0,00287tdĺžky 1,8m v počte 17ks</t>
  </si>
  <si>
    <t>1383953588</t>
  </si>
  <si>
    <t>767</t>
  </si>
  <si>
    <t>Konštrukcie doplnkové kovové</t>
  </si>
  <si>
    <t>8</t>
  </si>
  <si>
    <t>767132811.S</t>
  </si>
  <si>
    <t xml:space="preserve">pol.d - Demontáž stien a priečok z plechu skrutkovaných,  -0,01800t</t>
  </si>
  <si>
    <t>1676808950</t>
  </si>
  <si>
    <t>SO-02 - Stavebné práce</t>
  </si>
  <si>
    <t xml:space="preserve">    1 - Zemné práce</t>
  </si>
  <si>
    <t xml:space="preserve">    2 - Zakladanie</t>
  </si>
  <si>
    <t xml:space="preserve">    3 - Zvislé a kompletné konštrukcie</t>
  </si>
  <si>
    <t xml:space="preserve">    6 - Úpravy povrchov, podlahy, osadenie</t>
  </si>
  <si>
    <t xml:space="preserve">    99 - Presun hmôt HSV</t>
  </si>
  <si>
    <t xml:space="preserve">    766 - Konštrukcie stolárske</t>
  </si>
  <si>
    <t xml:space="preserve">    767 - Konštrukcie kovové doplnkové</t>
  </si>
  <si>
    <t xml:space="preserve">    783 - Nátery</t>
  </si>
  <si>
    <t xml:space="preserve">    784 - Maľby</t>
  </si>
  <si>
    <t>M - Práce a dodávky M</t>
  </si>
  <si>
    <t xml:space="preserve">    43-M - Montáž oceľových konštrukcií</t>
  </si>
  <si>
    <t>Zemné práce</t>
  </si>
  <si>
    <t>131251105.S</t>
  </si>
  <si>
    <t>Výkop nezapaženej jamy strojne v hornine tr. 3, objem do 30 m3</t>
  </si>
  <si>
    <t>m3</t>
  </si>
  <si>
    <t>1396350965</t>
  </si>
  <si>
    <t>131251109.S</t>
  </si>
  <si>
    <t>Hĺbenie nezapažených jám a zárezov strojne - príplatok k cenám za lepivosť horniny tr. 3</t>
  </si>
  <si>
    <t>681697772</t>
  </si>
  <si>
    <t>162201102.S</t>
  </si>
  <si>
    <t>Vodorovné premiestnenie výkopku z horniny 1-4 nad 20-50m</t>
  </si>
  <si>
    <t>923331078</t>
  </si>
  <si>
    <t>Zakladanie</t>
  </si>
  <si>
    <t>271533011.S</t>
  </si>
  <si>
    <t xml:space="preserve">Násyp pod základové konštrukcie so zhutnením z  kameniva hrubého drveného fr. 4 - 8 mm</t>
  </si>
  <si>
    <t>-1953184968</t>
  </si>
  <si>
    <t>271533021.S</t>
  </si>
  <si>
    <t>zhutnený štrkový podsyp z kameniva fr.8-16mm hr.100mm, fr.4-8 hr.50mm</t>
  </si>
  <si>
    <t>1768715562</t>
  </si>
  <si>
    <t>274321311.S</t>
  </si>
  <si>
    <t>Betón základových pásov, železový (bez výstuže), tr. C 16/20</t>
  </si>
  <si>
    <t>1812882285</t>
  </si>
  <si>
    <t>274351217.S</t>
  </si>
  <si>
    <t>Debnenie stien základových pásov, zhotovenie-tradičné</t>
  </si>
  <si>
    <t>-1054083112</t>
  </si>
  <si>
    <t>274351218.S</t>
  </si>
  <si>
    <t>Debnenie stien základových pásov, odstránenie-tradičné</t>
  </si>
  <si>
    <t>-427162878</t>
  </si>
  <si>
    <t>273362422.S</t>
  </si>
  <si>
    <t xml:space="preserve">Výstuž základových dosiek zo zváraných sietí z drôtov typu KARI BSt 500,  priemer drôtu 6 mm, veľkosť oka 150x150 mm - 16% stratné v jednotkovej cene</t>
  </si>
  <si>
    <t>14</t>
  </si>
  <si>
    <t>10</t>
  </si>
  <si>
    <t>274361321.S</t>
  </si>
  <si>
    <t>Výstuž základových pásov z betonárskej ocele s klasickými strmienkami S235 (11 373)- zákl.pätky</t>
  </si>
  <si>
    <t>11</t>
  </si>
  <si>
    <t>275321411.S</t>
  </si>
  <si>
    <t>Betón základových pätiek, železový (bez výstuže), tr. C 25/30</t>
  </si>
  <si>
    <t>-2017404787</t>
  </si>
  <si>
    <t>Zvislé a kompletné konštrukcie</t>
  </si>
  <si>
    <t>12</t>
  </si>
  <si>
    <t>3490000.0r</t>
  </si>
  <si>
    <t>pol.A - Montáž samozatvárateľných panelov fixačnej zábrany SAFETY /alebo ekvivalent/ s plochou nad 13 m2</t>
  </si>
  <si>
    <t>kpl</t>
  </si>
  <si>
    <t>11691723</t>
  </si>
  <si>
    <t>13</t>
  </si>
  <si>
    <t>M</t>
  </si>
  <si>
    <t>Mat.1</t>
  </si>
  <si>
    <t xml:space="preserve">pol.A  - Montovaná fixačná zábrana SAFETY  /alebo ekvivalent/ so samozatvárateľnými panelmi</t>
  </si>
  <si>
    <t>1595818766</t>
  </si>
  <si>
    <t>Úpravy povrchov, podlahy, osadenie</t>
  </si>
  <si>
    <t>611462471</t>
  </si>
  <si>
    <t xml:space="preserve">Vnútorná sanačná omietka stropov BAUMIT, jadrová podkladová omietka Baumit Sanova Por, /alebo ekvivalent/  ručné nanášanie hr. 20 mm</t>
  </si>
  <si>
    <t>24</t>
  </si>
  <si>
    <t>15</t>
  </si>
  <si>
    <t>612401291.S</t>
  </si>
  <si>
    <t>Omietka jednotlivých malých plôch vnútorných stien akoukoľvek maltou nad 0,09 do 0,25 m2</t>
  </si>
  <si>
    <t>ks</t>
  </si>
  <si>
    <t>26</t>
  </si>
  <si>
    <t>622451071.S</t>
  </si>
  <si>
    <t>Vyspravenie povrchu neomietaných betónových alebo železobetón. monolitických a prefabrikovaných stien vonkajších s rozotrením opravy do stratena maltou cementovou pre omietky</t>
  </si>
  <si>
    <t>28</t>
  </si>
  <si>
    <t>17</t>
  </si>
  <si>
    <t>631315711.S</t>
  </si>
  <si>
    <t>Mazanina z betónu prostého (m3) tr. C 25/30 hr.nad 120 do 240 mm</t>
  </si>
  <si>
    <t>-1894904670</t>
  </si>
  <si>
    <t>18</t>
  </si>
  <si>
    <t>631319165.S</t>
  </si>
  <si>
    <t>Príplatok za prehlad. betónovej mazaniny min. tr.C 8/10 oceľ. hlad. hr. 120-240 mm (10kg/m3)</t>
  </si>
  <si>
    <t>-221069710</t>
  </si>
  <si>
    <t>19</t>
  </si>
  <si>
    <t>631319175.S</t>
  </si>
  <si>
    <t>Príplatok za strhnutie povrchu mazaniny latou pre hr. obidvoch vrstiev mazaniny nad 120 do 240 mm</t>
  </si>
  <si>
    <t>-1971861077</t>
  </si>
  <si>
    <t>597210000100.R</t>
  </si>
  <si>
    <t>D+M - betónový stôl (žľab) priebežný pre zvieratá, DN 850, dĺžka 68000 mm z DT25 a prostého bet.C12/15</t>
  </si>
  <si>
    <t>bm</t>
  </si>
  <si>
    <t>1580335835</t>
  </si>
  <si>
    <t>21</t>
  </si>
  <si>
    <t>941955004.S</t>
  </si>
  <si>
    <t>Lešenie ľahké pracovné pomocné s výškou lešeňovej podlahy nad 2,50 do 3,5 m</t>
  </si>
  <si>
    <t>-6613639</t>
  </si>
  <si>
    <t>22</t>
  </si>
  <si>
    <t>957311423.R</t>
  </si>
  <si>
    <t>Konštrukcia v poľnohospodárskych objektoch, obetónovanie napájačiek s betónovou podmurovkou spolu s debnením a s omietkou cementovou pálenou</t>
  </si>
  <si>
    <t>46</t>
  </si>
  <si>
    <t>973011141.S</t>
  </si>
  <si>
    <t>Vysekanie káps v stenách a stropoch z ľahkých betónov do 50x50x50 mm -0,00025 t</t>
  </si>
  <si>
    <t>48</t>
  </si>
  <si>
    <t>99</t>
  </si>
  <si>
    <t>Presun hmôt HSV</t>
  </si>
  <si>
    <t>998021021.S</t>
  </si>
  <si>
    <t>Presun hmôt pre haly 802, 811 zvislá konštr.z tehál,tvárnic,blokov alebo kovová do výšky 20 m</t>
  </si>
  <si>
    <t>281642433</t>
  </si>
  <si>
    <t>25</t>
  </si>
  <si>
    <t>764171712.S</t>
  </si>
  <si>
    <t>Krytina trapézová pozink farebný, výška profilu 50 mm, sklon strechy do 30° - RAL 7009</t>
  </si>
  <si>
    <t>68</t>
  </si>
  <si>
    <t>764352227</t>
  </si>
  <si>
    <t>K3,K4 - Žľaby z pozinkovaného PZ plechu, pododkvapové polkruhové r.š. 330 mm, vrátane hákov, čiel, rohov a dilatácií</t>
  </si>
  <si>
    <t>805333021</t>
  </si>
  <si>
    <t>27</t>
  </si>
  <si>
    <t>764359212</t>
  </si>
  <si>
    <t>Kotlík kónický z pozinkovaného PZ plechu, pre rúry s priemerom od 100 do 125 mm</t>
  </si>
  <si>
    <t>46963669</t>
  </si>
  <si>
    <t>764410460.S</t>
  </si>
  <si>
    <t>Oplechovanie parapetov z pozinkovaného farbeného PZf plechu, vrátane rohov, r.š. 370mm</t>
  </si>
  <si>
    <t>-1839014056</t>
  </si>
  <si>
    <t>29</t>
  </si>
  <si>
    <t>764454254</t>
  </si>
  <si>
    <t>K1,K2 - Zvodové rúry z pozinkovaného PZ plechu, kruhové priemer 120 mm, vrátane lemov so zaústením, manžiet, kolien, vpustov vody a prechodových kusov</t>
  </si>
  <si>
    <t>-630999724</t>
  </si>
  <si>
    <t>30</t>
  </si>
  <si>
    <t>764410250.S</t>
  </si>
  <si>
    <t>závesná lišta Rš 350, K6, K5</t>
  </si>
  <si>
    <t>74</t>
  </si>
  <si>
    <t>31</t>
  </si>
  <si>
    <t>764454453</t>
  </si>
  <si>
    <t>Lamelovka uzlab Rš 350 K7</t>
  </si>
  <si>
    <t>76</t>
  </si>
  <si>
    <t>32</t>
  </si>
  <si>
    <t>764751132.S</t>
  </si>
  <si>
    <t>Lamelovka uzlab Rš 210 k8</t>
  </si>
  <si>
    <t>78</t>
  </si>
  <si>
    <t>33</t>
  </si>
  <si>
    <t>998764101</t>
  </si>
  <si>
    <t>Presun hmôt pre konštrukcie klampiarske v objektoch výšky do 6 m</t>
  </si>
  <si>
    <t>82</t>
  </si>
  <si>
    <t>766</t>
  </si>
  <si>
    <t>Konštrukcie stolárske</t>
  </si>
  <si>
    <t>34</t>
  </si>
  <si>
    <t>766621081.S</t>
  </si>
  <si>
    <t>Montáž okien plastových na PUR penu 1 bm obvodu montáže</t>
  </si>
  <si>
    <t>84</t>
  </si>
  <si>
    <t>35</t>
  </si>
  <si>
    <t>611410091080.S</t>
  </si>
  <si>
    <t>pol.P1 Okno plastové dvojkrídklové 1800/900 OS+OS, izolačné dvojsklo</t>
  </si>
  <si>
    <t>86</t>
  </si>
  <si>
    <t>36</t>
  </si>
  <si>
    <t>998766201.S</t>
  </si>
  <si>
    <t>Presun hmot pre konštrukcie stolárske v objektoch výšky do 6 m</t>
  </si>
  <si>
    <t>%</t>
  </si>
  <si>
    <t>-129959145</t>
  </si>
  <si>
    <t>Konštrukcie kovové doplnkové</t>
  </si>
  <si>
    <t>37</t>
  </si>
  <si>
    <t>767131151.R</t>
  </si>
  <si>
    <t>pol.Z4 D+M - Oceľový priestorový rámový strešný prevetrávací nadsvetlík vyhotovený z tenkovrstvových uzavretých profilov (jakkl) 68000x1200x940 1ks - 2479,84kg</t>
  </si>
  <si>
    <t>90</t>
  </si>
  <si>
    <t>38</t>
  </si>
  <si>
    <t>553250031005.S</t>
  </si>
  <si>
    <t>pol.Z5 D+M - Oceľová vetracia mreža strešného nadsvetlíka pevná vyhotovená z obvodového rámu zo zváranej pásoviny a lamiel z pásoviny privarených k rámu 1443x577x100 - 2378,7kg</t>
  </si>
  <si>
    <t>1451541815</t>
  </si>
  <si>
    <t>39</t>
  </si>
  <si>
    <t>767397102.S</t>
  </si>
  <si>
    <t>Montáž strešných sendvičových panelov nad 80 do 120 mm s použitím montážnej plošiny</t>
  </si>
  <si>
    <t>-1107533878</t>
  </si>
  <si>
    <t>40</t>
  </si>
  <si>
    <t>553260001700.S</t>
  </si>
  <si>
    <t>Panel sendvičový s polyuretánovým jadrom strešný oceľový plášť š. 1000 mm hr. jadra 100 mm</t>
  </si>
  <si>
    <t>-696138687</t>
  </si>
  <si>
    <t>41</t>
  </si>
  <si>
    <t>5535865781r</t>
  </si>
  <si>
    <t xml:space="preserve">Lemovacie prvky (zvitkový plech), kotviaci materiál, krycie lišty, tesniaci a spojovací materiál  a pod. </t>
  </si>
  <si>
    <t>1514641076</t>
  </si>
  <si>
    <t>42</t>
  </si>
  <si>
    <t>767651230.S</t>
  </si>
  <si>
    <t>pol.Z1 Montáž vrát otočných, osadených do oceľovej zárubne z dielov, s plochou nad 9 do 13 m2</t>
  </si>
  <si>
    <t>96</t>
  </si>
  <si>
    <t>43</t>
  </si>
  <si>
    <t>553410057900.S</t>
  </si>
  <si>
    <t>pol. Z1 Vráta oceľové 4400x4000 mm s dverami, dvojkrídlové. - vrátane zárubne. - 661,56kg - 2ks</t>
  </si>
  <si>
    <t>88</t>
  </si>
  <si>
    <t>44</t>
  </si>
  <si>
    <t>76470000-R.R</t>
  </si>
  <si>
    <t>pol.Z2 D+M - Oceľová ohrada otvorená dvojkrídlová vyhotovená zo zváraných trubiek rš = 14320 x 1200mm - 578,64kg</t>
  </si>
  <si>
    <t>336960628</t>
  </si>
  <si>
    <t>45</t>
  </si>
  <si>
    <t>553510040020.R</t>
  </si>
  <si>
    <t>pol.Z3 D+M - Oceľová zábrana otváravá jednokrídlová vyhotovená zo zváraných trubiek 3840x1200, 7ks - 613,27kg</t>
  </si>
  <si>
    <t>290744933</t>
  </si>
  <si>
    <t>783</t>
  </si>
  <si>
    <t>Nátery</t>
  </si>
  <si>
    <t>783122110.S.</t>
  </si>
  <si>
    <t>Nátery oceľ.konštr.protipožiarne syntetické na vzduchu schnúce ťažkých A dvojnásobné - 70μm - nosníky ležovisko</t>
  </si>
  <si>
    <t>102</t>
  </si>
  <si>
    <t>47</t>
  </si>
  <si>
    <t>783122710.S</t>
  </si>
  <si>
    <t>Nátery oceľ.konštr. syntetické na vzduchu schnúce ťažkých A základné - 35μm</t>
  </si>
  <si>
    <t>1574708204</t>
  </si>
  <si>
    <t>783125230.S</t>
  </si>
  <si>
    <t>Nátery oceľ.konštr. syntetické ľahkých C, veľmi ľahkých CC jednonás. 2x s emailovaním - 105μm - prístrešok + Z4, Z5</t>
  </si>
  <si>
    <t>505724595</t>
  </si>
  <si>
    <t>49</t>
  </si>
  <si>
    <t>783125730.S</t>
  </si>
  <si>
    <t>Nátery oceľ.konštr. syntetické ľahkých C alebo veľmi ľahkých CC základné - 35μm</t>
  </si>
  <si>
    <t>-960362334</t>
  </si>
  <si>
    <t>50</t>
  </si>
  <si>
    <t>783201811.S</t>
  </si>
  <si>
    <t>Odstránenie starých náterov z kovových stavebných doplnkových konštrukcií oškrabaním</t>
  </si>
  <si>
    <t>106</t>
  </si>
  <si>
    <t>51</t>
  </si>
  <si>
    <t>783271001.S</t>
  </si>
  <si>
    <t>Nátery kov.stav.doplnk.konštr. polyuretánové jednonásobné 2x s emailovaním.- 105μm</t>
  </si>
  <si>
    <t>-787466750</t>
  </si>
  <si>
    <t>52</t>
  </si>
  <si>
    <t>783271007.S</t>
  </si>
  <si>
    <t>Nátery kov.stav.doplnk.konštr. polyuretánové základné - 35µm</t>
  </si>
  <si>
    <t>-1839176301</t>
  </si>
  <si>
    <t>784</t>
  </si>
  <si>
    <t>Maľby</t>
  </si>
  <si>
    <t>53</t>
  </si>
  <si>
    <t>784102271.R</t>
  </si>
  <si>
    <t xml:space="preserve">Maľby vápenné dvojnásobné strojne nanášané,  základné na podklad  jemnozrnný do výšky 3,80 m</t>
  </si>
  <si>
    <t>108</t>
  </si>
  <si>
    <t>54</t>
  </si>
  <si>
    <t>612460125.S</t>
  </si>
  <si>
    <t>Príprava vnútorného podkladu stien penetráciou pod nátery a maľby</t>
  </si>
  <si>
    <t>110</t>
  </si>
  <si>
    <t>55</t>
  </si>
  <si>
    <t>622460116.S</t>
  </si>
  <si>
    <t>Príprava vonkajšieho podkladu stien pre sanačné povrchové úpravy základným náterom</t>
  </si>
  <si>
    <t>112</t>
  </si>
  <si>
    <t>56</t>
  </si>
  <si>
    <t>622491403</t>
  </si>
  <si>
    <t xml:space="preserve">Fasádna farba, dvojnásobná silikátová SilikatColor /alebo ekvivalent/ </t>
  </si>
  <si>
    <t>114</t>
  </si>
  <si>
    <t>57</t>
  </si>
  <si>
    <t>784418013.S</t>
  </si>
  <si>
    <t xml:space="preserve">Zakrývanie podláh, zariadení  plachtou</t>
  </si>
  <si>
    <t>116</t>
  </si>
  <si>
    <t>Práce a dodávky M</t>
  </si>
  <si>
    <t>43-M</t>
  </si>
  <si>
    <t>Montáž oceľových konštrukcií</t>
  </si>
  <si>
    <t>58</t>
  </si>
  <si>
    <t>767137101.R</t>
  </si>
  <si>
    <t xml:space="preserve">Montáž a dodávka roštu z oceľových profilov </t>
  </si>
  <si>
    <t>59</t>
  </si>
  <si>
    <t>1542100069.R</t>
  </si>
  <si>
    <t>Profil Z 150-2, 813,60 m - pozinkovaný</t>
  </si>
  <si>
    <t>60</t>
  </si>
  <si>
    <t>1542100071.R</t>
  </si>
  <si>
    <t>Profil Z 100-1,5, 406,8 m. - pozinkovaný</t>
  </si>
  <si>
    <t>61</t>
  </si>
  <si>
    <t>430211104.R</t>
  </si>
  <si>
    <t>Montáž oceľ jokel 40/40/3 mm.zváraním - prístrešok</t>
  </si>
  <si>
    <t>64</t>
  </si>
  <si>
    <t>118</t>
  </si>
  <si>
    <t>62</t>
  </si>
  <si>
    <t>145720000700.R</t>
  </si>
  <si>
    <t>Profil oceľový 80x40x4 mm 2x ťahaný uzavretý obdĺžnikový - 284,80 m.</t>
  </si>
  <si>
    <t>63</t>
  </si>
  <si>
    <t>145620000600.R</t>
  </si>
  <si>
    <t>Profil oceľový 40x40x3 mm 1x ťahaný tenkostenný uzavretý štvorcový</t>
  </si>
  <si>
    <t>430211107.R</t>
  </si>
  <si>
    <t>Montáž jokel 120/130/6,3 mm. zváraním - prístrešok</t>
  </si>
  <si>
    <t>120</t>
  </si>
  <si>
    <t>65</t>
  </si>
  <si>
    <t>1456400012.R</t>
  </si>
  <si>
    <t>Profil oceľový 120/120/x6,3 mm 1x uzavretý štvorcový - 52 m</t>
  </si>
  <si>
    <t>66</t>
  </si>
  <si>
    <t>430211108.R</t>
  </si>
  <si>
    <t>Montáž kotviacich platní - prístrešok</t>
  </si>
  <si>
    <t>408140182</t>
  </si>
  <si>
    <t>67</t>
  </si>
  <si>
    <t>553430016285.R</t>
  </si>
  <si>
    <t>Platňa 16/500 mm, 8 m,</t>
  </si>
  <si>
    <t>553430016290.R</t>
  </si>
  <si>
    <t>Platňa 10/300, 4,8 m</t>
  </si>
  <si>
    <t>69</t>
  </si>
  <si>
    <t>553430016290.R1</t>
  </si>
  <si>
    <t>Spoje, zvary 3%</t>
  </si>
  <si>
    <t>-490038657</t>
  </si>
  <si>
    <t>SO 03 - Elektro - VÝMENA NN ROZVÁDZAČA V TS0024-007, SVS-B TYP RST</t>
  </si>
  <si>
    <t>Vodiče, šnúry, káble - Vodiče, šnúry,káble medené, vrátane uloženia a upevnenia, ukončenie v rozvádzači</t>
  </si>
  <si>
    <t>D1 - Vedenie uzemňovacie - ochranné pospojovanie</t>
  </si>
  <si>
    <t>D2 - Rozvádzače, rozvodné skrine, svorkovnice . . .</t>
  </si>
  <si>
    <t xml:space="preserve">D3 - Sekacie  a pomocné práce pre elektro</t>
  </si>
  <si>
    <t>D4 - HZS - Hodinové zúčtovacie sadzby</t>
  </si>
  <si>
    <t>Vodiče, šnúry, káble</t>
  </si>
  <si>
    <t>Vodiče, šnúry,káble medené, vrátane uloženia a upevnenia, ukončenie v rozvádzači</t>
  </si>
  <si>
    <t>Pol37</t>
  </si>
  <si>
    <t>Kábel 1kV pevne uložený 1-AYY 1x 240</t>
  </si>
  <si>
    <t>Pol38</t>
  </si>
  <si>
    <t>Štítok označovací na kábel</t>
  </si>
  <si>
    <t>D1</t>
  </si>
  <si>
    <t>Vedenie uzemňovacie - ochranné pospojovanie</t>
  </si>
  <si>
    <t>Pol39</t>
  </si>
  <si>
    <t>Ochranné pospojovanie vodičom Vodič pevný H07V-R 1x25 zeleno/žltý pvc, pevne uložený</t>
  </si>
  <si>
    <t>Pol40</t>
  </si>
  <si>
    <t>FeZn 10 mm</t>
  </si>
  <si>
    <t>Pol41</t>
  </si>
  <si>
    <t>FeZn 30x4 mm</t>
  </si>
  <si>
    <t>Pol42</t>
  </si>
  <si>
    <t>Pripojovacia svorka SR03</t>
  </si>
  <si>
    <t>Pol10</t>
  </si>
  <si>
    <t>Pripojenie bodu uzemnenia</t>
  </si>
  <si>
    <t>D2</t>
  </si>
  <si>
    <t>Rozvádzače, rozvodné skrine, svorkovnice . . .</t>
  </si>
  <si>
    <t>Pol43</t>
  </si>
  <si>
    <t>NN ROZVÁDZAČ V TS0024-007, SVS-B TYP RST - výmena NN rozvádzača TS za nový komplet</t>
  </si>
  <si>
    <t>Pol44</t>
  </si>
  <si>
    <t>MPP 200/5A, 10VA, 0,5S</t>
  </si>
  <si>
    <t>Pol45</t>
  </si>
  <si>
    <t>Trojfázový výkonový snímač, Huawei DTSU666-H - 250A s 3CT 250A/50mA</t>
  </si>
  <si>
    <t>Pol46</t>
  </si>
  <si>
    <t>Demontáž a odpojenie starého rozvádzača NN pre TS</t>
  </si>
  <si>
    <t>hod</t>
  </si>
  <si>
    <t>Pol47</t>
  </si>
  <si>
    <t>Odpojenie R kompenzácie</t>
  </si>
  <si>
    <t>Pol48</t>
  </si>
  <si>
    <t>Pripojenie R kompenzácie</t>
  </si>
  <si>
    <t>Pol49</t>
  </si>
  <si>
    <t>Ekologická likvidácia elektroištalačného odpadu</t>
  </si>
  <si>
    <t>Pol50</t>
  </si>
  <si>
    <t>Ocelová dchránička do zeme</t>
  </si>
  <si>
    <t>Pol51</t>
  </si>
  <si>
    <t>výstražné a bezpečnostné tabulky (sada)</t>
  </si>
  <si>
    <t>Pol52</t>
  </si>
  <si>
    <t>Drobný montážny materiál</t>
  </si>
  <si>
    <t>Pol20</t>
  </si>
  <si>
    <t xml:space="preserve">Podiel pridružených výkonov  /6% z výkonu/</t>
  </si>
  <si>
    <t>D3</t>
  </si>
  <si>
    <t xml:space="preserve">Sekacie  a pomocné práce pre elektro</t>
  </si>
  <si>
    <t>Pol53</t>
  </si>
  <si>
    <t>Práce vo výškach /nad 1,5m/</t>
  </si>
  <si>
    <t>Pol54</t>
  </si>
  <si>
    <t>Prenájom pojazneho lešenia /min.v=3,5m/</t>
  </si>
  <si>
    <t>D4</t>
  </si>
  <si>
    <t>HZS - Hodinové zúčtovacie sadzby</t>
  </si>
  <si>
    <t>Pol32</t>
  </si>
  <si>
    <t>Komplexné skúšky elektro</t>
  </si>
  <si>
    <t>Pol33</t>
  </si>
  <si>
    <t>Inžinierska činnosť</t>
  </si>
  <si>
    <t>Pol55</t>
  </si>
  <si>
    <t>Manipulácia na VN napätí</t>
  </si>
  <si>
    <t>Pol35</t>
  </si>
  <si>
    <t>PD skutkového stavu</t>
  </si>
  <si>
    <t>Pol56</t>
  </si>
  <si>
    <t>Východzia revízia elektro a vypracovanie správy pre objekt</t>
  </si>
  <si>
    <t>SO 05 - FVZ</t>
  </si>
  <si>
    <t>Vodiče, šnúry, káble - Vodiče, šnúry, káble</t>
  </si>
  <si>
    <t>D1 - Bleskozvod a uzemnenie</t>
  </si>
  <si>
    <t>D2 - Vedenie uzemňovacie - ochranné pospojovanie</t>
  </si>
  <si>
    <t>D3 - Zemná káblová prípojka NN</t>
  </si>
  <si>
    <t>D4 - Zemné kopacie práce</t>
  </si>
  <si>
    <t xml:space="preserve">D5 - Sekacie  a pomocné práce pre elektro</t>
  </si>
  <si>
    <t>D6 - HZS - Hodinové zúčtovacie sadzby</t>
  </si>
  <si>
    <t>Pol2</t>
  </si>
  <si>
    <t>Kábel 1kV pevne uložený 1-AYKY-J 4x150</t>
  </si>
  <si>
    <t>Pol3</t>
  </si>
  <si>
    <t>Bleskozvod a uzemnenie</t>
  </si>
  <si>
    <t>Pol4</t>
  </si>
  <si>
    <t>úprava bleskozvodu</t>
  </si>
  <si>
    <t>Pol5</t>
  </si>
  <si>
    <t>Meranie hodnoty zemniča</t>
  </si>
  <si>
    <t>Pol6</t>
  </si>
  <si>
    <t>Pol7</t>
  </si>
  <si>
    <t>FeZn 30x4mm</t>
  </si>
  <si>
    <t>Pol8</t>
  </si>
  <si>
    <t>Pol9</t>
  </si>
  <si>
    <t>Pripojovacia svorka SR02</t>
  </si>
  <si>
    <t>Zemná káblová prípojka NN</t>
  </si>
  <si>
    <t>Pol11</t>
  </si>
  <si>
    <t xml:space="preserve">Rozvodnica SR5 pilierová  - podľa schémy zapojenia</t>
  </si>
  <si>
    <t>Pol12</t>
  </si>
  <si>
    <t>Zbúranie starej rozvodnice</t>
  </si>
  <si>
    <t>Pol13</t>
  </si>
  <si>
    <t>Transformačná stanica NN časť - pripojenie kábla na vývod</t>
  </si>
  <si>
    <t>Pol14</t>
  </si>
  <si>
    <t>Zaústenie a pripojenie káblov do novej SR</t>
  </si>
  <si>
    <t>Pol15</t>
  </si>
  <si>
    <t>Pol16</t>
  </si>
  <si>
    <t>Kábel 1kV pevne uložený 1-NAYY-J 4x240</t>
  </si>
  <si>
    <t>Pol17</t>
  </si>
  <si>
    <t>Kopoflex KF 09110</t>
  </si>
  <si>
    <t>Pol18</t>
  </si>
  <si>
    <t>Poistky nožové PN2 Gg do 200A</t>
  </si>
  <si>
    <t>Pol19</t>
  </si>
  <si>
    <t>Zemné kopacie práce</t>
  </si>
  <si>
    <t>Pol21</t>
  </si>
  <si>
    <t>Vytýčenie trasy</t>
  </si>
  <si>
    <t>km</t>
  </si>
  <si>
    <t>Pol22</t>
  </si>
  <si>
    <t xml:space="preserve">Vyhlbenie káblovej ryhy zemina tr. 3,  50cm širokej a 120cm hlbokej</t>
  </si>
  <si>
    <t>Pol23</t>
  </si>
  <si>
    <t>Vytvorenie káblového lôžka z kopaného piesku hrúbky 10 cm v ryhe do šírky 65 cm</t>
  </si>
  <si>
    <t>Pol24</t>
  </si>
  <si>
    <t>Zasypanie ryhy 35cm širokej 120 cm hlbokej</t>
  </si>
  <si>
    <t>Pol25</t>
  </si>
  <si>
    <t>Zriadenie podkladovej vrstvy zo štrko piesku vrstva 25 cm</t>
  </si>
  <si>
    <t>Pol26</t>
  </si>
  <si>
    <t>Fólia výstražná 300x0,08mm 250m PE červená blesk</t>
  </si>
  <si>
    <t>Pol27</t>
  </si>
  <si>
    <t>Prenosné dopravné značenie</t>
  </si>
  <si>
    <t>Pol28</t>
  </si>
  <si>
    <t>Podtláčka komunikácie - vyhlbenie a zasypanie štartovacej a prímacej jami</t>
  </si>
  <si>
    <t>Pol29</t>
  </si>
  <si>
    <t>Podtláčka komunikácie - uloženie kopoflex KF 09110 - Chránička</t>
  </si>
  <si>
    <t>Pol30</t>
  </si>
  <si>
    <t>úprava terénu po prekopoch po IS ( hrabanie, vyrovnanie a rozprestretnie trávnika)</t>
  </si>
  <si>
    <t>D5</t>
  </si>
  <si>
    <t>Pol31</t>
  </si>
  <si>
    <t>Drobné sekáčske a murárske práce</t>
  </si>
  <si>
    <t>D6</t>
  </si>
  <si>
    <t>Pol34</t>
  </si>
  <si>
    <t>PD realizačná</t>
  </si>
  <si>
    <t>70</t>
  </si>
  <si>
    <t>72</t>
  </si>
  <si>
    <t>Pol36</t>
  </si>
  <si>
    <t>Východzia revízia elektro a vypracovanie správy</t>
  </si>
  <si>
    <t>SO 06 - Silnoprúdové rozvody, umelé osvetlenie, ochrana pred bleskom a uzemnenie</t>
  </si>
  <si>
    <t>Svietidlá so sveteln - Svietidlá so sveteln</t>
  </si>
  <si>
    <t>D1 - Spínače, zásuvky, ventilátor, rozvodné a prístrojové krabice . . .</t>
  </si>
  <si>
    <t>D2 - Bleskozvod a uzemnenie</t>
  </si>
  <si>
    <t>D3 - Vedenie uzemňovacie - ochranné pospojovanie</t>
  </si>
  <si>
    <t>D4 - Rozvádzače, rozvodné skrine, svorkovnice . . .</t>
  </si>
  <si>
    <t>Pol57</t>
  </si>
  <si>
    <t>Kábel 1kV pevne uložený 1-CYKY-J 4x35</t>
  </si>
  <si>
    <t>Pol58</t>
  </si>
  <si>
    <t>Kábel 1kV pevne uložený 1-CYKY-J 5x10</t>
  </si>
  <si>
    <t>Pol59</t>
  </si>
  <si>
    <t>Kábel 750V pevne uložený CYKY-J 5x6</t>
  </si>
  <si>
    <t>Pol60</t>
  </si>
  <si>
    <t>Kábel 750V pevne uložený CYKY-J 5x4</t>
  </si>
  <si>
    <t>Pol61</t>
  </si>
  <si>
    <t>Kábel 750V pevne uložený CYKY-J 5x2,5</t>
  </si>
  <si>
    <t>Pol62</t>
  </si>
  <si>
    <t>Kábel 750V pevne uložený CYKY-J 3x2,5</t>
  </si>
  <si>
    <t>Pol63</t>
  </si>
  <si>
    <t>Kábel 750V pevne uložený CYKY-J 3x1,5</t>
  </si>
  <si>
    <t>Pol64</t>
  </si>
  <si>
    <t>Kábel 750V pevne uložený CYKY-O 3x1,5</t>
  </si>
  <si>
    <t>Pol65</t>
  </si>
  <si>
    <t>Kábel FTP cat.6A</t>
  </si>
  <si>
    <t>Pol66</t>
  </si>
  <si>
    <t>Káblová spojka do CYKY 5x10 /raychem/</t>
  </si>
  <si>
    <t>Pol67</t>
  </si>
  <si>
    <t>Protipožiarne utesnenie káblov a prechodov cez steny</t>
  </si>
  <si>
    <t>Pol68</t>
  </si>
  <si>
    <t>Pol69</t>
  </si>
  <si>
    <t xml:space="preserve">Rúrka ohybná PVC FXP  20  mm  / vonk. priemer /</t>
  </si>
  <si>
    <t>Pol70</t>
  </si>
  <si>
    <t xml:space="preserve">Rúrka ohybná PVC FXP 25  mm  / vonk. priemer /</t>
  </si>
  <si>
    <t>Pol71</t>
  </si>
  <si>
    <t xml:space="preserve">Rúrka ohybná PVC FXP 32  mm  / vonk. priemer /</t>
  </si>
  <si>
    <t>Pol72</t>
  </si>
  <si>
    <t xml:space="preserve">Rúrka ohybná PVC FXP 40  mm  / vonk. priemer /</t>
  </si>
  <si>
    <t>Pol73</t>
  </si>
  <si>
    <t>Kopoflex KF 09040</t>
  </si>
  <si>
    <t>Pol74</t>
  </si>
  <si>
    <t>Kopoflex KF 09090</t>
  </si>
  <si>
    <t>Pol75</t>
  </si>
  <si>
    <t>Spojky rôzneho priemeru k ohybným aj pevným rúrkam</t>
  </si>
  <si>
    <t>Pol76</t>
  </si>
  <si>
    <t>Príchytky rôzneho priemeru k ohybným aj pevným rúrkam</t>
  </si>
  <si>
    <t>Pol77</t>
  </si>
  <si>
    <t xml:space="preserve">Hmoždinky a skrutky  príslušného priemeru</t>
  </si>
  <si>
    <t>Pol78</t>
  </si>
  <si>
    <t>Elektroinštalačný žlab 150 x 60mm s uchytením - komplet</t>
  </si>
  <si>
    <t>Pol79</t>
  </si>
  <si>
    <t>Elektroinštalačný žlab 200 x 60mm s uchytením - komplet</t>
  </si>
  <si>
    <t>Pol80</t>
  </si>
  <si>
    <t xml:space="preserve">Oblúl 90°  , Odbočný dielec,  Odbočný dielec T - všeobecne komplet</t>
  </si>
  <si>
    <t>Pol81</t>
  </si>
  <si>
    <t>Silnoprúd-Stúpací rebrík 500x60 mm s uchytením a spojovacím materiálom komplet</t>
  </si>
  <si>
    <t>Pol82</t>
  </si>
  <si>
    <t>Káblová prechodka na opustenie žlabu</t>
  </si>
  <si>
    <t>Pol83</t>
  </si>
  <si>
    <t>Ocelové lanko hladké priemer 4 mm2</t>
  </si>
  <si>
    <t>Pol84</t>
  </si>
  <si>
    <t>Svorky pre ocelové lanko priemer 4 mm2</t>
  </si>
  <si>
    <t>Pol85</t>
  </si>
  <si>
    <t>Inštalačný stlp typ výška 4,55m s príslušenstvom</t>
  </si>
  <si>
    <t>Svietidlá so sveteln</t>
  </si>
  <si>
    <t>Pol86</t>
  </si>
  <si>
    <t>A - TREVOS FUTURA 2.4ft ES ABS Al 14000/840 FUTURA 2.4ft ES ABS Al 14000/840 (76.1 W), 230V, 50Hz, IP66</t>
  </si>
  <si>
    <t>Pol87</t>
  </si>
  <si>
    <t>B - LED reflektor nástenný 50W,230V, 50Hz, IP55 so snímačom pohybu</t>
  </si>
  <si>
    <t>Pol88</t>
  </si>
  <si>
    <t>Reciklačný poplatok</t>
  </si>
  <si>
    <t>Pol89</t>
  </si>
  <si>
    <t>Šrouby, hmoždínky a skrutky rôzneho priemeru do steny a stropu rôzneho materialu</t>
  </si>
  <si>
    <t>Spínače, zásuvky, ventilátor, rozvodné a prístrojové krabice . . .</t>
  </si>
  <si>
    <t>Pol90</t>
  </si>
  <si>
    <t>Qc - SPINAC STRIEDAVY RADENIE 6,10A,230V,50Hz,IP55, Priemyselné prevedenie na povrch</t>
  </si>
  <si>
    <t>Pol91</t>
  </si>
  <si>
    <t>Zásuvková skriňa, Rozvodnica 1x32A,400V,1x16A,400V,2x250V, IP54 istená</t>
  </si>
  <si>
    <t>Pol92</t>
  </si>
  <si>
    <t>Pripojenie frekvenčného meniča 32A</t>
  </si>
  <si>
    <t>80</t>
  </si>
  <si>
    <t>Pol93</t>
  </si>
  <si>
    <t>Pripojenie frekvenčného meniča 16A</t>
  </si>
  <si>
    <t>Pol94</t>
  </si>
  <si>
    <t>NAPOJENIE - VENTILÁTOR NA RETIAZKACH,VHV 55",400V. 1,1kW/ 2,7A</t>
  </si>
  <si>
    <t>Pol95</t>
  </si>
  <si>
    <t>NAPOJENIE - VENTILÁTOR NA RETIAZKACH, 400V/ 0,375 kW / 1,3A</t>
  </si>
  <si>
    <t>Pol96</t>
  </si>
  <si>
    <t>Pripojenie Riadiaca jednotka THI Black Box s tepelno-vlhkostným čidlom</t>
  </si>
  <si>
    <t>Pol97</t>
  </si>
  <si>
    <t>Napojenie zariadení iných profesií</t>
  </si>
  <si>
    <t>Pol98</t>
  </si>
  <si>
    <t>Elektroinštalačná krabica na povch s uchytením IP 44</t>
  </si>
  <si>
    <t>92</t>
  </si>
  <si>
    <t>Pol99</t>
  </si>
  <si>
    <t>Škatulová rozvodnica typ 6455-11P</t>
  </si>
  <si>
    <t>94</t>
  </si>
  <si>
    <t>Pol100</t>
  </si>
  <si>
    <t>Prístrojová svorkovnica typ 6336 2X PS 2,5</t>
  </si>
  <si>
    <t>Pol101</t>
  </si>
  <si>
    <t>škatulová rozvodka 200X200</t>
  </si>
  <si>
    <t>98</t>
  </si>
  <si>
    <t>Pol102</t>
  </si>
  <si>
    <t>Wago svorka do 2,5mm (2,3,5)</t>
  </si>
  <si>
    <t>100</t>
  </si>
  <si>
    <t>Pol103</t>
  </si>
  <si>
    <t>Drobný inštalačný materiál</t>
  </si>
  <si>
    <t>Pol104</t>
  </si>
  <si>
    <t>104</t>
  </si>
  <si>
    <t>Pol105</t>
  </si>
  <si>
    <t>Podpera vedenia PV23</t>
  </si>
  <si>
    <t>Pol106</t>
  </si>
  <si>
    <t>Podpera vedenia PV32</t>
  </si>
  <si>
    <t>Pol107</t>
  </si>
  <si>
    <t>Podpera vedenia PV01</t>
  </si>
  <si>
    <t>Pol108</t>
  </si>
  <si>
    <t>Pol109</t>
  </si>
  <si>
    <t>Výkop pre obvodový uzemňovač, min. 80cm hlboký</t>
  </si>
  <si>
    <t>Pol110</t>
  </si>
  <si>
    <t>Zasypanie ryhy /výkopu/</t>
  </si>
  <si>
    <t>Pol111</t>
  </si>
  <si>
    <t>úprava terénu po prekopoch ( hrabanie, vyrovnanie a rozprestretnie trávnika)</t>
  </si>
  <si>
    <t>Pol112</t>
  </si>
  <si>
    <t>FeZn 8 mm</t>
  </si>
  <si>
    <t>Pol113</t>
  </si>
  <si>
    <t>122</t>
  </si>
  <si>
    <t>Pol114</t>
  </si>
  <si>
    <t>Skušobná svorka</t>
  </si>
  <si>
    <t>124</t>
  </si>
  <si>
    <t>Pol115</t>
  </si>
  <si>
    <t>Označenie skušobnej svorky</t>
  </si>
  <si>
    <t>126</t>
  </si>
  <si>
    <t>Pol116</t>
  </si>
  <si>
    <t>Svorka SS - spájacia svorka</t>
  </si>
  <si>
    <t>128</t>
  </si>
  <si>
    <t>Pol117</t>
  </si>
  <si>
    <t>Svorka SK - svorka krížová</t>
  </si>
  <si>
    <t>130</t>
  </si>
  <si>
    <t>Pol118</t>
  </si>
  <si>
    <t>Svorka SO - svorka pre pripojenie odkvapových žlabov</t>
  </si>
  <si>
    <t>132</t>
  </si>
  <si>
    <t>Pol119</t>
  </si>
  <si>
    <t>Svorka SP1 - pripojovacia svorka pre spojenie kovových súčiastok</t>
  </si>
  <si>
    <t>134</t>
  </si>
  <si>
    <t>Pol120</t>
  </si>
  <si>
    <t>Svorka SP2 - pripojovacia svorka pre spojenie kovových súčiastok</t>
  </si>
  <si>
    <t>136</t>
  </si>
  <si>
    <t>Pol121</t>
  </si>
  <si>
    <t>Tyčový vývod zemniča ∅16mm s prapocem/</t>
  </si>
  <si>
    <t>138</t>
  </si>
  <si>
    <t>Pol122</t>
  </si>
  <si>
    <t>140</t>
  </si>
  <si>
    <t>Pol123</t>
  </si>
  <si>
    <t>142</t>
  </si>
  <si>
    <t>Pol124</t>
  </si>
  <si>
    <t>Sprej 400ml zinkový metalický</t>
  </si>
  <si>
    <t>144</t>
  </si>
  <si>
    <t>71</t>
  </si>
  <si>
    <t>Pol125</t>
  </si>
  <si>
    <t>Páska elektroizolačná PIB vulkanizačná 38mm/10m h.0,5 - na ošetrenie spojov v zemi</t>
  </si>
  <si>
    <t>146</t>
  </si>
  <si>
    <t>Pol126</t>
  </si>
  <si>
    <t>Penetračný náter na ošetrenie spojov v zemi</t>
  </si>
  <si>
    <t>148</t>
  </si>
  <si>
    <t>73</t>
  </si>
  <si>
    <t>Pol127</t>
  </si>
  <si>
    <t>Svorka na potrubie BERNARD s Cu pásom</t>
  </si>
  <si>
    <t>150</t>
  </si>
  <si>
    <t>Pol128</t>
  </si>
  <si>
    <t>Ochranné pospojovanie vodičom Vodič pevný H07V-U 1x6 zeleno/žltý pvc, pevne uložený</t>
  </si>
  <si>
    <t>152</t>
  </si>
  <si>
    <t>75</t>
  </si>
  <si>
    <t>Pol129</t>
  </si>
  <si>
    <t>Ochranné pospojovanie vodičom Vodič pevný H07V-U 1x10 zeleno/žltý pvc, pevne uložený</t>
  </si>
  <si>
    <t>154</t>
  </si>
  <si>
    <t>Pol130</t>
  </si>
  <si>
    <t>156</t>
  </si>
  <si>
    <t>77</t>
  </si>
  <si>
    <t>158</t>
  </si>
  <si>
    <t>160</t>
  </si>
  <si>
    <t>79</t>
  </si>
  <si>
    <t>162</t>
  </si>
  <si>
    <t>Pol131</t>
  </si>
  <si>
    <t>EP zbernica</t>
  </si>
  <si>
    <t>164</t>
  </si>
  <si>
    <t>81</t>
  </si>
  <si>
    <t>Pol132</t>
  </si>
  <si>
    <t>166</t>
  </si>
  <si>
    <t>Pol133</t>
  </si>
  <si>
    <t>Rozvodnica RMS - podľa schémy zapojenia s rezervou</t>
  </si>
  <si>
    <t>168</t>
  </si>
  <si>
    <t>83</t>
  </si>
  <si>
    <t>Pol134</t>
  </si>
  <si>
    <t>SR 2-Z40VV1/2P1IP2X zapustená</t>
  </si>
  <si>
    <t>170</t>
  </si>
  <si>
    <t>Pol135</t>
  </si>
  <si>
    <t>Demontáž rozvádzača SR2</t>
  </si>
  <si>
    <t>172</t>
  </si>
  <si>
    <t>85</t>
  </si>
  <si>
    <t>Pol136</t>
  </si>
  <si>
    <t>Demontáž rozvádzača RH</t>
  </si>
  <si>
    <t>174</t>
  </si>
  <si>
    <t>Pol137</t>
  </si>
  <si>
    <t>Pripojenie dočasného R</t>
  </si>
  <si>
    <t>176</t>
  </si>
  <si>
    <t>87</t>
  </si>
  <si>
    <t>Pol138</t>
  </si>
  <si>
    <t>Odpojenie dočasného R</t>
  </si>
  <si>
    <t>178</t>
  </si>
  <si>
    <t>180</t>
  </si>
  <si>
    <t>89</t>
  </si>
  <si>
    <t>Pol139</t>
  </si>
  <si>
    <t>Demontáž pôvodnej elektroinštalácie</t>
  </si>
  <si>
    <t>182</t>
  </si>
  <si>
    <t>Pol140</t>
  </si>
  <si>
    <t>184</t>
  </si>
  <si>
    <t>91</t>
  </si>
  <si>
    <t>Pol141</t>
  </si>
  <si>
    <t>186</t>
  </si>
  <si>
    <t>188</t>
  </si>
  <si>
    <t>93</t>
  </si>
  <si>
    <t>Pol142</t>
  </si>
  <si>
    <t>190</t>
  </si>
  <si>
    <t>Pol143</t>
  </si>
  <si>
    <t>192</t>
  </si>
  <si>
    <t>95</t>
  </si>
  <si>
    <t>Pol144</t>
  </si>
  <si>
    <t>194</t>
  </si>
  <si>
    <t>Pol145</t>
  </si>
  <si>
    <t>Zhotovenie profilových otvorov v murive do 100x100mm</t>
  </si>
  <si>
    <t>196</t>
  </si>
  <si>
    <t>97</t>
  </si>
  <si>
    <t>Pol146</t>
  </si>
  <si>
    <t>Zhotovenie profilových otvorov v železobetóne do 30x30mm</t>
  </si>
  <si>
    <t>198</t>
  </si>
  <si>
    <t>Pol147</t>
  </si>
  <si>
    <t>Sádra</t>
  </si>
  <si>
    <t>kg</t>
  </si>
  <si>
    <t>200</t>
  </si>
  <si>
    <t>Pol148</t>
  </si>
  <si>
    <t>202</t>
  </si>
  <si>
    <t>Pol149</t>
  </si>
  <si>
    <t>204</t>
  </si>
  <si>
    <t>101</t>
  </si>
  <si>
    <t>Pol150</t>
  </si>
  <si>
    <t>206</t>
  </si>
  <si>
    <t>Pol151</t>
  </si>
  <si>
    <t>208</t>
  </si>
  <si>
    <t>SO 07 - Dažďová kanalizácia</t>
  </si>
  <si>
    <t xml:space="preserve">    4 - Vodorovné konštrukcie</t>
  </si>
  <si>
    <t xml:space="preserve">    8 - Rúrové vedenie</t>
  </si>
  <si>
    <t xml:space="preserve">    721 - Zdravotechnika - vnútorná kanalizácia</t>
  </si>
  <si>
    <t>132251202.S</t>
  </si>
  <si>
    <t>Výkop ryhy šírky nad 600 do 2000 mm strojne v hornine tr. 3, objem nad 100 do 1000 m3</t>
  </si>
  <si>
    <t>132251209.S</t>
  </si>
  <si>
    <t>Príplatok k cenám za lepivosť pri hĺbení rýh š. nad 600 do 2 000 mm zapaž. i nezapažených, s urovnaním dna v hornine tr. 3</t>
  </si>
  <si>
    <t>151101102.S</t>
  </si>
  <si>
    <t>Paženie a rozopretie stien rýh pre podzemné vedenie, príložné do 4 m</t>
  </si>
  <si>
    <t>151101112.S</t>
  </si>
  <si>
    <t>Odstránenie paženia rýh pre podzemné vedenie, príložné hĺbky do 4 m</t>
  </si>
  <si>
    <t>161101601.S</t>
  </si>
  <si>
    <t>Vytiahnutie výkopku z priestoru pod základmi z horn. 1-4 z hĺbky nad 1 do 2 m</t>
  </si>
  <si>
    <t>162501121.S</t>
  </si>
  <si>
    <t>Vodorovné premiestnenie výkopku po spevnenej ceste z horniny tr.1-4, nad 100 do 1000 m3 na vzdialenosť do 2500 m</t>
  </si>
  <si>
    <t>167101101.S</t>
  </si>
  <si>
    <t>Nakladanie neuľahnutého výkopku z hornín tr.1-4 do 100 m3</t>
  </si>
  <si>
    <t>167101102.S</t>
  </si>
  <si>
    <t>Nakladanie neuľahnutého výkopku z hornín tr.1-4 nad 100 do 1000 m3</t>
  </si>
  <si>
    <t>167101103.S</t>
  </si>
  <si>
    <t>Prekladanie neuľahnutého výkopku z hornín 1 až 4</t>
  </si>
  <si>
    <t>174101001.Z</t>
  </si>
  <si>
    <t>Zásyp vykopanou zeminou so zhutnením jám, šachiet, rýh, zárezov alebo okolo objektov do 100 m3</t>
  </si>
  <si>
    <t>583310001800.S</t>
  </si>
  <si>
    <t>Kamenivo ťažené hrubé frakcia 16-63 mm</t>
  </si>
  <si>
    <t>693110002100</t>
  </si>
  <si>
    <t>Geotextília polypropylénová, 300 g/m2, netkaná separačno-filtračná geotextília</t>
  </si>
  <si>
    <t>175101101.S</t>
  </si>
  <si>
    <t>Obsyp potrubia sypaninou z vhodných hornín 1 až 4 bez prehodenia sypaniny</t>
  </si>
  <si>
    <t>Vodorovné konštrukcie</t>
  </si>
  <si>
    <t>451573121.S</t>
  </si>
  <si>
    <t>Lôžko pod potrubie, stoky a drobné objekty, v otvorenom výkope z piesku a štrkopiesku 4-8 mm</t>
  </si>
  <si>
    <t>452311146.S</t>
  </si>
  <si>
    <t>Dosky, bloky, sedlá z betónu v otvorenom výkope tr. C 20/25</t>
  </si>
  <si>
    <t>452351101.S</t>
  </si>
  <si>
    <t>Debnenie v otvorenom výkope dosiek, sedlových lôžok a blokov pod potrubie,stoky a drobné objekty</t>
  </si>
  <si>
    <t>Rúrové vedenie</t>
  </si>
  <si>
    <t>831263195.S</t>
  </si>
  <si>
    <t>Príplatok k cene za zriadenie kanalizačnej prípojky DN od 100 do 300 mm</t>
  </si>
  <si>
    <t>871275503.S</t>
  </si>
  <si>
    <t>Potrubie kanalizačné PVC-U gravitačné hladké viacvrstvové SN 4 DN 125</t>
  </si>
  <si>
    <t>871276002.S</t>
  </si>
  <si>
    <t>Montáž kanalizačného PVC-U potrubia hladkého viacvrstvového DN 125</t>
  </si>
  <si>
    <t>871326004.S</t>
  </si>
  <si>
    <t>Montáž kanalizačného PVC-U potrubia hladkého viacvrstvového DN 150</t>
  </si>
  <si>
    <t>286110009900.S</t>
  </si>
  <si>
    <t>Rúra PVC-U hladký, kanalizačný, gravitačný systém Dxr 160x4,7 mm , dĺ. 5 m, SN8 - napenená (viacvrstvová)</t>
  </si>
  <si>
    <t>877326100.S</t>
  </si>
  <si>
    <t>Montáž kanalizačnej PVC-U presuvky DN 150</t>
  </si>
  <si>
    <t>892351000.S</t>
  </si>
  <si>
    <t>Skúška tesnosti kanalizácie D 200 mm</t>
  </si>
  <si>
    <t>894101113.S</t>
  </si>
  <si>
    <t>Osadenie akumulačnej nádrže železobetónovej, hmotnosti nad 10 t</t>
  </si>
  <si>
    <t>594340000800.S</t>
  </si>
  <si>
    <t>Akumulačná nádrž, lxšxv 4300x2400x2250 mm, objem nádrže 16,9m3, železobetónová</t>
  </si>
  <si>
    <t>894422103.S</t>
  </si>
  <si>
    <t>Osadenie betónových prefabrikovaných dielcov prechodových skruží-kónusov pre šachty DN 1000</t>
  </si>
  <si>
    <t>592240013940.S</t>
  </si>
  <si>
    <t>Kónus betónový TBS-K pre kanalizačnú šachtu DN 1000/625, výška 670 mm, hr. steny 120 mm</t>
  </si>
  <si>
    <t>286520012000</t>
  </si>
  <si>
    <t>Presuvka PVC D 160 hladký kanalizačný systém</t>
  </si>
  <si>
    <t>899103111.S</t>
  </si>
  <si>
    <t>Osadenie poklopu liatinového a oceľového vrátane rámu hmotn. nad 100 do 150 kg</t>
  </si>
  <si>
    <t>592240008400.S</t>
  </si>
  <si>
    <t>Poklop BEGU betón - liatina, tr. zaťaženia D400, pre revízne šachty DN 630 až 1000</t>
  </si>
  <si>
    <t>971056019.S</t>
  </si>
  <si>
    <t>Jadrové vrty diamantovými korunkami do D 225 mm do stien - železobetónových -0,00095t</t>
  </si>
  <si>
    <t>cm</t>
  </si>
  <si>
    <t>998276101.S</t>
  </si>
  <si>
    <t>Presun hmôt pre rúrové vedenie hĺbené z rúr z plast., hmôt alebo sklolamin. v otvorenom výkope</t>
  </si>
  <si>
    <t>-192834082</t>
  </si>
  <si>
    <t>721</t>
  </si>
  <si>
    <t>Zdravotechnika - vnútorná kanalizácia</t>
  </si>
  <si>
    <t>721242130.S</t>
  </si>
  <si>
    <t>Montáž lapača strešných splavenín plastového z PP s kĺbom, lapacím košom a zápachovou uzávierkou DN 110/125</t>
  </si>
  <si>
    <t>286630056150.S</t>
  </si>
  <si>
    <t>Lapač strešných naplavenín plastový z PP s otočným kĺbom, lapacím košom a zápachovou uzávierkou DN 110/125, pohľadové diely z liatiny</t>
  </si>
  <si>
    <t>721290112.S</t>
  </si>
  <si>
    <t>Ostatné - skúška tesnosti kanalizácie v objektoch vodou DN 150 alebo DN 200</t>
  </si>
  <si>
    <t>SO 08 - Zdravotechnika</t>
  </si>
  <si>
    <t xml:space="preserve">    722 - Zdravotechnika - vnútorný vodovod</t>
  </si>
  <si>
    <t>132251105.S</t>
  </si>
  <si>
    <t>Výkop ryhy do šírky 600 mm strojne v hornine tr. 3, objem do 30 m3</t>
  </si>
  <si>
    <t>132251109.S</t>
  </si>
  <si>
    <t>Príplatok k cene za lepivosť pri hĺbení rýh šírky do 600 mm zapažených i nezapažených s urovnaním dna v hornine tr. 3</t>
  </si>
  <si>
    <t>162501101.S</t>
  </si>
  <si>
    <t>Vodorovné premiestnenie výkopku po spevnenej ceste z horniny tr.1-4, do 100 m3 na vzdialenosť do 2500 m</t>
  </si>
  <si>
    <t>451541131.S</t>
  </si>
  <si>
    <t>Lôžko pod potrubie, stoky a drobné objekty, v otvorenom výkope zo štrkodrvy 0-22 mm</t>
  </si>
  <si>
    <t>850265121.S</t>
  </si>
  <si>
    <t>Výrez alebo výsek na potrubí z rúr liatinových tlakových DN 100</t>
  </si>
  <si>
    <t>871181220.S</t>
  </si>
  <si>
    <t>Montáž vodovodného RC potrubia z PE 100 RC SDR11 zváraného elektrotvarovkami D 40x3,7 mm</t>
  </si>
  <si>
    <t>286130006900.S</t>
  </si>
  <si>
    <t>Rúra jednovrstvová na pitnú vodu SDR11, 40x3,7x100 m, materiál: PE 100 RC</t>
  </si>
  <si>
    <t>871211172.S</t>
  </si>
  <si>
    <t>Montáž vodovodného RC potrubia z PE 100 RC SDR11 zváraného natupo D 50x4,6 mm</t>
  </si>
  <si>
    <t>286130007000.S</t>
  </si>
  <si>
    <t>Rúra jednovrstvová na pitnú vodu SDR11, 50x4,6x100 m, materiál: PE 100 RC</t>
  </si>
  <si>
    <t>871319011.S</t>
  </si>
  <si>
    <t>Demontáž vodovodného potrubia z plastových rúr do DN 40</t>
  </si>
  <si>
    <t>879172199.S</t>
  </si>
  <si>
    <t>Príplatok k cene za montáž vodovodných prípojok DN od 32 do 80</t>
  </si>
  <si>
    <t>892233111.S</t>
  </si>
  <si>
    <t>Preplach a dezinfekcia vodovodného potrubia DN od 40 do 70</t>
  </si>
  <si>
    <t>892241111.S</t>
  </si>
  <si>
    <t>Ostatné práce na rúrovom vedení, tlakové skúšky vodovodného potrubia DN do 80</t>
  </si>
  <si>
    <t>722</t>
  </si>
  <si>
    <t>Zdravotechnika - vnútorný vodovod</t>
  </si>
  <si>
    <t>722130212.S</t>
  </si>
  <si>
    <t>Potrubie z oceľových rúr pozink. bezšvíkových bežných-11 353.0, 10 004.0 zvarov. bežných-11 343.00 DN 20</t>
  </si>
  <si>
    <t>722130214.S</t>
  </si>
  <si>
    <t>Potrubie z oceľových rúr pozink. bezšvíkových bežných-11 353.0, 10 004.0 zvarov. bežných-11 343.00 DN 32</t>
  </si>
  <si>
    <t>722190225.S</t>
  </si>
  <si>
    <t>Prípojka vodovodná z oceľových rúr pre pevné pripojenie DN 40</t>
  </si>
  <si>
    <t>súb.</t>
  </si>
  <si>
    <t>286220030900.S</t>
  </si>
  <si>
    <t>Prechodka PE/oceľ PE 100 SDR 11 D/DN 25/20</t>
  </si>
  <si>
    <t>286220031100.S</t>
  </si>
  <si>
    <t>Prechodka PE/oceľ PE 100 SDR 11 D/DN 40/32</t>
  </si>
  <si>
    <t>286220031200.S</t>
  </si>
  <si>
    <t>Prechodka PE/oceľ PE 100 SDR 11 D/DN 50/40</t>
  </si>
  <si>
    <t>722221030.S</t>
  </si>
  <si>
    <t>Montáž guľového kohúta závitového priameho pre vodu G 6/4</t>
  </si>
  <si>
    <t>551110005900.S</t>
  </si>
  <si>
    <t>Guľový uzáver pre vodu 6/4", niklovaná mosadz</t>
  </si>
  <si>
    <t>722229102.S</t>
  </si>
  <si>
    <t>Montáž ventilu vypúšťacieho, plniaceho, G 3/4</t>
  </si>
  <si>
    <t>551110011300.S</t>
  </si>
  <si>
    <t>Guľový uzáver vypúšťací s páčkou, 3/4" M, mosadz</t>
  </si>
  <si>
    <t>286220032200.S</t>
  </si>
  <si>
    <t>Prechodka PE/mosadz s vnútorným závitom PE 100 SDR 11 D 50/1 1/2"</t>
  </si>
  <si>
    <t>722250005.S</t>
  </si>
  <si>
    <t>Montáž hydrantového systému s tvarovo stálou hadicou D 25</t>
  </si>
  <si>
    <t>449150003700</t>
  </si>
  <si>
    <t>Hydrantový systém s tvarovo stálou hadicou D 25, hadica 30 m, skriňa 710x710x245 mm, plné dvierka, prúdnica ekv.10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</si>
</sst>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19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4" fontId="12" fillId="0" borderId="5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164" fontId="13" fillId="0" borderId="0" xfId="0" applyNumberFormat="1" applyFont="1" applyAlignment="1">
      <alignment horizontal="left" vertical="center"/>
    </xf>
    <xf numFmtId="0" fontId="13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0" fontId="13" fillId="0" borderId="3" xfId="0" applyFont="1" applyBorder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19" fillId="4" borderId="6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19" fillId="4" borderId="7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right" vertical="center"/>
    </xf>
    <xf numFmtId="0" fontId="19" fillId="4" borderId="8" xfId="0" applyFont="1" applyFill="1" applyBorder="1" applyAlignment="1">
      <alignment horizontal="left" vertical="center"/>
    </xf>
    <xf numFmtId="0" fontId="19" fillId="4" borderId="0" xfId="0" applyFont="1" applyFill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4" xfId="0" applyNumberFormat="1" applyFont="1" applyBorder="1" applyAlignment="1">
      <alignment vertical="center"/>
    </xf>
    <xf numFmtId="4" fontId="17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vertical="center"/>
    </xf>
    <xf numFmtId="4" fontId="1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26" fillId="0" borderId="14" xfId="0" applyNumberFormat="1" applyFont="1" applyBorder="1" applyAlignment="1">
      <alignment vertical="center"/>
    </xf>
    <xf numFmtId="4" fontId="26" fillId="0" borderId="0" xfId="0" applyNumberFormat="1" applyFont="1" applyBorder="1" applyAlignment="1">
      <alignment vertical="center"/>
    </xf>
    <xf numFmtId="166" fontId="26" fillId="0" borderId="0" xfId="0" applyNumberFormat="1" applyFont="1" applyBorder="1" applyAlignment="1">
      <alignment vertical="center"/>
    </xf>
    <xf numFmtId="4" fontId="26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6" fillId="0" borderId="19" xfId="0" applyNumberFormat="1" applyFont="1" applyBorder="1" applyAlignment="1">
      <alignment vertical="center"/>
    </xf>
    <xf numFmtId="4" fontId="26" fillId="0" borderId="20" xfId="0" applyNumberFormat="1" applyFont="1" applyBorder="1" applyAlignment="1">
      <alignment vertical="center"/>
    </xf>
    <xf numFmtId="166" fontId="26" fillId="0" borderId="20" xfId="0" applyNumberFormat="1" applyFont="1" applyBorder="1" applyAlignment="1">
      <alignment vertical="center"/>
    </xf>
    <xf numFmtId="4" fontId="26" fillId="0" borderId="21" xfId="0" applyNumberFormat="1" applyFont="1" applyBorder="1" applyAlignment="1">
      <alignment vertical="center"/>
    </xf>
    <xf numFmtId="0" fontId="0" fillId="0" borderId="0" xfId="0" applyProtection="1"/>
    <xf numFmtId="0" fontId="2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4" fontId="13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3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9" fillId="4" borderId="0" xfId="0" applyFont="1" applyFill="1" applyAlignment="1">
      <alignment horizontal="left" vertical="center"/>
    </xf>
    <xf numFmtId="0" fontId="19" fillId="4" borderId="0" xfId="0" applyFont="1" applyFill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1" fillId="0" borderId="0" xfId="0" applyNumberFormat="1" applyFont="1" applyAlignment="1"/>
    <xf numFmtId="166" fontId="29" fillId="0" borderId="12" xfId="0" applyNumberFormat="1" applyFont="1" applyBorder="1" applyAlignment="1"/>
    <xf numFmtId="166" fontId="29" fillId="0" borderId="13" xfId="0" applyNumberFormat="1" applyFont="1" applyBorder="1" applyAlignment="1"/>
    <xf numFmtId="4" fontId="30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49" fontId="19" fillId="0" borderId="22" xfId="0" applyNumberFormat="1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center" vertical="center" wrapText="1"/>
      <protection locked="0"/>
    </xf>
    <xf numFmtId="167" fontId="19" fillId="0" borderId="22" xfId="0" applyNumberFormat="1" applyFont="1" applyBorder="1" applyAlignment="1" applyProtection="1">
      <alignment vertical="center"/>
      <protection locked="0"/>
    </xf>
    <xf numFmtId="4" fontId="19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166" fontId="20" fillId="0" borderId="0" xfId="0" applyNumberFormat="1" applyFont="1" applyBorder="1" applyAlignment="1">
      <alignment vertical="center"/>
    </xf>
    <xf numFmtId="166" fontId="20" fillId="0" borderId="15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20" fillId="0" borderId="19" xfId="0" applyFont="1" applyBorder="1" applyAlignment="1">
      <alignment horizontal="left" vertical="center"/>
    </xf>
    <xf numFmtId="0" fontId="20" fillId="0" borderId="20" xfId="0" applyFont="1" applyBorder="1" applyAlignment="1">
      <alignment horizontal="center" vertical="center"/>
    </xf>
    <xf numFmtId="166" fontId="20" fillId="0" borderId="20" xfId="0" applyNumberFormat="1" applyFont="1" applyBorder="1" applyAlignment="1">
      <alignment vertical="center"/>
    </xf>
    <xf numFmtId="166" fontId="20" fillId="0" borderId="21" xfId="0" applyNumberFormat="1" applyFont="1" applyBorder="1" applyAlignment="1">
      <alignment vertical="center"/>
    </xf>
    <xf numFmtId="0" fontId="31" fillId="0" borderId="22" xfId="0" applyFont="1" applyBorder="1" applyAlignment="1" applyProtection="1">
      <alignment horizontal="center" vertical="center"/>
      <protection locked="0"/>
    </xf>
    <xf numFmtId="49" fontId="31" fillId="0" borderId="22" xfId="0" applyNumberFormat="1" applyFont="1" applyBorder="1" applyAlignment="1" applyProtection="1">
      <alignment horizontal="left" vertical="center" wrapText="1"/>
      <protection locked="0"/>
    </xf>
    <xf numFmtId="0" fontId="31" fillId="0" borderId="22" xfId="0" applyFont="1" applyBorder="1" applyAlignment="1" applyProtection="1">
      <alignment horizontal="left" vertical="center" wrapText="1"/>
      <protection locked="0"/>
    </xf>
    <xf numFmtId="0" fontId="31" fillId="0" borderId="22" xfId="0" applyFont="1" applyBorder="1" applyAlignment="1" applyProtection="1">
      <alignment horizontal="center" vertical="center" wrapText="1"/>
      <protection locked="0"/>
    </xf>
    <xf numFmtId="167" fontId="31" fillId="0" borderId="22" xfId="0" applyNumberFormat="1" applyFont="1" applyBorder="1" applyAlignment="1" applyProtection="1">
      <alignment vertical="center"/>
      <protection locked="0"/>
    </xf>
    <xf numFmtId="4" fontId="31" fillId="0" borderId="22" xfId="0" applyNumberFormat="1" applyFont="1" applyBorder="1" applyAlignment="1" applyProtection="1">
      <alignment vertical="center"/>
      <protection locked="0"/>
    </xf>
    <xf numFmtId="0" fontId="32" fillId="0" borderId="22" xfId="0" applyFont="1" applyBorder="1" applyAlignment="1" applyProtection="1">
      <alignment vertical="center"/>
      <protection locked="0"/>
    </xf>
    <xf numFmtId="0" fontId="32" fillId="0" borderId="3" xfId="0" applyFont="1" applyBorder="1" applyAlignment="1">
      <alignment vertical="center"/>
    </xf>
    <xf numFmtId="0" fontId="31" fillId="0" borderId="14" xfId="0" applyFont="1" applyBorder="1" applyAlignment="1">
      <alignment horizontal="left" vertical="center"/>
    </xf>
    <xf numFmtId="0" fontId="31" fillId="0" borderId="0" xfId="0" applyFont="1" applyBorder="1" applyAlignment="1">
      <alignment horizontal="center" vertical="center"/>
    </xf>
    <xf numFmtId="0" fontId="31" fillId="0" borderId="19" xfId="0" applyFont="1" applyBorder="1" applyAlignment="1">
      <alignment horizontal="left" vertical="center"/>
    </xf>
    <xf numFmtId="0" fontId="31" fillId="0" borderId="20" xfId="0" applyFont="1" applyBorder="1" applyAlignment="1">
      <alignment horizontal="center"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calcChain" Target="calcChain.xml" /><Relationship Id="rId12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="1" customFormat="1" ht="36.96" customHeight="1">
      <c r="AR2" s="14" t="s">
        <v>5</v>
      </c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5" t="s">
        <v>6</v>
      </c>
      <c r="BT2" s="15" t="s">
        <v>7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7</v>
      </c>
    </row>
    <row r="4" s="1" customFormat="1" ht="24.96" customHeight="1">
      <c r="B4" s="18"/>
      <c r="D4" s="19" t="s">
        <v>8</v>
      </c>
      <c r="AR4" s="18"/>
      <c r="AS4" s="20" t="s">
        <v>9</v>
      </c>
      <c r="BS4" s="15" t="s">
        <v>10</v>
      </c>
    </row>
    <row r="5" s="1" customFormat="1" ht="12" customHeight="1">
      <c r="B5" s="18"/>
      <c r="D5" s="21" t="s">
        <v>11</v>
      </c>
      <c r="K5" s="22" t="s">
        <v>12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R5" s="18"/>
      <c r="BS5" s="15" t="s">
        <v>6</v>
      </c>
    </row>
    <row r="6" s="1" customFormat="1" ht="36.96" customHeight="1">
      <c r="B6" s="18"/>
      <c r="D6" s="23" t="s">
        <v>13</v>
      </c>
      <c r="K6" s="24" t="s">
        <v>14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R6" s="18"/>
      <c r="BS6" s="15" t="s">
        <v>6</v>
      </c>
    </row>
    <row r="7" s="1" customFormat="1" ht="12" customHeight="1">
      <c r="B7" s="18"/>
      <c r="D7" s="25" t="s">
        <v>15</v>
      </c>
      <c r="K7" s="22" t="s">
        <v>1</v>
      </c>
      <c r="AK7" s="25" t="s">
        <v>16</v>
      </c>
      <c r="AN7" s="22" t="s">
        <v>1</v>
      </c>
      <c r="AR7" s="18"/>
      <c r="BS7" s="15" t="s">
        <v>6</v>
      </c>
    </row>
    <row r="8" s="1" customFormat="1" ht="12" customHeight="1">
      <c r="B8" s="18"/>
      <c r="D8" s="25" t="s">
        <v>17</v>
      </c>
      <c r="K8" s="22" t="s">
        <v>18</v>
      </c>
      <c r="AK8" s="25" t="s">
        <v>19</v>
      </c>
      <c r="AN8" s="22" t="s">
        <v>20</v>
      </c>
      <c r="AR8" s="18"/>
      <c r="BS8" s="15" t="s">
        <v>6</v>
      </c>
    </row>
    <row r="9" s="1" customFormat="1" ht="14.4" customHeight="1">
      <c r="B9" s="18"/>
      <c r="AR9" s="18"/>
      <c r="BS9" s="15" t="s">
        <v>6</v>
      </c>
    </row>
    <row r="10" s="1" customFormat="1" ht="12" customHeight="1">
      <c r="B10" s="18"/>
      <c r="D10" s="25" t="s">
        <v>21</v>
      </c>
      <c r="AK10" s="25" t="s">
        <v>22</v>
      </c>
      <c r="AN10" s="22" t="s">
        <v>1</v>
      </c>
      <c r="AR10" s="18"/>
      <c r="BS10" s="15" t="s">
        <v>6</v>
      </c>
    </row>
    <row r="11" s="1" customFormat="1" ht="18.48" customHeight="1">
      <c r="B11" s="18"/>
      <c r="E11" s="22" t="s">
        <v>23</v>
      </c>
      <c r="AK11" s="25" t="s">
        <v>24</v>
      </c>
      <c r="AN11" s="22" t="s">
        <v>1</v>
      </c>
      <c r="AR11" s="18"/>
      <c r="BS11" s="15" t="s">
        <v>6</v>
      </c>
    </row>
    <row r="12" s="1" customFormat="1" ht="6.96" customHeight="1">
      <c r="B12" s="18"/>
      <c r="AR12" s="18"/>
      <c r="BS12" s="15" t="s">
        <v>6</v>
      </c>
    </row>
    <row r="13" s="1" customFormat="1" ht="12" customHeight="1">
      <c r="B13" s="18"/>
      <c r="D13" s="25" t="s">
        <v>25</v>
      </c>
      <c r="AK13" s="25" t="s">
        <v>22</v>
      </c>
      <c r="AN13" s="22" t="s">
        <v>1</v>
      </c>
      <c r="AR13" s="18"/>
      <c r="BS13" s="15" t="s">
        <v>6</v>
      </c>
    </row>
    <row r="14">
      <c r="B14" s="18"/>
      <c r="E14" s="22" t="s">
        <v>26</v>
      </c>
      <c r="AK14" s="25" t="s">
        <v>24</v>
      </c>
      <c r="AN14" s="22" t="s">
        <v>1</v>
      </c>
      <c r="AR14" s="18"/>
      <c r="BS14" s="15" t="s">
        <v>6</v>
      </c>
    </row>
    <row r="15" s="1" customFormat="1" ht="6.96" customHeight="1">
      <c r="B15" s="18"/>
      <c r="AR15" s="18"/>
      <c r="BS15" s="15" t="s">
        <v>3</v>
      </c>
    </row>
    <row r="16" s="1" customFormat="1" ht="12" customHeight="1">
      <c r="B16" s="18"/>
      <c r="D16" s="25" t="s">
        <v>27</v>
      </c>
      <c r="AK16" s="25" t="s">
        <v>22</v>
      </c>
      <c r="AN16" s="22" t="s">
        <v>1</v>
      </c>
      <c r="AR16" s="18"/>
      <c r="BS16" s="15" t="s">
        <v>3</v>
      </c>
    </row>
    <row r="17" s="1" customFormat="1" ht="18.48" customHeight="1">
      <c r="B17" s="18"/>
      <c r="E17" s="22" t="s">
        <v>28</v>
      </c>
      <c r="AK17" s="25" t="s">
        <v>24</v>
      </c>
      <c r="AN17" s="22" t="s">
        <v>1</v>
      </c>
      <c r="AR17" s="18"/>
      <c r="BS17" s="15" t="s">
        <v>29</v>
      </c>
    </row>
    <row r="18" s="1" customFormat="1" ht="6.96" customHeight="1">
      <c r="B18" s="18"/>
      <c r="AR18" s="18"/>
      <c r="BS18" s="15" t="s">
        <v>6</v>
      </c>
    </row>
    <row r="19" s="1" customFormat="1" ht="12" customHeight="1">
      <c r="B19" s="18"/>
      <c r="D19" s="25" t="s">
        <v>30</v>
      </c>
      <c r="AK19" s="25" t="s">
        <v>22</v>
      </c>
      <c r="AN19" s="22" t="s">
        <v>1</v>
      </c>
      <c r="AR19" s="18"/>
      <c r="BS19" s="15" t="s">
        <v>6</v>
      </c>
    </row>
    <row r="20" s="1" customFormat="1" ht="18.48" customHeight="1">
      <c r="B20" s="18"/>
      <c r="E20" s="22" t="s">
        <v>26</v>
      </c>
      <c r="AK20" s="25" t="s">
        <v>24</v>
      </c>
      <c r="AN20" s="22" t="s">
        <v>1</v>
      </c>
      <c r="AR20" s="18"/>
      <c r="BS20" s="15" t="s">
        <v>29</v>
      </c>
    </row>
    <row r="21" s="1" customFormat="1" ht="6.96" customHeight="1">
      <c r="B21" s="18"/>
      <c r="AR21" s="18"/>
    </row>
    <row r="22" s="1" customFormat="1" ht="12" customHeight="1">
      <c r="B22" s="18"/>
      <c r="D22" s="25" t="s">
        <v>31</v>
      </c>
      <c r="AR22" s="18"/>
    </row>
    <row r="23" s="1" customFormat="1" ht="16.5" customHeight="1">
      <c r="B23" s="18"/>
      <c r="E23" s="26" t="s">
        <v>1</v>
      </c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R23" s="18"/>
    </row>
    <row r="24" s="1" customFormat="1" ht="6.96" customHeight="1">
      <c r="B24" s="18"/>
      <c r="AR24" s="18"/>
    </row>
    <row r="25" s="1" customFormat="1" ht="6.96" customHeight="1">
      <c r="B25" s="18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8"/>
    </row>
    <row r="26" s="2" customFormat="1" ht="25.92" customHeight="1">
      <c r="A26" s="28"/>
      <c r="B26" s="29"/>
      <c r="C26" s="28"/>
      <c r="D26" s="30" t="s">
        <v>32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2">
        <f>ROUND(AG94,2)</f>
        <v>548196.81999999995</v>
      </c>
      <c r="AL26" s="31"/>
      <c r="AM26" s="31"/>
      <c r="AN26" s="31"/>
      <c r="AO26" s="31"/>
      <c r="AP26" s="28"/>
      <c r="AQ26" s="28"/>
      <c r="AR26" s="29"/>
      <c r="BE26" s="28"/>
    </row>
    <row r="27" s="2" customFormat="1" ht="6.96" customHeight="1">
      <c r="A27" s="28"/>
      <c r="B27" s="29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9"/>
      <c r="BE27" s="28"/>
    </row>
    <row r="28" s="2" customFormat="1">
      <c r="A28" s="28"/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33" t="s">
        <v>33</v>
      </c>
      <c r="M28" s="33"/>
      <c r="N28" s="33"/>
      <c r="O28" s="33"/>
      <c r="P28" s="33"/>
      <c r="Q28" s="28"/>
      <c r="R28" s="28"/>
      <c r="S28" s="28"/>
      <c r="T28" s="28"/>
      <c r="U28" s="28"/>
      <c r="V28" s="28"/>
      <c r="W28" s="33" t="s">
        <v>34</v>
      </c>
      <c r="X28" s="33"/>
      <c r="Y28" s="33"/>
      <c r="Z28" s="33"/>
      <c r="AA28" s="33"/>
      <c r="AB28" s="33"/>
      <c r="AC28" s="33"/>
      <c r="AD28" s="33"/>
      <c r="AE28" s="33"/>
      <c r="AF28" s="28"/>
      <c r="AG28" s="28"/>
      <c r="AH28" s="28"/>
      <c r="AI28" s="28"/>
      <c r="AJ28" s="28"/>
      <c r="AK28" s="33" t="s">
        <v>35</v>
      </c>
      <c r="AL28" s="33"/>
      <c r="AM28" s="33"/>
      <c r="AN28" s="33"/>
      <c r="AO28" s="33"/>
      <c r="AP28" s="28"/>
      <c r="AQ28" s="28"/>
      <c r="AR28" s="29"/>
      <c r="BE28" s="28"/>
    </row>
    <row r="29" s="3" customFormat="1" ht="14.4" customHeight="1">
      <c r="A29" s="3"/>
      <c r="B29" s="34"/>
      <c r="C29" s="3"/>
      <c r="D29" s="25" t="s">
        <v>36</v>
      </c>
      <c r="E29" s="3"/>
      <c r="F29" s="35" t="s">
        <v>37</v>
      </c>
      <c r="G29" s="3"/>
      <c r="H29" s="3"/>
      <c r="I29" s="3"/>
      <c r="J29" s="3"/>
      <c r="K29" s="3"/>
      <c r="L29" s="36">
        <v>0.23000000000000001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8">
        <f>ROUND(AZ94, 2)</f>
        <v>0</v>
      </c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8">
        <f>ROUND(AV94, 2)</f>
        <v>0</v>
      </c>
      <c r="AL29" s="37"/>
      <c r="AM29" s="37"/>
      <c r="AN29" s="37"/>
      <c r="AO29" s="37"/>
      <c r="AP29" s="37"/>
      <c r="AQ29" s="37"/>
      <c r="AR29" s="39"/>
      <c r="AS29" s="37"/>
      <c r="AT29" s="37"/>
      <c r="AU29" s="37"/>
      <c r="AV29" s="37"/>
      <c r="AW29" s="37"/>
      <c r="AX29" s="37"/>
      <c r="AY29" s="37"/>
      <c r="AZ29" s="37"/>
      <c r="BE29" s="3"/>
    </row>
    <row r="30" s="3" customFormat="1" ht="14.4" customHeight="1">
      <c r="A30" s="3"/>
      <c r="B30" s="34"/>
      <c r="C30" s="3"/>
      <c r="D30" s="3"/>
      <c r="E30" s="3"/>
      <c r="F30" s="35" t="s">
        <v>38</v>
      </c>
      <c r="G30" s="3"/>
      <c r="H30" s="3"/>
      <c r="I30" s="3"/>
      <c r="J30" s="3"/>
      <c r="K30" s="3"/>
      <c r="L30" s="40">
        <v>0.23000000000000001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41">
        <f>ROUND(BA94, 2)</f>
        <v>548196.81999999995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41">
        <f>ROUND(AW94, 2)</f>
        <v>126085.27</v>
      </c>
      <c r="AL30" s="3"/>
      <c r="AM30" s="3"/>
      <c r="AN30" s="3"/>
      <c r="AO30" s="3"/>
      <c r="AP30" s="3"/>
      <c r="AQ30" s="3"/>
      <c r="AR30" s="34"/>
      <c r="BE30" s="3"/>
    </row>
    <row r="31" hidden="1" s="3" customFormat="1" ht="14.4" customHeight="1">
      <c r="A31" s="3"/>
      <c r="B31" s="34"/>
      <c r="C31" s="3"/>
      <c r="D31" s="3"/>
      <c r="E31" s="3"/>
      <c r="F31" s="25" t="s">
        <v>39</v>
      </c>
      <c r="G31" s="3"/>
      <c r="H31" s="3"/>
      <c r="I31" s="3"/>
      <c r="J31" s="3"/>
      <c r="K31" s="3"/>
      <c r="L31" s="40">
        <v>0.23000000000000001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41">
        <f>ROUND(BB94, 2)</f>
        <v>0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41">
        <v>0</v>
      </c>
      <c r="AL31" s="3"/>
      <c r="AM31" s="3"/>
      <c r="AN31" s="3"/>
      <c r="AO31" s="3"/>
      <c r="AP31" s="3"/>
      <c r="AQ31" s="3"/>
      <c r="AR31" s="34"/>
      <c r="BE31" s="3"/>
    </row>
    <row r="32" hidden="1" s="3" customFormat="1" ht="14.4" customHeight="1">
      <c r="A32" s="3"/>
      <c r="B32" s="34"/>
      <c r="C32" s="3"/>
      <c r="D32" s="3"/>
      <c r="E32" s="3"/>
      <c r="F32" s="25" t="s">
        <v>40</v>
      </c>
      <c r="G32" s="3"/>
      <c r="H32" s="3"/>
      <c r="I32" s="3"/>
      <c r="J32" s="3"/>
      <c r="K32" s="3"/>
      <c r="L32" s="40">
        <v>0.23000000000000001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41">
        <f>ROUND(BC94, 2)</f>
        <v>0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41">
        <v>0</v>
      </c>
      <c r="AL32" s="3"/>
      <c r="AM32" s="3"/>
      <c r="AN32" s="3"/>
      <c r="AO32" s="3"/>
      <c r="AP32" s="3"/>
      <c r="AQ32" s="3"/>
      <c r="AR32" s="34"/>
      <c r="BE32" s="3"/>
    </row>
    <row r="33" hidden="1" s="3" customFormat="1" ht="14.4" customHeight="1">
      <c r="A33" s="3"/>
      <c r="B33" s="34"/>
      <c r="C33" s="3"/>
      <c r="D33" s="3"/>
      <c r="E33" s="3"/>
      <c r="F33" s="35" t="s">
        <v>41</v>
      </c>
      <c r="G33" s="3"/>
      <c r="H33" s="3"/>
      <c r="I33" s="3"/>
      <c r="J33" s="3"/>
      <c r="K33" s="3"/>
      <c r="L33" s="36">
        <v>0</v>
      </c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8">
        <f>ROUND(BD94, 2)</f>
        <v>0</v>
      </c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8">
        <v>0</v>
      </c>
      <c r="AL33" s="37"/>
      <c r="AM33" s="37"/>
      <c r="AN33" s="37"/>
      <c r="AO33" s="37"/>
      <c r="AP33" s="37"/>
      <c r="AQ33" s="37"/>
      <c r="AR33" s="39"/>
      <c r="AS33" s="37"/>
      <c r="AT33" s="37"/>
      <c r="AU33" s="37"/>
      <c r="AV33" s="37"/>
      <c r="AW33" s="37"/>
      <c r="AX33" s="37"/>
      <c r="AY33" s="37"/>
      <c r="AZ33" s="37"/>
      <c r="BE33" s="3"/>
    </row>
    <row r="34" s="2" customFormat="1" ht="6.96" customHeight="1">
      <c r="A34" s="28"/>
      <c r="B34" s="29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9"/>
      <c r="BE34" s="28"/>
    </row>
    <row r="35" s="2" customFormat="1" ht="25.92" customHeight="1">
      <c r="A35" s="28"/>
      <c r="B35" s="29"/>
      <c r="C35" s="42"/>
      <c r="D35" s="43" t="s">
        <v>42</v>
      </c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5" t="s">
        <v>43</v>
      </c>
      <c r="U35" s="44"/>
      <c r="V35" s="44"/>
      <c r="W35" s="44"/>
      <c r="X35" s="46" t="s">
        <v>44</v>
      </c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7">
        <f>SUM(AK26:AK33)</f>
        <v>674282.08999999997</v>
      </c>
      <c r="AL35" s="44"/>
      <c r="AM35" s="44"/>
      <c r="AN35" s="44"/>
      <c r="AO35" s="48"/>
      <c r="AP35" s="42"/>
      <c r="AQ35" s="42"/>
      <c r="AR35" s="29"/>
      <c r="BE35" s="28"/>
    </row>
    <row r="36" s="2" customFormat="1" ht="6.96" customHeight="1">
      <c r="A36" s="28"/>
      <c r="B36" s="29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9"/>
      <c r="BE36" s="28"/>
    </row>
    <row r="37" s="2" customFormat="1" ht="14.4" customHeight="1">
      <c r="A37" s="28"/>
      <c r="B37" s="29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9"/>
      <c r="BE37" s="28"/>
    </row>
    <row r="38" s="1" customFormat="1" ht="14.4" customHeight="1">
      <c r="B38" s="18"/>
      <c r="AR38" s="18"/>
    </row>
    <row r="39" s="1" customFormat="1" ht="14.4" customHeight="1">
      <c r="B39" s="18"/>
      <c r="AR39" s="18"/>
    </row>
    <row r="40" s="1" customFormat="1" ht="14.4" customHeight="1">
      <c r="B40" s="18"/>
      <c r="AR40" s="18"/>
    </row>
    <row r="41" s="1" customFormat="1" ht="14.4" customHeight="1">
      <c r="B41" s="18"/>
      <c r="AR41" s="18"/>
    </row>
    <row r="42" s="1" customFormat="1" ht="14.4" customHeight="1">
      <c r="B42" s="18"/>
      <c r="AR42" s="18"/>
    </row>
    <row r="43" s="1" customFormat="1" ht="14.4" customHeight="1">
      <c r="B43" s="18"/>
      <c r="AR43" s="18"/>
    </row>
    <row r="44" s="1" customFormat="1" ht="14.4" customHeight="1">
      <c r="B44" s="18"/>
      <c r="AR44" s="18"/>
    </row>
    <row r="45" s="1" customFormat="1" ht="14.4" customHeight="1">
      <c r="B45" s="18"/>
      <c r="AR45" s="18"/>
    </row>
    <row r="46" s="1" customFormat="1" ht="14.4" customHeight="1">
      <c r="B46" s="18"/>
      <c r="AR46" s="18"/>
    </row>
    <row r="47" s="1" customFormat="1" ht="14.4" customHeight="1">
      <c r="B47" s="18"/>
      <c r="AR47" s="18"/>
    </row>
    <row r="48" s="1" customFormat="1" ht="14.4" customHeight="1">
      <c r="B48" s="18"/>
      <c r="AR48" s="18"/>
    </row>
    <row r="49" s="2" customFormat="1" ht="14.4" customHeight="1">
      <c r="B49" s="49"/>
      <c r="D49" s="50" t="s">
        <v>45</v>
      </c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0" t="s">
        <v>46</v>
      </c>
      <c r="AI49" s="51"/>
      <c r="AJ49" s="51"/>
      <c r="AK49" s="51"/>
      <c r="AL49" s="51"/>
      <c r="AM49" s="51"/>
      <c r="AN49" s="51"/>
      <c r="AO49" s="51"/>
      <c r="AR49" s="49"/>
    </row>
    <row r="50">
      <c r="B50" s="18"/>
      <c r="AR50" s="18"/>
    </row>
    <row r="51">
      <c r="B51" s="18"/>
      <c r="AR51" s="18"/>
    </row>
    <row r="52">
      <c r="B52" s="18"/>
      <c r="AR52" s="18"/>
    </row>
    <row r="53">
      <c r="B53" s="18"/>
      <c r="AR53" s="18"/>
    </row>
    <row r="54">
      <c r="B54" s="18"/>
      <c r="AR54" s="18"/>
    </row>
    <row r="55">
      <c r="B55" s="18"/>
      <c r="AR55" s="18"/>
    </row>
    <row r="56">
      <c r="B56" s="18"/>
      <c r="AR56" s="18"/>
    </row>
    <row r="57">
      <c r="B57" s="18"/>
      <c r="AR57" s="18"/>
    </row>
    <row r="58">
      <c r="B58" s="18"/>
      <c r="AR58" s="18"/>
    </row>
    <row r="59">
      <c r="B59" s="18"/>
      <c r="AR59" s="18"/>
    </row>
    <row r="60" s="2" customFormat="1">
      <c r="A60" s="28"/>
      <c r="B60" s="29"/>
      <c r="C60" s="28"/>
      <c r="D60" s="52" t="s">
        <v>47</v>
      </c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52" t="s">
        <v>48</v>
      </c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52" t="s">
        <v>47</v>
      </c>
      <c r="AI60" s="31"/>
      <c r="AJ60" s="31"/>
      <c r="AK60" s="31"/>
      <c r="AL60" s="31"/>
      <c r="AM60" s="52" t="s">
        <v>48</v>
      </c>
      <c r="AN60" s="31"/>
      <c r="AO60" s="31"/>
      <c r="AP60" s="28"/>
      <c r="AQ60" s="28"/>
      <c r="AR60" s="29"/>
      <c r="BE60" s="28"/>
    </row>
    <row r="61">
      <c r="B61" s="18"/>
      <c r="AR61" s="18"/>
    </row>
    <row r="62">
      <c r="B62" s="18"/>
      <c r="AR62" s="18"/>
    </row>
    <row r="63">
      <c r="B63" s="18"/>
      <c r="AR63" s="18"/>
    </row>
    <row r="64" s="2" customFormat="1">
      <c r="A64" s="28"/>
      <c r="B64" s="29"/>
      <c r="C64" s="28"/>
      <c r="D64" s="50" t="s">
        <v>49</v>
      </c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0" t="s">
        <v>50</v>
      </c>
      <c r="AI64" s="53"/>
      <c r="AJ64" s="53"/>
      <c r="AK64" s="53"/>
      <c r="AL64" s="53"/>
      <c r="AM64" s="53"/>
      <c r="AN64" s="53"/>
      <c r="AO64" s="53"/>
      <c r="AP64" s="28"/>
      <c r="AQ64" s="28"/>
      <c r="AR64" s="29"/>
      <c r="BE64" s="28"/>
    </row>
    <row r="65">
      <c r="B65" s="18"/>
      <c r="AR65" s="18"/>
    </row>
    <row r="66">
      <c r="B66" s="18"/>
      <c r="AR66" s="18"/>
    </row>
    <row r="67">
      <c r="B67" s="18"/>
      <c r="AR67" s="18"/>
    </row>
    <row r="68">
      <c r="B68" s="18"/>
      <c r="AR68" s="18"/>
    </row>
    <row r="69">
      <c r="B69" s="18"/>
      <c r="AR69" s="18"/>
    </row>
    <row r="70">
      <c r="B70" s="18"/>
      <c r="AR70" s="18"/>
    </row>
    <row r="71">
      <c r="B71" s="18"/>
      <c r="AR71" s="18"/>
    </row>
    <row r="72">
      <c r="B72" s="18"/>
      <c r="AR72" s="18"/>
    </row>
    <row r="73">
      <c r="B73" s="18"/>
      <c r="AR73" s="18"/>
    </row>
    <row r="74">
      <c r="B74" s="18"/>
      <c r="AR74" s="18"/>
    </row>
    <row r="75" s="2" customFormat="1">
      <c r="A75" s="28"/>
      <c r="B75" s="29"/>
      <c r="C75" s="28"/>
      <c r="D75" s="52" t="s">
        <v>47</v>
      </c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52" t="s">
        <v>48</v>
      </c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52" t="s">
        <v>47</v>
      </c>
      <c r="AI75" s="31"/>
      <c r="AJ75" s="31"/>
      <c r="AK75" s="31"/>
      <c r="AL75" s="31"/>
      <c r="AM75" s="52" t="s">
        <v>48</v>
      </c>
      <c r="AN75" s="31"/>
      <c r="AO75" s="31"/>
      <c r="AP75" s="28"/>
      <c r="AQ75" s="28"/>
      <c r="AR75" s="29"/>
      <c r="BE75" s="28"/>
    </row>
    <row r="76" s="2" customFormat="1">
      <c r="A76" s="28"/>
      <c r="B76" s="29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9"/>
      <c r="BE76" s="28"/>
    </row>
    <row r="77" s="2" customFormat="1" ht="6.96" customHeight="1">
      <c r="A77" s="28"/>
      <c r="B77" s="54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29"/>
      <c r="BE77" s="28"/>
    </row>
    <row r="81" s="2" customFormat="1" ht="6.96" customHeight="1">
      <c r="A81" s="28"/>
      <c r="B81" s="56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29"/>
      <c r="BE81" s="28"/>
    </row>
    <row r="82" s="2" customFormat="1" ht="24.96" customHeight="1">
      <c r="A82" s="28"/>
      <c r="B82" s="29"/>
      <c r="C82" s="19" t="s">
        <v>51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9"/>
      <c r="BE82" s="28"/>
    </row>
    <row r="83" s="2" customFormat="1" ht="6.96" customHeight="1">
      <c r="A83" s="28"/>
      <c r="B83" s="29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9"/>
      <c r="BE83" s="28"/>
    </row>
    <row r="84" s="4" customFormat="1" ht="12" customHeight="1">
      <c r="A84" s="4"/>
      <c r="B84" s="58"/>
      <c r="C84" s="25" t="s">
        <v>11</v>
      </c>
      <c r="D84" s="4"/>
      <c r="E84" s="4"/>
      <c r="F84" s="4"/>
      <c r="G84" s="4"/>
      <c r="H84" s="4"/>
      <c r="I84" s="4"/>
      <c r="J84" s="4"/>
      <c r="K84" s="4"/>
      <c r="L84" s="4" t="str">
        <f>K5</f>
        <v>109-10-26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58"/>
      <c r="BE84" s="4"/>
    </row>
    <row r="85" s="5" customFormat="1" ht="36.96" customHeight="1">
      <c r="A85" s="5"/>
      <c r="B85" s="59"/>
      <c r="C85" s="60" t="s">
        <v>13</v>
      </c>
      <c r="D85" s="5"/>
      <c r="E85" s="5"/>
      <c r="F85" s="5"/>
      <c r="G85" s="5"/>
      <c r="H85" s="5"/>
      <c r="I85" s="5"/>
      <c r="J85" s="5"/>
      <c r="K85" s="5"/>
      <c r="L85" s="61" t="str">
        <f>K6</f>
        <v>PD Dolný Lopašov,ZDS kravína modernizáciou a stavenými úpravami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9"/>
      <c r="BE85" s="5"/>
    </row>
    <row r="86" s="2" customFormat="1" ht="6.96" customHeight="1">
      <c r="A86" s="28"/>
      <c r="B86" s="29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9"/>
      <c r="BE86" s="28"/>
    </row>
    <row r="87" s="2" customFormat="1" ht="12" customHeight="1">
      <c r="A87" s="28"/>
      <c r="B87" s="29"/>
      <c r="C87" s="25" t="s">
        <v>17</v>
      </c>
      <c r="D87" s="28"/>
      <c r="E87" s="28"/>
      <c r="F87" s="28"/>
      <c r="G87" s="28"/>
      <c r="H87" s="28"/>
      <c r="I87" s="28"/>
      <c r="J87" s="28"/>
      <c r="K87" s="28"/>
      <c r="L87" s="62" t="str">
        <f>IF(K8="","",K8)</f>
        <v>Dolný Lopašov</v>
      </c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5" t="s">
        <v>19</v>
      </c>
      <c r="AJ87" s="28"/>
      <c r="AK87" s="28"/>
      <c r="AL87" s="28"/>
      <c r="AM87" s="63" t="str">
        <f>IF(AN8= "","",AN8)</f>
        <v>13. 10. 2026</v>
      </c>
      <c r="AN87" s="63"/>
      <c r="AO87" s="28"/>
      <c r="AP87" s="28"/>
      <c r="AQ87" s="28"/>
      <c r="AR87" s="29"/>
      <c r="BE87" s="28"/>
    </row>
    <row r="88" s="2" customFormat="1" ht="6.96" customHeight="1">
      <c r="A88" s="28"/>
      <c r="B88" s="29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9"/>
      <c r="BE88" s="28"/>
    </row>
    <row r="89" s="2" customFormat="1" ht="15.15" customHeight="1">
      <c r="A89" s="28"/>
      <c r="B89" s="29"/>
      <c r="C89" s="25" t="s">
        <v>21</v>
      </c>
      <c r="D89" s="28"/>
      <c r="E89" s="28"/>
      <c r="F89" s="28"/>
      <c r="G89" s="28"/>
      <c r="H89" s="28"/>
      <c r="I89" s="28"/>
      <c r="J89" s="28"/>
      <c r="K89" s="28"/>
      <c r="L89" s="4" t="str">
        <f>IF(E11= "","",E11)</f>
        <v>PD Dolný Lopašov</v>
      </c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5" t="s">
        <v>27</v>
      </c>
      <c r="AJ89" s="28"/>
      <c r="AK89" s="28"/>
      <c r="AL89" s="28"/>
      <c r="AM89" s="64" t="str">
        <f>IF(E17="","",E17)</f>
        <v>Ing.arch.Štefan Magula</v>
      </c>
      <c r="AN89" s="4"/>
      <c r="AO89" s="4"/>
      <c r="AP89" s="4"/>
      <c r="AQ89" s="28"/>
      <c r="AR89" s="29"/>
      <c r="AS89" s="65" t="s">
        <v>52</v>
      </c>
      <c r="AT89" s="66"/>
      <c r="AU89" s="67"/>
      <c r="AV89" s="67"/>
      <c r="AW89" s="67"/>
      <c r="AX89" s="67"/>
      <c r="AY89" s="67"/>
      <c r="AZ89" s="67"/>
      <c r="BA89" s="67"/>
      <c r="BB89" s="67"/>
      <c r="BC89" s="67"/>
      <c r="BD89" s="68"/>
      <c r="BE89" s="28"/>
    </row>
    <row r="90" s="2" customFormat="1" ht="15.15" customHeight="1">
      <c r="A90" s="28"/>
      <c r="B90" s="29"/>
      <c r="C90" s="25" t="s">
        <v>25</v>
      </c>
      <c r="D90" s="28"/>
      <c r="E90" s="28"/>
      <c r="F90" s="28"/>
      <c r="G90" s="28"/>
      <c r="H90" s="28"/>
      <c r="I90" s="28"/>
      <c r="J90" s="28"/>
      <c r="K90" s="28"/>
      <c r="L90" s="4" t="str">
        <f>IF(E14="","",E14)</f>
        <v xml:space="preserve"> </v>
      </c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5" t="s">
        <v>30</v>
      </c>
      <c r="AJ90" s="28"/>
      <c r="AK90" s="28"/>
      <c r="AL90" s="28"/>
      <c r="AM90" s="64" t="str">
        <f>IF(E20="","",E20)</f>
        <v xml:space="preserve"> </v>
      </c>
      <c r="AN90" s="4"/>
      <c r="AO90" s="4"/>
      <c r="AP90" s="4"/>
      <c r="AQ90" s="28"/>
      <c r="AR90" s="29"/>
      <c r="AS90" s="69"/>
      <c r="AT90" s="70"/>
      <c r="AU90" s="71"/>
      <c r="AV90" s="71"/>
      <c r="AW90" s="71"/>
      <c r="AX90" s="71"/>
      <c r="AY90" s="71"/>
      <c r="AZ90" s="71"/>
      <c r="BA90" s="71"/>
      <c r="BB90" s="71"/>
      <c r="BC90" s="71"/>
      <c r="BD90" s="72"/>
      <c r="BE90" s="28"/>
    </row>
    <row r="91" s="2" customFormat="1" ht="10.8" customHeight="1">
      <c r="A91" s="28"/>
      <c r="B91" s="29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9"/>
      <c r="AS91" s="69"/>
      <c r="AT91" s="70"/>
      <c r="AU91" s="71"/>
      <c r="AV91" s="71"/>
      <c r="AW91" s="71"/>
      <c r="AX91" s="71"/>
      <c r="AY91" s="71"/>
      <c r="AZ91" s="71"/>
      <c r="BA91" s="71"/>
      <c r="BB91" s="71"/>
      <c r="BC91" s="71"/>
      <c r="BD91" s="72"/>
      <c r="BE91" s="28"/>
    </row>
    <row r="92" s="2" customFormat="1" ht="29.28" customHeight="1">
      <c r="A92" s="28"/>
      <c r="B92" s="29"/>
      <c r="C92" s="73" t="s">
        <v>53</v>
      </c>
      <c r="D92" s="74"/>
      <c r="E92" s="74"/>
      <c r="F92" s="74"/>
      <c r="G92" s="74"/>
      <c r="H92" s="75"/>
      <c r="I92" s="76" t="s">
        <v>54</v>
      </c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7" t="s">
        <v>55</v>
      </c>
      <c r="AH92" s="74"/>
      <c r="AI92" s="74"/>
      <c r="AJ92" s="74"/>
      <c r="AK92" s="74"/>
      <c r="AL92" s="74"/>
      <c r="AM92" s="74"/>
      <c r="AN92" s="76" t="s">
        <v>56</v>
      </c>
      <c r="AO92" s="74"/>
      <c r="AP92" s="78"/>
      <c r="AQ92" s="79" t="s">
        <v>57</v>
      </c>
      <c r="AR92" s="29"/>
      <c r="AS92" s="80" t="s">
        <v>58</v>
      </c>
      <c r="AT92" s="81" t="s">
        <v>59</v>
      </c>
      <c r="AU92" s="81" t="s">
        <v>60</v>
      </c>
      <c r="AV92" s="81" t="s">
        <v>61</v>
      </c>
      <c r="AW92" s="81" t="s">
        <v>62</v>
      </c>
      <c r="AX92" s="81" t="s">
        <v>63</v>
      </c>
      <c r="AY92" s="81" t="s">
        <v>64</v>
      </c>
      <c r="AZ92" s="81" t="s">
        <v>65</v>
      </c>
      <c r="BA92" s="81" t="s">
        <v>66</v>
      </c>
      <c r="BB92" s="81" t="s">
        <v>67</v>
      </c>
      <c r="BC92" s="81" t="s">
        <v>68</v>
      </c>
      <c r="BD92" s="82" t="s">
        <v>69</v>
      </c>
      <c r="BE92" s="28"/>
    </row>
    <row r="93" s="2" customFormat="1" ht="10.8" customHeight="1">
      <c r="A93" s="28"/>
      <c r="B93" s="29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9"/>
      <c r="AS93" s="83"/>
      <c r="AT93" s="84"/>
      <c r="AU93" s="84"/>
      <c r="AV93" s="84"/>
      <c r="AW93" s="84"/>
      <c r="AX93" s="84"/>
      <c r="AY93" s="84"/>
      <c r="AZ93" s="84"/>
      <c r="BA93" s="84"/>
      <c r="BB93" s="84"/>
      <c r="BC93" s="84"/>
      <c r="BD93" s="85"/>
      <c r="BE93" s="28"/>
    </row>
    <row r="94" s="6" customFormat="1" ht="32.4" customHeight="1">
      <c r="A94" s="6"/>
      <c r="B94" s="86"/>
      <c r="C94" s="87" t="s">
        <v>70</v>
      </c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9">
        <f>ROUND(SUM(AG95:AG101),2)</f>
        <v>548196.81999999995</v>
      </c>
      <c r="AH94" s="89"/>
      <c r="AI94" s="89"/>
      <c r="AJ94" s="89"/>
      <c r="AK94" s="89"/>
      <c r="AL94" s="89"/>
      <c r="AM94" s="89"/>
      <c r="AN94" s="90">
        <f>SUM(AG94,AT94)</f>
        <v>674282.08999999997</v>
      </c>
      <c r="AO94" s="90"/>
      <c r="AP94" s="90"/>
      <c r="AQ94" s="91" t="s">
        <v>1</v>
      </c>
      <c r="AR94" s="86"/>
      <c r="AS94" s="92">
        <f>ROUND(SUM(AS95:AS101),2)</f>
        <v>0</v>
      </c>
      <c r="AT94" s="93">
        <f>ROUND(SUM(AV94:AW94),2)</f>
        <v>126085.27</v>
      </c>
      <c r="AU94" s="94">
        <f>ROUND(SUM(AU95:AU101),5)</f>
        <v>2886.2473799999998</v>
      </c>
      <c r="AV94" s="93">
        <f>ROUND(AZ94*L29,2)</f>
        <v>0</v>
      </c>
      <c r="AW94" s="93">
        <f>ROUND(BA94*L30,2)</f>
        <v>126085.27</v>
      </c>
      <c r="AX94" s="93">
        <f>ROUND(BB94*L29,2)</f>
        <v>0</v>
      </c>
      <c r="AY94" s="93">
        <f>ROUND(BC94*L30,2)</f>
        <v>0</v>
      </c>
      <c r="AZ94" s="93">
        <f>ROUND(SUM(AZ95:AZ101),2)</f>
        <v>0</v>
      </c>
      <c r="BA94" s="93">
        <f>ROUND(SUM(BA95:BA101),2)</f>
        <v>548196.81999999995</v>
      </c>
      <c r="BB94" s="93">
        <f>ROUND(SUM(BB95:BB101),2)</f>
        <v>0</v>
      </c>
      <c r="BC94" s="93">
        <f>ROUND(SUM(BC95:BC101),2)</f>
        <v>0</v>
      </c>
      <c r="BD94" s="95">
        <f>ROUND(SUM(BD95:BD101),2)</f>
        <v>0</v>
      </c>
      <c r="BE94" s="6"/>
      <c r="BS94" s="96" t="s">
        <v>71</v>
      </c>
      <c r="BT94" s="96" t="s">
        <v>72</v>
      </c>
      <c r="BU94" s="97" t="s">
        <v>73</v>
      </c>
      <c r="BV94" s="96" t="s">
        <v>74</v>
      </c>
      <c r="BW94" s="96" t="s">
        <v>4</v>
      </c>
      <c r="BX94" s="96" t="s">
        <v>75</v>
      </c>
      <c r="CL94" s="96" t="s">
        <v>1</v>
      </c>
    </row>
    <row r="95" s="7" customFormat="1" ht="16.5" customHeight="1">
      <c r="A95" s="98" t="s">
        <v>76</v>
      </c>
      <c r="B95" s="99"/>
      <c r="C95" s="100"/>
      <c r="D95" s="101" t="s">
        <v>77</v>
      </c>
      <c r="E95" s="101"/>
      <c r="F95" s="101"/>
      <c r="G95" s="101"/>
      <c r="H95" s="101"/>
      <c r="I95" s="102"/>
      <c r="J95" s="101" t="s">
        <v>78</v>
      </c>
      <c r="K95" s="101"/>
      <c r="L95" s="101"/>
      <c r="M95" s="101"/>
      <c r="N95" s="101"/>
      <c r="O95" s="101"/>
      <c r="P95" s="101"/>
      <c r="Q95" s="101"/>
      <c r="R95" s="101"/>
      <c r="S95" s="101"/>
      <c r="T95" s="101"/>
      <c r="U95" s="101"/>
      <c r="V95" s="101"/>
      <c r="W95" s="101"/>
      <c r="X95" s="101"/>
      <c r="Y95" s="101"/>
      <c r="Z95" s="101"/>
      <c r="AA95" s="101"/>
      <c r="AB95" s="101"/>
      <c r="AC95" s="101"/>
      <c r="AD95" s="101"/>
      <c r="AE95" s="101"/>
      <c r="AF95" s="101"/>
      <c r="AG95" s="103">
        <f>'SO-01 - Búracie práce'!J30</f>
        <v>900.94000000000005</v>
      </c>
      <c r="AH95" s="102"/>
      <c r="AI95" s="102"/>
      <c r="AJ95" s="102"/>
      <c r="AK95" s="102"/>
      <c r="AL95" s="102"/>
      <c r="AM95" s="102"/>
      <c r="AN95" s="103">
        <f>SUM(AG95,AT95)</f>
        <v>1108.1600000000001</v>
      </c>
      <c r="AO95" s="102"/>
      <c r="AP95" s="102"/>
      <c r="AQ95" s="104" t="s">
        <v>79</v>
      </c>
      <c r="AR95" s="99"/>
      <c r="AS95" s="105">
        <v>0</v>
      </c>
      <c r="AT95" s="106">
        <f>ROUND(SUM(AV95:AW95),2)</f>
        <v>207.22</v>
      </c>
      <c r="AU95" s="107">
        <f>'SO-01 - Búracie práce'!P121</f>
        <v>21.2316</v>
      </c>
      <c r="AV95" s="106">
        <f>'SO-01 - Búracie práce'!J33</f>
        <v>0</v>
      </c>
      <c r="AW95" s="106">
        <f>'SO-01 - Búracie práce'!J34</f>
        <v>207.22</v>
      </c>
      <c r="AX95" s="106">
        <f>'SO-01 - Búracie práce'!J35</f>
        <v>0</v>
      </c>
      <c r="AY95" s="106">
        <f>'SO-01 - Búracie práce'!J36</f>
        <v>0</v>
      </c>
      <c r="AZ95" s="106">
        <f>'SO-01 - Búracie práce'!F33</f>
        <v>0</v>
      </c>
      <c r="BA95" s="106">
        <f>'SO-01 - Búracie práce'!F34</f>
        <v>900.94000000000005</v>
      </c>
      <c r="BB95" s="106">
        <f>'SO-01 - Búracie práce'!F35</f>
        <v>0</v>
      </c>
      <c r="BC95" s="106">
        <f>'SO-01 - Búracie práce'!F36</f>
        <v>0</v>
      </c>
      <c r="BD95" s="108">
        <f>'SO-01 - Búracie práce'!F37</f>
        <v>0</v>
      </c>
      <c r="BE95" s="7"/>
      <c r="BT95" s="109" t="s">
        <v>80</v>
      </c>
      <c r="BV95" s="109" t="s">
        <v>74</v>
      </c>
      <c r="BW95" s="109" t="s">
        <v>81</v>
      </c>
      <c r="BX95" s="109" t="s">
        <v>4</v>
      </c>
      <c r="CL95" s="109" t="s">
        <v>1</v>
      </c>
      <c r="CM95" s="109" t="s">
        <v>72</v>
      </c>
    </row>
    <row r="96" s="7" customFormat="1" ht="16.5" customHeight="1">
      <c r="A96" s="98" t="s">
        <v>76</v>
      </c>
      <c r="B96" s="99"/>
      <c r="C96" s="100"/>
      <c r="D96" s="101" t="s">
        <v>82</v>
      </c>
      <c r="E96" s="101"/>
      <c r="F96" s="101"/>
      <c r="G96" s="101"/>
      <c r="H96" s="101"/>
      <c r="I96" s="102"/>
      <c r="J96" s="101" t="s">
        <v>83</v>
      </c>
      <c r="K96" s="101"/>
      <c r="L96" s="101"/>
      <c r="M96" s="101"/>
      <c r="N96" s="101"/>
      <c r="O96" s="101"/>
      <c r="P96" s="101"/>
      <c r="Q96" s="101"/>
      <c r="R96" s="101"/>
      <c r="S96" s="101"/>
      <c r="T96" s="101"/>
      <c r="U96" s="101"/>
      <c r="V96" s="101"/>
      <c r="W96" s="101"/>
      <c r="X96" s="101"/>
      <c r="Y96" s="101"/>
      <c r="Z96" s="101"/>
      <c r="AA96" s="101"/>
      <c r="AB96" s="101"/>
      <c r="AC96" s="101"/>
      <c r="AD96" s="101"/>
      <c r="AE96" s="101"/>
      <c r="AF96" s="101"/>
      <c r="AG96" s="103">
        <f>'SO-02 - Stavebné práce'!J30</f>
        <v>315682.37</v>
      </c>
      <c r="AH96" s="102"/>
      <c r="AI96" s="102"/>
      <c r="AJ96" s="102"/>
      <c r="AK96" s="102"/>
      <c r="AL96" s="102"/>
      <c r="AM96" s="102"/>
      <c r="AN96" s="103">
        <f>SUM(AG96,AT96)</f>
        <v>388289.32000000001</v>
      </c>
      <c r="AO96" s="102"/>
      <c r="AP96" s="102"/>
      <c r="AQ96" s="104" t="s">
        <v>79</v>
      </c>
      <c r="AR96" s="99"/>
      <c r="AS96" s="105">
        <v>0</v>
      </c>
      <c r="AT96" s="106">
        <f>ROUND(SUM(AV96:AW96),2)</f>
        <v>72606.949999999997</v>
      </c>
      <c r="AU96" s="107">
        <f>'SO-02 - Stavebné práce'!P131</f>
        <v>1247.87611988</v>
      </c>
      <c r="AV96" s="106">
        <f>'SO-02 - Stavebné práce'!J33</f>
        <v>0</v>
      </c>
      <c r="AW96" s="106">
        <f>'SO-02 - Stavebné práce'!J34</f>
        <v>72606.949999999997</v>
      </c>
      <c r="AX96" s="106">
        <f>'SO-02 - Stavebné práce'!J35</f>
        <v>0</v>
      </c>
      <c r="AY96" s="106">
        <f>'SO-02 - Stavebné práce'!J36</f>
        <v>0</v>
      </c>
      <c r="AZ96" s="106">
        <f>'SO-02 - Stavebné práce'!F33</f>
        <v>0</v>
      </c>
      <c r="BA96" s="106">
        <f>'SO-02 - Stavebné práce'!F34</f>
        <v>315682.37</v>
      </c>
      <c r="BB96" s="106">
        <f>'SO-02 - Stavebné práce'!F35</f>
        <v>0</v>
      </c>
      <c r="BC96" s="106">
        <f>'SO-02 - Stavebné práce'!F36</f>
        <v>0</v>
      </c>
      <c r="BD96" s="108">
        <f>'SO-02 - Stavebné práce'!F37</f>
        <v>0</v>
      </c>
      <c r="BE96" s="7"/>
      <c r="BT96" s="109" t="s">
        <v>80</v>
      </c>
      <c r="BV96" s="109" t="s">
        <v>74</v>
      </c>
      <c r="BW96" s="109" t="s">
        <v>84</v>
      </c>
      <c r="BX96" s="109" t="s">
        <v>4</v>
      </c>
      <c r="CL96" s="109" t="s">
        <v>1</v>
      </c>
      <c r="CM96" s="109" t="s">
        <v>72</v>
      </c>
    </row>
    <row r="97" s="7" customFormat="1" ht="24.75" customHeight="1">
      <c r="A97" s="98" t="s">
        <v>76</v>
      </c>
      <c r="B97" s="99"/>
      <c r="C97" s="100"/>
      <c r="D97" s="101" t="s">
        <v>85</v>
      </c>
      <c r="E97" s="101"/>
      <c r="F97" s="101"/>
      <c r="G97" s="101"/>
      <c r="H97" s="101"/>
      <c r="I97" s="102"/>
      <c r="J97" s="101" t="s">
        <v>86</v>
      </c>
      <c r="K97" s="101"/>
      <c r="L97" s="101"/>
      <c r="M97" s="101"/>
      <c r="N97" s="101"/>
      <c r="O97" s="101"/>
      <c r="P97" s="101"/>
      <c r="Q97" s="101"/>
      <c r="R97" s="101"/>
      <c r="S97" s="101"/>
      <c r="T97" s="101"/>
      <c r="U97" s="101"/>
      <c r="V97" s="101"/>
      <c r="W97" s="101"/>
      <c r="X97" s="101"/>
      <c r="Y97" s="101"/>
      <c r="Z97" s="101"/>
      <c r="AA97" s="101"/>
      <c r="AB97" s="101"/>
      <c r="AC97" s="101"/>
      <c r="AD97" s="101"/>
      <c r="AE97" s="101"/>
      <c r="AF97" s="101"/>
      <c r="AG97" s="103">
        <f>'SO 03 - Elektro - VÝMENA ...'!J30</f>
        <v>13193.48</v>
      </c>
      <c r="AH97" s="102"/>
      <c r="AI97" s="102"/>
      <c r="AJ97" s="102"/>
      <c r="AK97" s="102"/>
      <c r="AL97" s="102"/>
      <c r="AM97" s="102"/>
      <c r="AN97" s="103">
        <f>SUM(AG97,AT97)</f>
        <v>16227.98</v>
      </c>
      <c r="AO97" s="102"/>
      <c r="AP97" s="102"/>
      <c r="AQ97" s="104" t="s">
        <v>79</v>
      </c>
      <c r="AR97" s="99"/>
      <c r="AS97" s="105">
        <v>0</v>
      </c>
      <c r="AT97" s="106">
        <f>ROUND(SUM(AV97:AW97),2)</f>
        <v>3034.5</v>
      </c>
      <c r="AU97" s="107">
        <f>'SO 03 - Elektro - VÝMENA ...'!P121</f>
        <v>0</v>
      </c>
      <c r="AV97" s="106">
        <f>'SO 03 - Elektro - VÝMENA ...'!J33</f>
        <v>0</v>
      </c>
      <c r="AW97" s="106">
        <f>'SO 03 - Elektro - VÝMENA ...'!J34</f>
        <v>3034.5</v>
      </c>
      <c r="AX97" s="106">
        <f>'SO 03 - Elektro - VÝMENA ...'!J35</f>
        <v>0</v>
      </c>
      <c r="AY97" s="106">
        <f>'SO 03 - Elektro - VÝMENA ...'!J36</f>
        <v>0</v>
      </c>
      <c r="AZ97" s="106">
        <f>'SO 03 - Elektro - VÝMENA ...'!F33</f>
        <v>0</v>
      </c>
      <c r="BA97" s="106">
        <f>'SO 03 - Elektro - VÝMENA ...'!F34</f>
        <v>13193.48</v>
      </c>
      <c r="BB97" s="106">
        <f>'SO 03 - Elektro - VÝMENA ...'!F35</f>
        <v>0</v>
      </c>
      <c r="BC97" s="106">
        <f>'SO 03 - Elektro - VÝMENA ...'!F36</f>
        <v>0</v>
      </c>
      <c r="BD97" s="108">
        <f>'SO 03 - Elektro - VÝMENA ...'!F37</f>
        <v>0</v>
      </c>
      <c r="BE97" s="7"/>
      <c r="BT97" s="109" t="s">
        <v>80</v>
      </c>
      <c r="BV97" s="109" t="s">
        <v>74</v>
      </c>
      <c r="BW97" s="109" t="s">
        <v>87</v>
      </c>
      <c r="BX97" s="109" t="s">
        <v>4</v>
      </c>
      <c r="CL97" s="109" t="s">
        <v>1</v>
      </c>
      <c r="CM97" s="109" t="s">
        <v>72</v>
      </c>
    </row>
    <row r="98" s="7" customFormat="1" ht="16.5" customHeight="1">
      <c r="A98" s="98" t="s">
        <v>76</v>
      </c>
      <c r="B98" s="99"/>
      <c r="C98" s="100"/>
      <c r="D98" s="101" t="s">
        <v>88</v>
      </c>
      <c r="E98" s="101"/>
      <c r="F98" s="101"/>
      <c r="G98" s="101"/>
      <c r="H98" s="101"/>
      <c r="I98" s="102"/>
      <c r="J98" s="101" t="s">
        <v>89</v>
      </c>
      <c r="K98" s="101"/>
      <c r="L98" s="101"/>
      <c r="M98" s="101"/>
      <c r="N98" s="101"/>
      <c r="O98" s="101"/>
      <c r="P98" s="101"/>
      <c r="Q98" s="101"/>
      <c r="R98" s="101"/>
      <c r="S98" s="101"/>
      <c r="T98" s="101"/>
      <c r="U98" s="101"/>
      <c r="V98" s="101"/>
      <c r="W98" s="101"/>
      <c r="X98" s="101"/>
      <c r="Y98" s="101"/>
      <c r="Z98" s="101"/>
      <c r="AA98" s="101"/>
      <c r="AB98" s="101"/>
      <c r="AC98" s="101"/>
      <c r="AD98" s="101"/>
      <c r="AE98" s="101"/>
      <c r="AF98" s="101"/>
      <c r="AG98" s="103">
        <f>'SO 05 - FVZ'!J30</f>
        <v>44749.120000000003</v>
      </c>
      <c r="AH98" s="102"/>
      <c r="AI98" s="102"/>
      <c r="AJ98" s="102"/>
      <c r="AK98" s="102"/>
      <c r="AL98" s="102"/>
      <c r="AM98" s="102"/>
      <c r="AN98" s="103">
        <f>SUM(AG98,AT98)</f>
        <v>55041.419999999998</v>
      </c>
      <c r="AO98" s="102"/>
      <c r="AP98" s="102"/>
      <c r="AQ98" s="104" t="s">
        <v>79</v>
      </c>
      <c r="AR98" s="99"/>
      <c r="AS98" s="105">
        <v>0</v>
      </c>
      <c r="AT98" s="106">
        <f>ROUND(SUM(AV98:AW98),2)</f>
        <v>10292.299999999999</v>
      </c>
      <c r="AU98" s="107">
        <f>'SO 05 - FVZ'!P123</f>
        <v>0</v>
      </c>
      <c r="AV98" s="106">
        <f>'SO 05 - FVZ'!J33</f>
        <v>0</v>
      </c>
      <c r="AW98" s="106">
        <f>'SO 05 - FVZ'!J34</f>
        <v>10292.299999999999</v>
      </c>
      <c r="AX98" s="106">
        <f>'SO 05 - FVZ'!J35</f>
        <v>0</v>
      </c>
      <c r="AY98" s="106">
        <f>'SO 05 - FVZ'!J36</f>
        <v>0</v>
      </c>
      <c r="AZ98" s="106">
        <f>'SO 05 - FVZ'!F33</f>
        <v>0</v>
      </c>
      <c r="BA98" s="106">
        <f>'SO 05 - FVZ'!F34</f>
        <v>44749.120000000003</v>
      </c>
      <c r="BB98" s="106">
        <f>'SO 05 - FVZ'!F35</f>
        <v>0</v>
      </c>
      <c r="BC98" s="106">
        <f>'SO 05 - FVZ'!F36</f>
        <v>0</v>
      </c>
      <c r="BD98" s="108">
        <f>'SO 05 - FVZ'!F37</f>
        <v>0</v>
      </c>
      <c r="BE98" s="7"/>
      <c r="BT98" s="109" t="s">
        <v>80</v>
      </c>
      <c r="BV98" s="109" t="s">
        <v>74</v>
      </c>
      <c r="BW98" s="109" t="s">
        <v>90</v>
      </c>
      <c r="BX98" s="109" t="s">
        <v>4</v>
      </c>
      <c r="CL98" s="109" t="s">
        <v>1</v>
      </c>
      <c r="CM98" s="109" t="s">
        <v>72</v>
      </c>
    </row>
    <row r="99" s="7" customFormat="1" ht="24.75" customHeight="1">
      <c r="A99" s="98" t="s">
        <v>76</v>
      </c>
      <c r="B99" s="99"/>
      <c r="C99" s="100"/>
      <c r="D99" s="101" t="s">
        <v>91</v>
      </c>
      <c r="E99" s="101"/>
      <c r="F99" s="101"/>
      <c r="G99" s="101"/>
      <c r="H99" s="101"/>
      <c r="I99" s="102"/>
      <c r="J99" s="101" t="s">
        <v>92</v>
      </c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101"/>
      <c r="AB99" s="101"/>
      <c r="AC99" s="101"/>
      <c r="AD99" s="101"/>
      <c r="AE99" s="101"/>
      <c r="AF99" s="101"/>
      <c r="AG99" s="103">
        <f>'SO 06 - Silnoprúdové rozv...'!J30</f>
        <v>79788.429999999993</v>
      </c>
      <c r="AH99" s="102"/>
      <c r="AI99" s="102"/>
      <c r="AJ99" s="102"/>
      <c r="AK99" s="102"/>
      <c r="AL99" s="102"/>
      <c r="AM99" s="102"/>
      <c r="AN99" s="103">
        <f>SUM(AG99,AT99)</f>
        <v>98139.76999999999</v>
      </c>
      <c r="AO99" s="102"/>
      <c r="AP99" s="102"/>
      <c r="AQ99" s="104" t="s">
        <v>79</v>
      </c>
      <c r="AR99" s="99"/>
      <c r="AS99" s="105">
        <v>0</v>
      </c>
      <c r="AT99" s="106">
        <f>ROUND(SUM(AV99:AW99),2)</f>
        <v>18351.34</v>
      </c>
      <c r="AU99" s="107">
        <f>'SO 06 - Silnoprúdové rozv...'!P124</f>
        <v>0</v>
      </c>
      <c r="AV99" s="106">
        <f>'SO 06 - Silnoprúdové rozv...'!J33</f>
        <v>0</v>
      </c>
      <c r="AW99" s="106">
        <f>'SO 06 - Silnoprúdové rozv...'!J34</f>
        <v>18351.34</v>
      </c>
      <c r="AX99" s="106">
        <f>'SO 06 - Silnoprúdové rozv...'!J35</f>
        <v>0</v>
      </c>
      <c r="AY99" s="106">
        <f>'SO 06 - Silnoprúdové rozv...'!J36</f>
        <v>0</v>
      </c>
      <c r="AZ99" s="106">
        <f>'SO 06 - Silnoprúdové rozv...'!F33</f>
        <v>0</v>
      </c>
      <c r="BA99" s="106">
        <f>'SO 06 - Silnoprúdové rozv...'!F34</f>
        <v>79788.429999999993</v>
      </c>
      <c r="BB99" s="106">
        <f>'SO 06 - Silnoprúdové rozv...'!F35</f>
        <v>0</v>
      </c>
      <c r="BC99" s="106">
        <f>'SO 06 - Silnoprúdové rozv...'!F36</f>
        <v>0</v>
      </c>
      <c r="BD99" s="108">
        <f>'SO 06 - Silnoprúdové rozv...'!F37</f>
        <v>0</v>
      </c>
      <c r="BE99" s="7"/>
      <c r="BT99" s="109" t="s">
        <v>80</v>
      </c>
      <c r="BV99" s="109" t="s">
        <v>74</v>
      </c>
      <c r="BW99" s="109" t="s">
        <v>93</v>
      </c>
      <c r="BX99" s="109" t="s">
        <v>4</v>
      </c>
      <c r="CL99" s="109" t="s">
        <v>1</v>
      </c>
      <c r="CM99" s="109" t="s">
        <v>72</v>
      </c>
    </row>
    <row r="100" s="7" customFormat="1" ht="16.5" customHeight="1">
      <c r="A100" s="98" t="s">
        <v>76</v>
      </c>
      <c r="B100" s="99"/>
      <c r="C100" s="100"/>
      <c r="D100" s="101" t="s">
        <v>94</v>
      </c>
      <c r="E100" s="101"/>
      <c r="F100" s="101"/>
      <c r="G100" s="101"/>
      <c r="H100" s="101"/>
      <c r="I100" s="102"/>
      <c r="J100" s="101" t="s">
        <v>95</v>
      </c>
      <c r="K100" s="101"/>
      <c r="L100" s="101"/>
      <c r="M100" s="101"/>
      <c r="N100" s="101"/>
      <c r="O100" s="101"/>
      <c r="P100" s="101"/>
      <c r="Q100" s="101"/>
      <c r="R100" s="101"/>
      <c r="S100" s="101"/>
      <c r="T100" s="101"/>
      <c r="U100" s="101"/>
      <c r="V100" s="101"/>
      <c r="W100" s="101"/>
      <c r="X100" s="101"/>
      <c r="Y100" s="101"/>
      <c r="Z100" s="101"/>
      <c r="AA100" s="101"/>
      <c r="AB100" s="101"/>
      <c r="AC100" s="101"/>
      <c r="AD100" s="101"/>
      <c r="AE100" s="101"/>
      <c r="AF100" s="101"/>
      <c r="AG100" s="103">
        <f>'SO 07 - Dažďová kanalizácia'!J30</f>
        <v>88980.100000000006</v>
      </c>
      <c r="AH100" s="102"/>
      <c r="AI100" s="102"/>
      <c r="AJ100" s="102"/>
      <c r="AK100" s="102"/>
      <c r="AL100" s="102"/>
      <c r="AM100" s="102"/>
      <c r="AN100" s="103">
        <f>SUM(AG100,AT100)</f>
        <v>109445.52</v>
      </c>
      <c r="AO100" s="102"/>
      <c r="AP100" s="102"/>
      <c r="AQ100" s="104" t="s">
        <v>79</v>
      </c>
      <c r="AR100" s="99"/>
      <c r="AS100" s="105">
        <v>0</v>
      </c>
      <c r="AT100" s="106">
        <f>ROUND(SUM(AV100:AW100),2)</f>
        <v>20465.419999999998</v>
      </c>
      <c r="AU100" s="107">
        <f>'SO 07 - Dažďová kanalizácia'!P124</f>
        <v>1617.139662</v>
      </c>
      <c r="AV100" s="106">
        <f>'SO 07 - Dažďová kanalizácia'!J33</f>
        <v>0</v>
      </c>
      <c r="AW100" s="106">
        <f>'SO 07 - Dažďová kanalizácia'!J34</f>
        <v>20465.419999999998</v>
      </c>
      <c r="AX100" s="106">
        <f>'SO 07 - Dažďová kanalizácia'!J35</f>
        <v>0</v>
      </c>
      <c r="AY100" s="106">
        <f>'SO 07 - Dažďová kanalizácia'!J36</f>
        <v>0</v>
      </c>
      <c r="AZ100" s="106">
        <f>'SO 07 - Dažďová kanalizácia'!F33</f>
        <v>0</v>
      </c>
      <c r="BA100" s="106">
        <f>'SO 07 - Dažďová kanalizácia'!F34</f>
        <v>88980.100000000006</v>
      </c>
      <c r="BB100" s="106">
        <f>'SO 07 - Dažďová kanalizácia'!F35</f>
        <v>0</v>
      </c>
      <c r="BC100" s="106">
        <f>'SO 07 - Dažďová kanalizácia'!F36</f>
        <v>0</v>
      </c>
      <c r="BD100" s="108">
        <f>'SO 07 - Dažďová kanalizácia'!F37</f>
        <v>0</v>
      </c>
      <c r="BE100" s="7"/>
      <c r="BT100" s="109" t="s">
        <v>80</v>
      </c>
      <c r="BV100" s="109" t="s">
        <v>74</v>
      </c>
      <c r="BW100" s="109" t="s">
        <v>96</v>
      </c>
      <c r="BX100" s="109" t="s">
        <v>4</v>
      </c>
      <c r="CL100" s="109" t="s">
        <v>1</v>
      </c>
      <c r="CM100" s="109" t="s">
        <v>72</v>
      </c>
    </row>
    <row r="101" s="7" customFormat="1" ht="16.5" customHeight="1">
      <c r="A101" s="98" t="s">
        <v>76</v>
      </c>
      <c r="B101" s="99"/>
      <c r="C101" s="100"/>
      <c r="D101" s="101" t="s">
        <v>97</v>
      </c>
      <c r="E101" s="101"/>
      <c r="F101" s="101"/>
      <c r="G101" s="101"/>
      <c r="H101" s="101"/>
      <c r="I101" s="102"/>
      <c r="J101" s="101" t="s">
        <v>98</v>
      </c>
      <c r="K101" s="101"/>
      <c r="L101" s="101"/>
      <c r="M101" s="101"/>
      <c r="N101" s="101"/>
      <c r="O101" s="101"/>
      <c r="P101" s="101"/>
      <c r="Q101" s="101"/>
      <c r="R101" s="101"/>
      <c r="S101" s="101"/>
      <c r="T101" s="101"/>
      <c r="U101" s="101"/>
      <c r="V101" s="101"/>
      <c r="W101" s="101"/>
      <c r="X101" s="101"/>
      <c r="Y101" s="101"/>
      <c r="Z101" s="101"/>
      <c r="AA101" s="101"/>
      <c r="AB101" s="101"/>
      <c r="AC101" s="101"/>
      <c r="AD101" s="101"/>
      <c r="AE101" s="101"/>
      <c r="AF101" s="101"/>
      <c r="AG101" s="103">
        <f>'SO 08 - Zdravotechnika'!J30</f>
        <v>4902.3800000000001</v>
      </c>
      <c r="AH101" s="102"/>
      <c r="AI101" s="102"/>
      <c r="AJ101" s="102"/>
      <c r="AK101" s="102"/>
      <c r="AL101" s="102"/>
      <c r="AM101" s="102"/>
      <c r="AN101" s="103">
        <f>SUM(AG101,AT101)</f>
        <v>6029.9300000000003</v>
      </c>
      <c r="AO101" s="102"/>
      <c r="AP101" s="102"/>
      <c r="AQ101" s="104" t="s">
        <v>79</v>
      </c>
      <c r="AR101" s="99"/>
      <c r="AS101" s="110">
        <v>0</v>
      </c>
      <c r="AT101" s="111">
        <f>ROUND(SUM(AV101:AW101),2)</f>
        <v>1127.55</v>
      </c>
      <c r="AU101" s="112">
        <f>'SO 08 - Zdravotechnika'!P123</f>
        <v>0</v>
      </c>
      <c r="AV101" s="111">
        <f>'SO 08 - Zdravotechnika'!J33</f>
        <v>0</v>
      </c>
      <c r="AW101" s="111">
        <f>'SO 08 - Zdravotechnika'!J34</f>
        <v>1127.55</v>
      </c>
      <c r="AX101" s="111">
        <f>'SO 08 - Zdravotechnika'!J35</f>
        <v>0</v>
      </c>
      <c r="AY101" s="111">
        <f>'SO 08 - Zdravotechnika'!J36</f>
        <v>0</v>
      </c>
      <c r="AZ101" s="111">
        <f>'SO 08 - Zdravotechnika'!F33</f>
        <v>0</v>
      </c>
      <c r="BA101" s="111">
        <f>'SO 08 - Zdravotechnika'!F34</f>
        <v>4902.3800000000001</v>
      </c>
      <c r="BB101" s="111">
        <f>'SO 08 - Zdravotechnika'!F35</f>
        <v>0</v>
      </c>
      <c r="BC101" s="111">
        <f>'SO 08 - Zdravotechnika'!F36</f>
        <v>0</v>
      </c>
      <c r="BD101" s="113">
        <f>'SO 08 - Zdravotechnika'!F37</f>
        <v>0</v>
      </c>
      <c r="BE101" s="7"/>
      <c r="BT101" s="109" t="s">
        <v>80</v>
      </c>
      <c r="BV101" s="109" t="s">
        <v>74</v>
      </c>
      <c r="BW101" s="109" t="s">
        <v>99</v>
      </c>
      <c r="BX101" s="109" t="s">
        <v>4</v>
      </c>
      <c r="CL101" s="109" t="s">
        <v>1</v>
      </c>
      <c r="CM101" s="109" t="s">
        <v>72</v>
      </c>
    </row>
    <row r="102" s="2" customFormat="1" ht="30" customHeight="1">
      <c r="A102" s="28"/>
      <c r="B102" s="29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9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="2" customFormat="1" ht="6.96" customHeight="1">
      <c r="A103" s="28"/>
      <c r="B103" s="54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29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</sheetData>
  <mergeCells count="64">
    <mergeCell ref="L85:AO85"/>
    <mergeCell ref="AM87:AN87"/>
    <mergeCell ref="AM89:AP89"/>
    <mergeCell ref="AS89:AT91"/>
    <mergeCell ref="AM90:AP90"/>
    <mergeCell ref="C92:G92"/>
    <mergeCell ref="AN92:AP92"/>
    <mergeCell ref="AG92:AM92"/>
    <mergeCell ref="I92:AF92"/>
    <mergeCell ref="AN95:AP95"/>
    <mergeCell ref="D95:H95"/>
    <mergeCell ref="AG95:AM95"/>
    <mergeCell ref="J95:AF95"/>
    <mergeCell ref="J96:AF96"/>
    <mergeCell ref="D96:H96"/>
    <mergeCell ref="AN96:AP96"/>
    <mergeCell ref="AG96:AM96"/>
    <mergeCell ref="J97:AF97"/>
    <mergeCell ref="AG97:AM97"/>
    <mergeCell ref="D97:H97"/>
    <mergeCell ref="AN97:AP97"/>
    <mergeCell ref="AN98:AP98"/>
    <mergeCell ref="AG98:AM98"/>
    <mergeCell ref="J98:AF98"/>
    <mergeCell ref="D98:H98"/>
    <mergeCell ref="AN99:AP99"/>
    <mergeCell ref="AG99:AM99"/>
    <mergeCell ref="D99:H99"/>
    <mergeCell ref="J99:AF99"/>
    <mergeCell ref="AN100:AP100"/>
    <mergeCell ref="AG100:AM100"/>
    <mergeCell ref="D100:H100"/>
    <mergeCell ref="J100:AF100"/>
    <mergeCell ref="AN101:AP101"/>
    <mergeCell ref="AG101:AM101"/>
    <mergeCell ref="D101:H101"/>
    <mergeCell ref="J101:AF101"/>
    <mergeCell ref="AG94:AM94"/>
    <mergeCell ref="AN94:AP94"/>
    <mergeCell ref="K5:AO5"/>
    <mergeCell ref="K6:AO6"/>
    <mergeCell ref="E23:AN23"/>
    <mergeCell ref="AK26:AO26"/>
    <mergeCell ref="L28:P28"/>
    <mergeCell ref="W28:AE28"/>
    <mergeCell ref="AK28:AO28"/>
    <mergeCell ref="L29:P29"/>
    <mergeCell ref="W29:AE29"/>
    <mergeCell ref="AK29:AO29"/>
    <mergeCell ref="AK30:AO30"/>
    <mergeCell ref="L30:P30"/>
    <mergeCell ref="W30:AE30"/>
    <mergeCell ref="W31:AE31"/>
    <mergeCell ref="AK31:AO31"/>
    <mergeCell ref="L31:P31"/>
    <mergeCell ref="L32:P32"/>
    <mergeCell ref="W32:AE32"/>
    <mergeCell ref="AK32:AO32"/>
    <mergeCell ref="L33:P33"/>
    <mergeCell ref="W33:AE33"/>
    <mergeCell ref="AK33:AO33"/>
    <mergeCell ref="AK35:AO35"/>
    <mergeCell ref="X35:AB35"/>
    <mergeCell ref="AR2:BE2"/>
  </mergeCells>
  <hyperlinks>
    <hyperlink ref="A95" location="'SO-01 - Búracie práce'!C2" display="/"/>
    <hyperlink ref="A96" location="'SO-02 - Stavebné práce'!C2" display="/"/>
    <hyperlink ref="A97" location="'SO 03 - Elektro - VÝMENA ...'!C2" display="/"/>
    <hyperlink ref="A98" location="'SO 05 - FVZ'!C2" display="/"/>
    <hyperlink ref="A99" location="'SO 06 - Silnoprúdové rozv...'!C2" display="/"/>
    <hyperlink ref="A100" location="'SO 07 - Dažďová kanalizácia'!C2" display="/"/>
    <hyperlink ref="A101" location="'SO 08 - Zdravotechnika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114"/>
    </row>
    <row r="2" s="1" customFormat="1" ht="36.96" customHeight="1">
      <c r="L2" s="14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81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72</v>
      </c>
    </row>
    <row r="4" s="1" customFormat="1" ht="24.96" customHeight="1">
      <c r="B4" s="18"/>
      <c r="D4" s="19" t="s">
        <v>100</v>
      </c>
      <c r="L4" s="18"/>
      <c r="M4" s="115" t="s">
        <v>9</v>
      </c>
      <c r="AT4" s="15" t="s">
        <v>3</v>
      </c>
    </row>
    <row r="5" s="1" customFormat="1" ht="6.96" customHeight="1">
      <c r="B5" s="18"/>
      <c r="L5" s="18"/>
    </row>
    <row r="6" s="1" customFormat="1" ht="12" customHeight="1">
      <c r="B6" s="18"/>
      <c r="D6" s="25" t="s">
        <v>13</v>
      </c>
      <c r="L6" s="18"/>
    </row>
    <row r="7" s="1" customFormat="1" ht="16.5" customHeight="1">
      <c r="B7" s="18"/>
      <c r="E7" s="116" t="str">
        <f>'Rekapitulácia stavby'!K6</f>
        <v>PD Dolný Lopašov,ZDS kravína modernizáciou a stavenými úpravami</v>
      </c>
      <c r="F7" s="25"/>
      <c r="G7" s="25"/>
      <c r="H7" s="25"/>
      <c r="L7" s="18"/>
    </row>
    <row r="8" s="2" customFormat="1" ht="12" customHeight="1">
      <c r="A8" s="28"/>
      <c r="B8" s="29"/>
      <c r="C8" s="28"/>
      <c r="D8" s="25" t="s">
        <v>101</v>
      </c>
      <c r="E8" s="28"/>
      <c r="F8" s="28"/>
      <c r="G8" s="28"/>
      <c r="H8" s="28"/>
      <c r="I8" s="28"/>
      <c r="J8" s="28"/>
      <c r="K8" s="28"/>
      <c r="L8" s="49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</row>
    <row r="9" s="2" customFormat="1" ht="16.5" customHeight="1">
      <c r="A9" s="28"/>
      <c r="B9" s="29"/>
      <c r="C9" s="28"/>
      <c r="D9" s="28"/>
      <c r="E9" s="61" t="s">
        <v>102</v>
      </c>
      <c r="F9" s="28"/>
      <c r="G9" s="28"/>
      <c r="H9" s="28"/>
      <c r="I9" s="28"/>
      <c r="J9" s="28"/>
      <c r="K9" s="28"/>
      <c r="L9" s="49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</row>
    <row r="10" s="2" customFormat="1">
      <c r="A10" s="28"/>
      <c r="B10" s="29"/>
      <c r="C10" s="28"/>
      <c r="D10" s="28"/>
      <c r="E10" s="28"/>
      <c r="F10" s="28"/>
      <c r="G10" s="28"/>
      <c r="H10" s="28"/>
      <c r="I10" s="28"/>
      <c r="J10" s="28"/>
      <c r="K10" s="28"/>
      <c r="L10" s="49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</row>
    <row r="11" s="2" customFormat="1" ht="12" customHeight="1">
      <c r="A11" s="28"/>
      <c r="B11" s="29"/>
      <c r="C11" s="28"/>
      <c r="D11" s="25" t="s">
        <v>15</v>
      </c>
      <c r="E11" s="28"/>
      <c r="F11" s="22" t="s">
        <v>1</v>
      </c>
      <c r="G11" s="28"/>
      <c r="H11" s="28"/>
      <c r="I11" s="25" t="s">
        <v>16</v>
      </c>
      <c r="J11" s="22" t="s">
        <v>1</v>
      </c>
      <c r="K11" s="28"/>
      <c r="L11" s="49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</row>
    <row r="12" s="2" customFormat="1" ht="12" customHeight="1">
      <c r="A12" s="28"/>
      <c r="B12" s="29"/>
      <c r="C12" s="28"/>
      <c r="D12" s="25" t="s">
        <v>17</v>
      </c>
      <c r="E12" s="28"/>
      <c r="F12" s="22" t="s">
        <v>18</v>
      </c>
      <c r="G12" s="28"/>
      <c r="H12" s="28"/>
      <c r="I12" s="25" t="s">
        <v>19</v>
      </c>
      <c r="J12" s="63" t="str">
        <f>'Rekapitulácia stavby'!AN8</f>
        <v>13. 10. 2026</v>
      </c>
      <c r="K12" s="28"/>
      <c r="L12" s="49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</row>
    <row r="13" s="2" customFormat="1" ht="10.8" customHeight="1">
      <c r="A13" s="28"/>
      <c r="B13" s="29"/>
      <c r="C13" s="28"/>
      <c r="D13" s="28"/>
      <c r="E13" s="28"/>
      <c r="F13" s="28"/>
      <c r="G13" s="28"/>
      <c r="H13" s="28"/>
      <c r="I13" s="28"/>
      <c r="J13" s="28"/>
      <c r="K13" s="28"/>
      <c r="L13" s="49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</row>
    <row r="14" s="2" customFormat="1" ht="12" customHeight="1">
      <c r="A14" s="28"/>
      <c r="B14" s="29"/>
      <c r="C14" s="28"/>
      <c r="D14" s="25" t="s">
        <v>21</v>
      </c>
      <c r="E14" s="28"/>
      <c r="F14" s="28"/>
      <c r="G14" s="28"/>
      <c r="H14" s="28"/>
      <c r="I14" s="25" t="s">
        <v>22</v>
      </c>
      <c r="J14" s="22" t="s">
        <v>1</v>
      </c>
      <c r="K14" s="28"/>
      <c r="L14" s="49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</row>
    <row r="15" s="2" customFormat="1" ht="18" customHeight="1">
      <c r="A15" s="28"/>
      <c r="B15" s="29"/>
      <c r="C15" s="28"/>
      <c r="D15" s="28"/>
      <c r="E15" s="22" t="s">
        <v>23</v>
      </c>
      <c r="F15" s="28"/>
      <c r="G15" s="28"/>
      <c r="H15" s="28"/>
      <c r="I15" s="25" t="s">
        <v>24</v>
      </c>
      <c r="J15" s="22" t="s">
        <v>1</v>
      </c>
      <c r="K15" s="28"/>
      <c r="L15" s="49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</row>
    <row r="16" s="2" customFormat="1" ht="6.96" customHeight="1">
      <c r="A16" s="28"/>
      <c r="B16" s="29"/>
      <c r="C16" s="28"/>
      <c r="D16" s="28"/>
      <c r="E16" s="28"/>
      <c r="F16" s="28"/>
      <c r="G16" s="28"/>
      <c r="H16" s="28"/>
      <c r="I16" s="28"/>
      <c r="J16" s="28"/>
      <c r="K16" s="28"/>
      <c r="L16" s="49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</row>
    <row r="17" s="2" customFormat="1" ht="12" customHeight="1">
      <c r="A17" s="28"/>
      <c r="B17" s="29"/>
      <c r="C17" s="28"/>
      <c r="D17" s="25" t="s">
        <v>25</v>
      </c>
      <c r="E17" s="28"/>
      <c r="F17" s="28"/>
      <c r="G17" s="28"/>
      <c r="H17" s="28"/>
      <c r="I17" s="25" t="s">
        <v>22</v>
      </c>
      <c r="J17" s="22" t="str">
        <f>'Rekapitulácia stavby'!AN13</f>
        <v/>
      </c>
      <c r="K17" s="28"/>
      <c r="L17" s="49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</row>
    <row r="18" s="2" customFormat="1" ht="18" customHeight="1">
      <c r="A18" s="28"/>
      <c r="B18" s="29"/>
      <c r="C18" s="28"/>
      <c r="D18" s="28"/>
      <c r="E18" s="22" t="str">
        <f>'Rekapitulácia stavby'!E14</f>
        <v xml:space="preserve"> </v>
      </c>
      <c r="F18" s="22"/>
      <c r="G18" s="22"/>
      <c r="H18" s="22"/>
      <c r="I18" s="25" t="s">
        <v>24</v>
      </c>
      <c r="J18" s="22" t="str">
        <f>'Rekapitulácia stavby'!AN14</f>
        <v/>
      </c>
      <c r="K18" s="28"/>
      <c r="L18" s="49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</row>
    <row r="19" s="2" customFormat="1" ht="6.96" customHeight="1">
      <c r="A19" s="28"/>
      <c r="B19" s="29"/>
      <c r="C19" s="28"/>
      <c r="D19" s="28"/>
      <c r="E19" s="28"/>
      <c r="F19" s="28"/>
      <c r="G19" s="28"/>
      <c r="H19" s="28"/>
      <c r="I19" s="28"/>
      <c r="J19" s="28"/>
      <c r="K19" s="28"/>
      <c r="L19" s="49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</row>
    <row r="20" s="2" customFormat="1" ht="12" customHeight="1">
      <c r="A20" s="28"/>
      <c r="B20" s="29"/>
      <c r="C20" s="28"/>
      <c r="D20" s="25" t="s">
        <v>27</v>
      </c>
      <c r="E20" s="28"/>
      <c r="F20" s="28"/>
      <c r="G20" s="28"/>
      <c r="H20" s="28"/>
      <c r="I20" s="25" t="s">
        <v>22</v>
      </c>
      <c r="J20" s="22" t="s">
        <v>1</v>
      </c>
      <c r="K20" s="28"/>
      <c r="L20" s="49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</row>
    <row r="21" s="2" customFormat="1" ht="18" customHeight="1">
      <c r="A21" s="28"/>
      <c r="B21" s="29"/>
      <c r="C21" s="28"/>
      <c r="D21" s="28"/>
      <c r="E21" s="22" t="s">
        <v>28</v>
      </c>
      <c r="F21" s="28"/>
      <c r="G21" s="28"/>
      <c r="H21" s="28"/>
      <c r="I21" s="25" t="s">
        <v>24</v>
      </c>
      <c r="J21" s="22" t="s">
        <v>1</v>
      </c>
      <c r="K21" s="28"/>
      <c r="L21" s="49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</row>
    <row r="22" s="2" customFormat="1" ht="6.96" customHeight="1">
      <c r="A22" s="28"/>
      <c r="B22" s="29"/>
      <c r="C22" s="28"/>
      <c r="D22" s="28"/>
      <c r="E22" s="28"/>
      <c r="F22" s="28"/>
      <c r="G22" s="28"/>
      <c r="H22" s="28"/>
      <c r="I22" s="28"/>
      <c r="J22" s="28"/>
      <c r="K22" s="28"/>
      <c r="L22" s="49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</row>
    <row r="23" s="2" customFormat="1" ht="12" customHeight="1">
      <c r="A23" s="28"/>
      <c r="B23" s="29"/>
      <c r="C23" s="28"/>
      <c r="D23" s="25" t="s">
        <v>30</v>
      </c>
      <c r="E23" s="28"/>
      <c r="F23" s="28"/>
      <c r="G23" s="28"/>
      <c r="H23" s="28"/>
      <c r="I23" s="25" t="s">
        <v>22</v>
      </c>
      <c r="J23" s="22" t="str">
        <f>IF('Rekapitulácia stavby'!AN19="","",'Rekapitulácia stavby'!AN19)</f>
        <v/>
      </c>
      <c r="K23" s="28"/>
      <c r="L23" s="49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</row>
    <row r="24" s="2" customFormat="1" ht="18" customHeight="1">
      <c r="A24" s="28"/>
      <c r="B24" s="29"/>
      <c r="C24" s="28"/>
      <c r="D24" s="28"/>
      <c r="E24" s="22" t="str">
        <f>IF('Rekapitulácia stavby'!E20="","",'Rekapitulácia stavby'!E20)</f>
        <v xml:space="preserve"> </v>
      </c>
      <c r="F24" s="28"/>
      <c r="G24" s="28"/>
      <c r="H24" s="28"/>
      <c r="I24" s="25" t="s">
        <v>24</v>
      </c>
      <c r="J24" s="22" t="str">
        <f>IF('Rekapitulácia stavby'!AN20="","",'Rekapitulácia stavby'!AN20)</f>
        <v/>
      </c>
      <c r="K24" s="28"/>
      <c r="L24" s="49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</row>
    <row r="25" s="2" customFormat="1" ht="6.96" customHeight="1">
      <c r="A25" s="28"/>
      <c r="B25" s="29"/>
      <c r="C25" s="28"/>
      <c r="D25" s="28"/>
      <c r="E25" s="28"/>
      <c r="F25" s="28"/>
      <c r="G25" s="28"/>
      <c r="H25" s="28"/>
      <c r="I25" s="28"/>
      <c r="J25" s="28"/>
      <c r="K25" s="28"/>
      <c r="L25" s="49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</row>
    <row r="26" s="2" customFormat="1" ht="12" customHeight="1">
      <c r="A26" s="28"/>
      <c r="B26" s="29"/>
      <c r="C26" s="28"/>
      <c r="D26" s="25" t="s">
        <v>31</v>
      </c>
      <c r="E26" s="28"/>
      <c r="F26" s="28"/>
      <c r="G26" s="28"/>
      <c r="H26" s="28"/>
      <c r="I26" s="28"/>
      <c r="J26" s="28"/>
      <c r="K26" s="28"/>
      <c r="L26" s="49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</row>
    <row r="27" s="8" customFormat="1" ht="16.5" customHeight="1">
      <c r="A27" s="117"/>
      <c r="B27" s="118"/>
      <c r="C27" s="117"/>
      <c r="D27" s="117"/>
      <c r="E27" s="26" t="s">
        <v>1</v>
      </c>
      <c r="F27" s="26"/>
      <c r="G27" s="26"/>
      <c r="H27" s="26"/>
      <c r="I27" s="117"/>
      <c r="J27" s="117"/>
      <c r="K27" s="117"/>
      <c r="L27" s="119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</row>
    <row r="28" s="2" customFormat="1" ht="6.96" customHeight="1">
      <c r="A28" s="28"/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49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</row>
    <row r="29" s="2" customFormat="1" ht="6.96" customHeight="1">
      <c r="A29" s="28"/>
      <c r="B29" s="29"/>
      <c r="C29" s="28"/>
      <c r="D29" s="84"/>
      <c r="E29" s="84"/>
      <c r="F29" s="84"/>
      <c r="G29" s="84"/>
      <c r="H29" s="84"/>
      <c r="I29" s="84"/>
      <c r="J29" s="84"/>
      <c r="K29" s="84"/>
      <c r="L29" s="49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</row>
    <row r="30" s="2" customFormat="1" ht="25.44" customHeight="1">
      <c r="A30" s="28"/>
      <c r="B30" s="29"/>
      <c r="C30" s="28"/>
      <c r="D30" s="120" t="s">
        <v>32</v>
      </c>
      <c r="E30" s="28"/>
      <c r="F30" s="28"/>
      <c r="G30" s="28"/>
      <c r="H30" s="28"/>
      <c r="I30" s="28"/>
      <c r="J30" s="90">
        <f>ROUND(J121, 2)</f>
        <v>900.94000000000005</v>
      </c>
      <c r="K30" s="28"/>
      <c r="L30" s="49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</row>
    <row r="31" s="2" customFormat="1" ht="6.96" customHeight="1">
      <c r="A31" s="28"/>
      <c r="B31" s="29"/>
      <c r="C31" s="28"/>
      <c r="D31" s="84"/>
      <c r="E31" s="84"/>
      <c r="F31" s="84"/>
      <c r="G31" s="84"/>
      <c r="H31" s="84"/>
      <c r="I31" s="84"/>
      <c r="J31" s="84"/>
      <c r="K31" s="84"/>
      <c r="L31" s="49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</row>
    <row r="32" s="2" customFormat="1" ht="14.4" customHeight="1">
      <c r="A32" s="28"/>
      <c r="B32" s="29"/>
      <c r="C32" s="28"/>
      <c r="D32" s="28"/>
      <c r="E32" s="28"/>
      <c r="F32" s="33" t="s">
        <v>34</v>
      </c>
      <c r="G32" s="28"/>
      <c r="H32" s="28"/>
      <c r="I32" s="33" t="s">
        <v>33</v>
      </c>
      <c r="J32" s="33" t="s">
        <v>35</v>
      </c>
      <c r="K32" s="28"/>
      <c r="L32" s="49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</row>
    <row r="33" s="2" customFormat="1" ht="14.4" customHeight="1">
      <c r="A33" s="28"/>
      <c r="B33" s="29"/>
      <c r="C33" s="28"/>
      <c r="D33" s="121" t="s">
        <v>36</v>
      </c>
      <c r="E33" s="35" t="s">
        <v>37</v>
      </c>
      <c r="F33" s="122">
        <f>ROUND((SUM(BE121:BE134)),  2)</f>
        <v>0</v>
      </c>
      <c r="G33" s="123"/>
      <c r="H33" s="123"/>
      <c r="I33" s="124">
        <v>0.23000000000000001</v>
      </c>
      <c r="J33" s="122">
        <f>ROUND(((SUM(BE121:BE134))*I33),  2)</f>
        <v>0</v>
      </c>
      <c r="K33" s="28"/>
      <c r="L33" s="49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</row>
    <row r="34" s="2" customFormat="1" ht="14.4" customHeight="1">
      <c r="A34" s="28"/>
      <c r="B34" s="29"/>
      <c r="C34" s="28"/>
      <c r="D34" s="28"/>
      <c r="E34" s="35" t="s">
        <v>38</v>
      </c>
      <c r="F34" s="125">
        <f>ROUND((SUM(BF121:BF134)),  2)</f>
        <v>900.94000000000005</v>
      </c>
      <c r="G34" s="28"/>
      <c r="H34" s="28"/>
      <c r="I34" s="126">
        <v>0.23000000000000001</v>
      </c>
      <c r="J34" s="125">
        <f>ROUND(((SUM(BF121:BF134))*I34),  2)</f>
        <v>207.22</v>
      </c>
      <c r="K34" s="28"/>
      <c r="L34" s="49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</row>
    <row r="35" hidden="1" s="2" customFormat="1" ht="14.4" customHeight="1">
      <c r="A35" s="28"/>
      <c r="B35" s="29"/>
      <c r="C35" s="28"/>
      <c r="D35" s="28"/>
      <c r="E35" s="25" t="s">
        <v>39</v>
      </c>
      <c r="F35" s="125">
        <f>ROUND((SUM(BG121:BG134)),  2)</f>
        <v>0</v>
      </c>
      <c r="G35" s="28"/>
      <c r="H35" s="28"/>
      <c r="I35" s="126">
        <v>0.23000000000000001</v>
      </c>
      <c r="J35" s="125">
        <f>0</f>
        <v>0</v>
      </c>
      <c r="K35" s="28"/>
      <c r="L35" s="49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</row>
    <row r="36" hidden="1" s="2" customFormat="1" ht="14.4" customHeight="1">
      <c r="A36" s="28"/>
      <c r="B36" s="29"/>
      <c r="C36" s="28"/>
      <c r="D36" s="28"/>
      <c r="E36" s="25" t="s">
        <v>40</v>
      </c>
      <c r="F36" s="125">
        <f>ROUND((SUM(BH121:BH134)),  2)</f>
        <v>0</v>
      </c>
      <c r="G36" s="28"/>
      <c r="H36" s="28"/>
      <c r="I36" s="126">
        <v>0.23000000000000001</v>
      </c>
      <c r="J36" s="125">
        <f>0</f>
        <v>0</v>
      </c>
      <c r="K36" s="28"/>
      <c r="L36" s="49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</row>
    <row r="37" hidden="1" s="2" customFormat="1" ht="14.4" customHeight="1">
      <c r="A37" s="28"/>
      <c r="B37" s="29"/>
      <c r="C37" s="28"/>
      <c r="D37" s="28"/>
      <c r="E37" s="35" t="s">
        <v>41</v>
      </c>
      <c r="F37" s="122">
        <f>ROUND((SUM(BI121:BI134)),  2)</f>
        <v>0</v>
      </c>
      <c r="G37" s="123"/>
      <c r="H37" s="123"/>
      <c r="I37" s="124">
        <v>0</v>
      </c>
      <c r="J37" s="122">
        <f>0</f>
        <v>0</v>
      </c>
      <c r="K37" s="28"/>
      <c r="L37" s="49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</row>
    <row r="38" s="2" customFormat="1" ht="6.96" customHeight="1">
      <c r="A38" s="28"/>
      <c r="B38" s="29"/>
      <c r="C38" s="28"/>
      <c r="D38" s="28"/>
      <c r="E38" s="28"/>
      <c r="F38" s="28"/>
      <c r="G38" s="28"/>
      <c r="H38" s="28"/>
      <c r="I38" s="28"/>
      <c r="J38" s="28"/>
      <c r="K38" s="28"/>
      <c r="L38" s="49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</row>
    <row r="39" s="2" customFormat="1" ht="25.44" customHeight="1">
      <c r="A39" s="28"/>
      <c r="B39" s="29"/>
      <c r="C39" s="127"/>
      <c r="D39" s="128" t="s">
        <v>42</v>
      </c>
      <c r="E39" s="75"/>
      <c r="F39" s="75"/>
      <c r="G39" s="129" t="s">
        <v>43</v>
      </c>
      <c r="H39" s="130" t="s">
        <v>44</v>
      </c>
      <c r="I39" s="75"/>
      <c r="J39" s="131">
        <f>SUM(J30:J37)</f>
        <v>1108.1600000000001</v>
      </c>
      <c r="K39" s="132"/>
      <c r="L39" s="49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</row>
    <row r="40" s="2" customFormat="1" ht="14.4" customHeight="1">
      <c r="A40" s="28"/>
      <c r="B40" s="29"/>
      <c r="C40" s="28"/>
      <c r="D40" s="28"/>
      <c r="E40" s="28"/>
      <c r="F40" s="28"/>
      <c r="G40" s="28"/>
      <c r="H40" s="28"/>
      <c r="I40" s="28"/>
      <c r="J40" s="28"/>
      <c r="K40" s="28"/>
      <c r="L40" s="49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</row>
    <row r="41" s="1" customFormat="1" ht="14.4" customHeight="1">
      <c r="B41" s="18"/>
      <c r="L41" s="18"/>
    </row>
    <row r="42" s="1" customFormat="1" ht="14.4" customHeight="1">
      <c r="B42" s="18"/>
      <c r="L42" s="18"/>
    </row>
    <row r="43" s="1" customFormat="1" ht="14.4" customHeight="1">
      <c r="B43" s="18"/>
      <c r="L43" s="18"/>
    </row>
    <row r="44" s="1" customFormat="1" ht="14.4" customHeight="1">
      <c r="B44" s="18"/>
      <c r="L44" s="18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49"/>
      <c r="D50" s="50" t="s">
        <v>45</v>
      </c>
      <c r="E50" s="51"/>
      <c r="F50" s="51"/>
      <c r="G50" s="50" t="s">
        <v>46</v>
      </c>
      <c r="H50" s="51"/>
      <c r="I50" s="51"/>
      <c r="J50" s="51"/>
      <c r="K50" s="51"/>
      <c r="L50" s="49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28"/>
      <c r="B61" s="29"/>
      <c r="C61" s="28"/>
      <c r="D61" s="52" t="s">
        <v>47</v>
      </c>
      <c r="E61" s="31"/>
      <c r="F61" s="133" t="s">
        <v>48</v>
      </c>
      <c r="G61" s="52" t="s">
        <v>47</v>
      </c>
      <c r="H61" s="31"/>
      <c r="I61" s="31"/>
      <c r="J61" s="134" t="s">
        <v>48</v>
      </c>
      <c r="K61" s="31"/>
      <c r="L61" s="49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28"/>
      <c r="B65" s="29"/>
      <c r="C65" s="28"/>
      <c r="D65" s="50" t="s">
        <v>49</v>
      </c>
      <c r="E65" s="53"/>
      <c r="F65" s="53"/>
      <c r="G65" s="50" t="s">
        <v>50</v>
      </c>
      <c r="H65" s="53"/>
      <c r="I65" s="53"/>
      <c r="J65" s="53"/>
      <c r="K65" s="53"/>
      <c r="L65" s="49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28"/>
      <c r="B76" s="29"/>
      <c r="C76" s="28"/>
      <c r="D76" s="52" t="s">
        <v>47</v>
      </c>
      <c r="E76" s="31"/>
      <c r="F76" s="133" t="s">
        <v>48</v>
      </c>
      <c r="G76" s="52" t="s">
        <v>47</v>
      </c>
      <c r="H76" s="31"/>
      <c r="I76" s="31"/>
      <c r="J76" s="134" t="s">
        <v>48</v>
      </c>
      <c r="K76" s="31"/>
      <c r="L76" s="49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</row>
    <row r="77" s="2" customFormat="1" ht="14.4" customHeight="1">
      <c r="A77" s="28"/>
      <c r="B77" s="54"/>
      <c r="C77" s="55"/>
      <c r="D77" s="55"/>
      <c r="E77" s="55"/>
      <c r="F77" s="55"/>
      <c r="G77" s="55"/>
      <c r="H77" s="55"/>
      <c r="I77" s="55"/>
      <c r="J77" s="55"/>
      <c r="K77" s="55"/>
      <c r="L77" s="49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</row>
    <row r="81" s="2" customFormat="1" ht="6.96" customHeight="1">
      <c r="A81" s="28"/>
      <c r="B81" s="56"/>
      <c r="C81" s="57"/>
      <c r="D81" s="57"/>
      <c r="E81" s="57"/>
      <c r="F81" s="57"/>
      <c r="G81" s="57"/>
      <c r="H81" s="57"/>
      <c r="I81" s="57"/>
      <c r="J81" s="57"/>
      <c r="K81" s="57"/>
      <c r="L81" s="49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</row>
    <row r="82" s="2" customFormat="1" ht="24.96" customHeight="1">
      <c r="A82" s="28"/>
      <c r="B82" s="29"/>
      <c r="C82" s="19" t="s">
        <v>103</v>
      </c>
      <c r="D82" s="28"/>
      <c r="E82" s="28"/>
      <c r="F82" s="28"/>
      <c r="G82" s="28"/>
      <c r="H82" s="28"/>
      <c r="I82" s="28"/>
      <c r="J82" s="28"/>
      <c r="K82" s="28"/>
      <c r="L82" s="49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</row>
    <row r="83" s="2" customFormat="1" ht="6.96" customHeight="1">
      <c r="A83" s="28"/>
      <c r="B83" s="29"/>
      <c r="C83" s="28"/>
      <c r="D83" s="28"/>
      <c r="E83" s="28"/>
      <c r="F83" s="28"/>
      <c r="G83" s="28"/>
      <c r="H83" s="28"/>
      <c r="I83" s="28"/>
      <c r="J83" s="28"/>
      <c r="K83" s="28"/>
      <c r="L83" s="49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</row>
    <row r="84" s="2" customFormat="1" ht="12" customHeight="1">
      <c r="A84" s="28"/>
      <c r="B84" s="29"/>
      <c r="C84" s="25" t="s">
        <v>13</v>
      </c>
      <c r="D84" s="28"/>
      <c r="E84" s="28"/>
      <c r="F84" s="28"/>
      <c r="G84" s="28"/>
      <c r="H84" s="28"/>
      <c r="I84" s="28"/>
      <c r="J84" s="28"/>
      <c r="K84" s="28"/>
      <c r="L84" s="49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</row>
    <row r="85" s="2" customFormat="1" ht="16.5" customHeight="1">
      <c r="A85" s="28"/>
      <c r="B85" s="29"/>
      <c r="C85" s="28"/>
      <c r="D85" s="28"/>
      <c r="E85" s="116" t="str">
        <f>E7</f>
        <v>PD Dolný Lopašov,ZDS kravína modernizáciou a stavenými úpravami</v>
      </c>
      <c r="F85" s="25"/>
      <c r="G85" s="25"/>
      <c r="H85" s="25"/>
      <c r="I85" s="28"/>
      <c r="J85" s="28"/>
      <c r="K85" s="28"/>
      <c r="L85" s="49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</row>
    <row r="86" s="2" customFormat="1" ht="12" customHeight="1">
      <c r="A86" s="28"/>
      <c r="B86" s="29"/>
      <c r="C86" s="25" t="s">
        <v>101</v>
      </c>
      <c r="D86" s="28"/>
      <c r="E86" s="28"/>
      <c r="F86" s="28"/>
      <c r="G86" s="28"/>
      <c r="H86" s="28"/>
      <c r="I86" s="28"/>
      <c r="J86" s="28"/>
      <c r="K86" s="28"/>
      <c r="L86" s="49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</row>
    <row r="87" s="2" customFormat="1" ht="16.5" customHeight="1">
      <c r="A87" s="28"/>
      <c r="B87" s="29"/>
      <c r="C87" s="28"/>
      <c r="D87" s="28"/>
      <c r="E87" s="61" t="str">
        <f>E9</f>
        <v>SO-01 - Búracie práce</v>
      </c>
      <c r="F87" s="28"/>
      <c r="G87" s="28"/>
      <c r="H87" s="28"/>
      <c r="I87" s="28"/>
      <c r="J87" s="28"/>
      <c r="K87" s="28"/>
      <c r="L87" s="49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</row>
    <row r="88" s="2" customFormat="1" ht="6.96" customHeight="1">
      <c r="A88" s="28"/>
      <c r="B88" s="29"/>
      <c r="C88" s="28"/>
      <c r="D88" s="28"/>
      <c r="E88" s="28"/>
      <c r="F88" s="28"/>
      <c r="G88" s="28"/>
      <c r="H88" s="28"/>
      <c r="I88" s="28"/>
      <c r="J88" s="28"/>
      <c r="K88" s="28"/>
      <c r="L88" s="49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</row>
    <row r="89" s="2" customFormat="1" ht="12" customHeight="1">
      <c r="A89" s="28"/>
      <c r="B89" s="29"/>
      <c r="C89" s="25" t="s">
        <v>17</v>
      </c>
      <c r="D89" s="28"/>
      <c r="E89" s="28"/>
      <c r="F89" s="22" t="str">
        <f>F12</f>
        <v>Dolný Lopašov</v>
      </c>
      <c r="G89" s="28"/>
      <c r="H89" s="28"/>
      <c r="I89" s="25" t="s">
        <v>19</v>
      </c>
      <c r="J89" s="63" t="str">
        <f>IF(J12="","",J12)</f>
        <v>13. 10. 2026</v>
      </c>
      <c r="K89" s="28"/>
      <c r="L89" s="49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</row>
    <row r="90" s="2" customFormat="1" ht="6.96" customHeight="1">
      <c r="A90" s="28"/>
      <c r="B90" s="29"/>
      <c r="C90" s="28"/>
      <c r="D90" s="28"/>
      <c r="E90" s="28"/>
      <c r="F90" s="28"/>
      <c r="G90" s="28"/>
      <c r="H90" s="28"/>
      <c r="I90" s="28"/>
      <c r="J90" s="28"/>
      <c r="K90" s="28"/>
      <c r="L90" s="49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</row>
    <row r="91" s="2" customFormat="1" ht="25.65" customHeight="1">
      <c r="A91" s="28"/>
      <c r="B91" s="29"/>
      <c r="C91" s="25" t="s">
        <v>21</v>
      </c>
      <c r="D91" s="28"/>
      <c r="E91" s="28"/>
      <c r="F91" s="22" t="str">
        <f>E15</f>
        <v>PD Dolný Lopašov</v>
      </c>
      <c r="G91" s="28"/>
      <c r="H91" s="28"/>
      <c r="I91" s="25" t="s">
        <v>27</v>
      </c>
      <c r="J91" s="26" t="str">
        <f>E21</f>
        <v>Ing.arch.Štefan Magula</v>
      </c>
      <c r="K91" s="28"/>
      <c r="L91" s="49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</row>
    <row r="92" s="2" customFormat="1" ht="15.15" customHeight="1">
      <c r="A92" s="28"/>
      <c r="B92" s="29"/>
      <c r="C92" s="25" t="s">
        <v>25</v>
      </c>
      <c r="D92" s="28"/>
      <c r="E92" s="28"/>
      <c r="F92" s="22" t="str">
        <f>IF(E18="","",E18)</f>
        <v xml:space="preserve"> </v>
      </c>
      <c r="G92" s="28"/>
      <c r="H92" s="28"/>
      <c r="I92" s="25" t="s">
        <v>30</v>
      </c>
      <c r="J92" s="26" t="str">
        <f>E24</f>
        <v xml:space="preserve"> </v>
      </c>
      <c r="K92" s="28"/>
      <c r="L92" s="49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</row>
    <row r="93" s="2" customFormat="1" ht="10.32" customHeight="1">
      <c r="A93" s="28"/>
      <c r="B93" s="29"/>
      <c r="C93" s="28"/>
      <c r="D93" s="28"/>
      <c r="E93" s="28"/>
      <c r="F93" s="28"/>
      <c r="G93" s="28"/>
      <c r="H93" s="28"/>
      <c r="I93" s="28"/>
      <c r="J93" s="28"/>
      <c r="K93" s="28"/>
      <c r="L93" s="49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</row>
    <row r="94" s="2" customFormat="1" ht="29.28" customHeight="1">
      <c r="A94" s="28"/>
      <c r="B94" s="29"/>
      <c r="C94" s="135" t="s">
        <v>104</v>
      </c>
      <c r="D94" s="127"/>
      <c r="E94" s="127"/>
      <c r="F94" s="127"/>
      <c r="G94" s="127"/>
      <c r="H94" s="127"/>
      <c r="I94" s="127"/>
      <c r="J94" s="136" t="s">
        <v>105</v>
      </c>
      <c r="K94" s="127"/>
      <c r="L94" s="49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</row>
    <row r="95" s="2" customFormat="1" ht="10.32" customHeight="1">
      <c r="A95" s="28"/>
      <c r="B95" s="29"/>
      <c r="C95" s="28"/>
      <c r="D95" s="28"/>
      <c r="E95" s="28"/>
      <c r="F95" s="28"/>
      <c r="G95" s="28"/>
      <c r="H95" s="28"/>
      <c r="I95" s="28"/>
      <c r="J95" s="28"/>
      <c r="K95" s="28"/>
      <c r="L95" s="49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</row>
    <row r="96" s="2" customFormat="1" ht="22.8" customHeight="1">
      <c r="A96" s="28"/>
      <c r="B96" s="29"/>
      <c r="C96" s="137" t="s">
        <v>106</v>
      </c>
      <c r="D96" s="28"/>
      <c r="E96" s="28"/>
      <c r="F96" s="28"/>
      <c r="G96" s="28"/>
      <c r="H96" s="28"/>
      <c r="I96" s="28"/>
      <c r="J96" s="90">
        <f>J121</f>
        <v>900.93999999999983</v>
      </c>
      <c r="K96" s="28"/>
      <c r="L96" s="49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U96" s="15" t="s">
        <v>107</v>
      </c>
    </row>
    <row r="97" s="9" customFormat="1" ht="24.96" customHeight="1">
      <c r="A97" s="9"/>
      <c r="B97" s="138"/>
      <c r="C97" s="9"/>
      <c r="D97" s="139" t="s">
        <v>108</v>
      </c>
      <c r="E97" s="140"/>
      <c r="F97" s="140"/>
      <c r="G97" s="140"/>
      <c r="H97" s="140"/>
      <c r="I97" s="140"/>
      <c r="J97" s="141">
        <f>J122</f>
        <v>287.09999999999997</v>
      </c>
      <c r="K97" s="9"/>
      <c r="L97" s="138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42"/>
      <c r="C98" s="10"/>
      <c r="D98" s="143" t="s">
        <v>109</v>
      </c>
      <c r="E98" s="144"/>
      <c r="F98" s="144"/>
      <c r="G98" s="144"/>
      <c r="H98" s="144"/>
      <c r="I98" s="144"/>
      <c r="J98" s="145">
        <f>J123</f>
        <v>287.09999999999997</v>
      </c>
      <c r="K98" s="10"/>
      <c r="L98" s="14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9" customFormat="1" ht="24.96" customHeight="1">
      <c r="A99" s="9"/>
      <c r="B99" s="138"/>
      <c r="C99" s="9"/>
      <c r="D99" s="139" t="s">
        <v>110</v>
      </c>
      <c r="E99" s="140"/>
      <c r="F99" s="140"/>
      <c r="G99" s="140"/>
      <c r="H99" s="140"/>
      <c r="I99" s="140"/>
      <c r="J99" s="141">
        <f>J129</f>
        <v>613.83999999999992</v>
      </c>
      <c r="K99" s="9"/>
      <c r="L99" s="138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42"/>
      <c r="C100" s="10"/>
      <c r="D100" s="143" t="s">
        <v>111</v>
      </c>
      <c r="E100" s="144"/>
      <c r="F100" s="144"/>
      <c r="G100" s="144"/>
      <c r="H100" s="144"/>
      <c r="I100" s="144"/>
      <c r="J100" s="145">
        <f>J130</f>
        <v>192.63999999999999</v>
      </c>
      <c r="K100" s="10"/>
      <c r="L100" s="14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42"/>
      <c r="C101" s="10"/>
      <c r="D101" s="143" t="s">
        <v>112</v>
      </c>
      <c r="E101" s="144"/>
      <c r="F101" s="144"/>
      <c r="G101" s="144"/>
      <c r="H101" s="144"/>
      <c r="I101" s="144"/>
      <c r="J101" s="145">
        <f>J133</f>
        <v>421.19999999999999</v>
      </c>
      <c r="K101" s="10"/>
      <c r="L101" s="14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28"/>
      <c r="B102" s="29"/>
      <c r="C102" s="28"/>
      <c r="D102" s="28"/>
      <c r="E102" s="28"/>
      <c r="F102" s="28"/>
      <c r="G102" s="28"/>
      <c r="H102" s="28"/>
      <c r="I102" s="28"/>
      <c r="J102" s="28"/>
      <c r="K102" s="28"/>
      <c r="L102" s="49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</row>
    <row r="103" s="2" customFormat="1" ht="6.96" customHeight="1">
      <c r="A103" s="28"/>
      <c r="B103" s="54"/>
      <c r="C103" s="55"/>
      <c r="D103" s="55"/>
      <c r="E103" s="55"/>
      <c r="F103" s="55"/>
      <c r="G103" s="55"/>
      <c r="H103" s="55"/>
      <c r="I103" s="55"/>
      <c r="J103" s="55"/>
      <c r="K103" s="55"/>
      <c r="L103" s="49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</row>
    <row r="107" s="2" customFormat="1" ht="6.96" customHeight="1">
      <c r="A107" s="28"/>
      <c r="B107" s="56"/>
      <c r="C107" s="57"/>
      <c r="D107" s="57"/>
      <c r="E107" s="57"/>
      <c r="F107" s="57"/>
      <c r="G107" s="57"/>
      <c r="H107" s="57"/>
      <c r="I107" s="57"/>
      <c r="J107" s="57"/>
      <c r="K107" s="57"/>
      <c r="L107" s="49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</row>
    <row r="108" s="2" customFormat="1" ht="24.96" customHeight="1">
      <c r="A108" s="28"/>
      <c r="B108" s="29"/>
      <c r="C108" s="19" t="s">
        <v>113</v>
      </c>
      <c r="D108" s="28"/>
      <c r="E108" s="28"/>
      <c r="F108" s="28"/>
      <c r="G108" s="28"/>
      <c r="H108" s="28"/>
      <c r="I108" s="28"/>
      <c r="J108" s="28"/>
      <c r="K108" s="28"/>
      <c r="L108" s="49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</row>
    <row r="109" s="2" customFormat="1" ht="6.96" customHeight="1">
      <c r="A109" s="28"/>
      <c r="B109" s="29"/>
      <c r="C109" s="28"/>
      <c r="D109" s="28"/>
      <c r="E109" s="28"/>
      <c r="F109" s="28"/>
      <c r="G109" s="28"/>
      <c r="H109" s="28"/>
      <c r="I109" s="28"/>
      <c r="J109" s="28"/>
      <c r="K109" s="28"/>
      <c r="L109" s="49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</row>
    <row r="110" s="2" customFormat="1" ht="12" customHeight="1">
      <c r="A110" s="28"/>
      <c r="B110" s="29"/>
      <c r="C110" s="25" t="s">
        <v>13</v>
      </c>
      <c r="D110" s="28"/>
      <c r="E110" s="28"/>
      <c r="F110" s="28"/>
      <c r="G110" s="28"/>
      <c r="H110" s="28"/>
      <c r="I110" s="28"/>
      <c r="J110" s="28"/>
      <c r="K110" s="28"/>
      <c r="L110" s="49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</row>
    <row r="111" s="2" customFormat="1" ht="16.5" customHeight="1">
      <c r="A111" s="28"/>
      <c r="B111" s="29"/>
      <c r="C111" s="28"/>
      <c r="D111" s="28"/>
      <c r="E111" s="116" t="str">
        <f>E7</f>
        <v>PD Dolný Lopašov,ZDS kravína modernizáciou a stavenými úpravami</v>
      </c>
      <c r="F111" s="25"/>
      <c r="G111" s="25"/>
      <c r="H111" s="25"/>
      <c r="I111" s="28"/>
      <c r="J111" s="28"/>
      <c r="K111" s="28"/>
      <c r="L111" s="49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</row>
    <row r="112" s="2" customFormat="1" ht="12" customHeight="1">
      <c r="A112" s="28"/>
      <c r="B112" s="29"/>
      <c r="C112" s="25" t="s">
        <v>101</v>
      </c>
      <c r="D112" s="28"/>
      <c r="E112" s="28"/>
      <c r="F112" s="28"/>
      <c r="G112" s="28"/>
      <c r="H112" s="28"/>
      <c r="I112" s="28"/>
      <c r="J112" s="28"/>
      <c r="K112" s="28"/>
      <c r="L112" s="49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</row>
    <row r="113" s="2" customFormat="1" ht="16.5" customHeight="1">
      <c r="A113" s="28"/>
      <c r="B113" s="29"/>
      <c r="C113" s="28"/>
      <c r="D113" s="28"/>
      <c r="E113" s="61" t="str">
        <f>E9</f>
        <v>SO-01 - Búracie práce</v>
      </c>
      <c r="F113" s="28"/>
      <c r="G113" s="28"/>
      <c r="H113" s="28"/>
      <c r="I113" s="28"/>
      <c r="J113" s="28"/>
      <c r="K113" s="28"/>
      <c r="L113" s="49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</row>
    <row r="114" s="2" customFormat="1" ht="6.96" customHeight="1">
      <c r="A114" s="28"/>
      <c r="B114" s="29"/>
      <c r="C114" s="28"/>
      <c r="D114" s="28"/>
      <c r="E114" s="28"/>
      <c r="F114" s="28"/>
      <c r="G114" s="28"/>
      <c r="H114" s="28"/>
      <c r="I114" s="28"/>
      <c r="J114" s="28"/>
      <c r="K114" s="28"/>
      <c r="L114" s="49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</row>
    <row r="115" s="2" customFormat="1" ht="12" customHeight="1">
      <c r="A115" s="28"/>
      <c r="B115" s="29"/>
      <c r="C115" s="25" t="s">
        <v>17</v>
      </c>
      <c r="D115" s="28"/>
      <c r="E115" s="28"/>
      <c r="F115" s="22" t="str">
        <f>F12</f>
        <v>Dolný Lopašov</v>
      </c>
      <c r="G115" s="28"/>
      <c r="H115" s="28"/>
      <c r="I115" s="25" t="s">
        <v>19</v>
      </c>
      <c r="J115" s="63" t="str">
        <f>IF(J12="","",J12)</f>
        <v>13. 10. 2026</v>
      </c>
      <c r="K115" s="28"/>
      <c r="L115" s="49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</row>
    <row r="116" s="2" customFormat="1" ht="6.96" customHeight="1">
      <c r="A116" s="28"/>
      <c r="B116" s="29"/>
      <c r="C116" s="28"/>
      <c r="D116" s="28"/>
      <c r="E116" s="28"/>
      <c r="F116" s="28"/>
      <c r="G116" s="28"/>
      <c r="H116" s="28"/>
      <c r="I116" s="28"/>
      <c r="J116" s="28"/>
      <c r="K116" s="28"/>
      <c r="L116" s="49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</row>
    <row r="117" s="2" customFormat="1" ht="25.65" customHeight="1">
      <c r="A117" s="28"/>
      <c r="B117" s="29"/>
      <c r="C117" s="25" t="s">
        <v>21</v>
      </c>
      <c r="D117" s="28"/>
      <c r="E117" s="28"/>
      <c r="F117" s="22" t="str">
        <f>E15</f>
        <v>PD Dolný Lopašov</v>
      </c>
      <c r="G117" s="28"/>
      <c r="H117" s="28"/>
      <c r="I117" s="25" t="s">
        <v>27</v>
      </c>
      <c r="J117" s="26" t="str">
        <f>E21</f>
        <v>Ing.arch.Štefan Magula</v>
      </c>
      <c r="K117" s="28"/>
      <c r="L117" s="49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</row>
    <row r="118" s="2" customFormat="1" ht="15.15" customHeight="1">
      <c r="A118" s="28"/>
      <c r="B118" s="29"/>
      <c r="C118" s="25" t="s">
        <v>25</v>
      </c>
      <c r="D118" s="28"/>
      <c r="E118" s="28"/>
      <c r="F118" s="22" t="str">
        <f>IF(E18="","",E18)</f>
        <v xml:space="preserve"> </v>
      </c>
      <c r="G118" s="28"/>
      <c r="H118" s="28"/>
      <c r="I118" s="25" t="s">
        <v>30</v>
      </c>
      <c r="J118" s="26" t="str">
        <f>E24</f>
        <v xml:space="preserve"> </v>
      </c>
      <c r="K118" s="28"/>
      <c r="L118" s="49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</row>
    <row r="119" s="2" customFormat="1" ht="10.32" customHeight="1">
      <c r="A119" s="28"/>
      <c r="B119" s="29"/>
      <c r="C119" s="28"/>
      <c r="D119" s="28"/>
      <c r="E119" s="28"/>
      <c r="F119" s="28"/>
      <c r="G119" s="28"/>
      <c r="H119" s="28"/>
      <c r="I119" s="28"/>
      <c r="J119" s="28"/>
      <c r="K119" s="28"/>
      <c r="L119" s="49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</row>
    <row r="120" s="11" customFormat="1" ht="29.28" customHeight="1">
      <c r="A120" s="146"/>
      <c r="B120" s="147"/>
      <c r="C120" s="148" t="s">
        <v>114</v>
      </c>
      <c r="D120" s="149" t="s">
        <v>57</v>
      </c>
      <c r="E120" s="149" t="s">
        <v>53</v>
      </c>
      <c r="F120" s="149" t="s">
        <v>54</v>
      </c>
      <c r="G120" s="149" t="s">
        <v>115</v>
      </c>
      <c r="H120" s="149" t="s">
        <v>116</v>
      </c>
      <c r="I120" s="149" t="s">
        <v>117</v>
      </c>
      <c r="J120" s="150" t="s">
        <v>105</v>
      </c>
      <c r="K120" s="151" t="s">
        <v>118</v>
      </c>
      <c r="L120" s="152"/>
      <c r="M120" s="80" t="s">
        <v>1</v>
      </c>
      <c r="N120" s="81" t="s">
        <v>36</v>
      </c>
      <c r="O120" s="81" t="s">
        <v>119</v>
      </c>
      <c r="P120" s="81" t="s">
        <v>120</v>
      </c>
      <c r="Q120" s="81" t="s">
        <v>121</v>
      </c>
      <c r="R120" s="81" t="s">
        <v>122</v>
      </c>
      <c r="S120" s="81" t="s">
        <v>123</v>
      </c>
      <c r="T120" s="82" t="s">
        <v>124</v>
      </c>
      <c r="U120" s="146"/>
      <c r="V120" s="146"/>
      <c r="W120" s="146"/>
      <c r="X120" s="146"/>
      <c r="Y120" s="146"/>
      <c r="Z120" s="146"/>
      <c r="AA120" s="146"/>
      <c r="AB120" s="146"/>
      <c r="AC120" s="146"/>
      <c r="AD120" s="146"/>
      <c r="AE120" s="146"/>
    </row>
    <row r="121" s="2" customFormat="1" ht="22.8" customHeight="1">
      <c r="A121" s="28"/>
      <c r="B121" s="29"/>
      <c r="C121" s="87" t="s">
        <v>106</v>
      </c>
      <c r="D121" s="28"/>
      <c r="E121" s="28"/>
      <c r="F121" s="28"/>
      <c r="G121" s="28"/>
      <c r="H121" s="28"/>
      <c r="I121" s="28"/>
      <c r="J121" s="153">
        <f>BK121</f>
        <v>900.93999999999983</v>
      </c>
      <c r="K121" s="28"/>
      <c r="L121" s="29"/>
      <c r="M121" s="83"/>
      <c r="N121" s="67"/>
      <c r="O121" s="84"/>
      <c r="P121" s="154">
        <f>P122+P129</f>
        <v>21.2316</v>
      </c>
      <c r="Q121" s="84"/>
      <c r="R121" s="154">
        <f>R122+R129</f>
        <v>0</v>
      </c>
      <c r="S121" s="84"/>
      <c r="T121" s="155">
        <f>T122+T129</f>
        <v>0.81130199999999997</v>
      </c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T121" s="15" t="s">
        <v>71</v>
      </c>
      <c r="AU121" s="15" t="s">
        <v>107</v>
      </c>
      <c r="BK121" s="156">
        <f>BK122+BK129</f>
        <v>900.93999999999983</v>
      </c>
    </row>
    <row r="122" s="12" customFormat="1" ht="25.92" customHeight="1">
      <c r="A122" s="12"/>
      <c r="B122" s="157"/>
      <c r="C122" s="12"/>
      <c r="D122" s="158" t="s">
        <v>71</v>
      </c>
      <c r="E122" s="159" t="s">
        <v>125</v>
      </c>
      <c r="F122" s="159" t="s">
        <v>126</v>
      </c>
      <c r="G122" s="12"/>
      <c r="H122" s="12"/>
      <c r="I122" s="12"/>
      <c r="J122" s="160">
        <f>BK122</f>
        <v>287.09999999999997</v>
      </c>
      <c r="K122" s="12"/>
      <c r="L122" s="157"/>
      <c r="M122" s="161"/>
      <c r="N122" s="162"/>
      <c r="O122" s="162"/>
      <c r="P122" s="163">
        <f>P123</f>
        <v>0</v>
      </c>
      <c r="Q122" s="162"/>
      <c r="R122" s="163">
        <f>R123</f>
        <v>0</v>
      </c>
      <c r="S122" s="162"/>
      <c r="T122" s="164">
        <f>T123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158" t="s">
        <v>80</v>
      </c>
      <c r="AT122" s="165" t="s">
        <v>71</v>
      </c>
      <c r="AU122" s="165" t="s">
        <v>72</v>
      </c>
      <c r="AY122" s="158" t="s">
        <v>127</v>
      </c>
      <c r="BK122" s="166">
        <f>BK123</f>
        <v>287.09999999999997</v>
      </c>
    </row>
    <row r="123" s="12" customFormat="1" ht="22.8" customHeight="1">
      <c r="A123" s="12"/>
      <c r="B123" s="157"/>
      <c r="C123" s="12"/>
      <c r="D123" s="158" t="s">
        <v>71</v>
      </c>
      <c r="E123" s="167" t="s">
        <v>128</v>
      </c>
      <c r="F123" s="167" t="s">
        <v>129</v>
      </c>
      <c r="G123" s="12"/>
      <c r="H123" s="12"/>
      <c r="I123" s="12"/>
      <c r="J123" s="168">
        <f>BK123</f>
        <v>287.09999999999997</v>
      </c>
      <c r="K123" s="12"/>
      <c r="L123" s="157"/>
      <c r="M123" s="161"/>
      <c r="N123" s="162"/>
      <c r="O123" s="162"/>
      <c r="P123" s="163">
        <f>SUM(P124:P128)</f>
        <v>0</v>
      </c>
      <c r="Q123" s="162"/>
      <c r="R123" s="163">
        <f>SUM(R124:R128)</f>
        <v>0</v>
      </c>
      <c r="S123" s="162"/>
      <c r="T123" s="164">
        <f>SUM(T124:T128)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158" t="s">
        <v>80</v>
      </c>
      <c r="AT123" s="165" t="s">
        <v>71</v>
      </c>
      <c r="AU123" s="165" t="s">
        <v>80</v>
      </c>
      <c r="AY123" s="158" t="s">
        <v>127</v>
      </c>
      <c r="BK123" s="166">
        <f>SUM(BK124:BK128)</f>
        <v>287.09999999999997</v>
      </c>
    </row>
    <row r="124" s="2" customFormat="1" ht="24.15" customHeight="1">
      <c r="A124" s="28"/>
      <c r="B124" s="169"/>
      <c r="C124" s="170" t="s">
        <v>80</v>
      </c>
      <c r="D124" s="170" t="s">
        <v>130</v>
      </c>
      <c r="E124" s="171" t="s">
        <v>131</v>
      </c>
      <c r="F124" s="172" t="s">
        <v>132</v>
      </c>
      <c r="G124" s="173" t="s">
        <v>133</v>
      </c>
      <c r="H124" s="174">
        <v>5</v>
      </c>
      <c r="I124" s="175">
        <v>46</v>
      </c>
      <c r="J124" s="175">
        <f>ROUND(I124*H124,2)</f>
        <v>230</v>
      </c>
      <c r="K124" s="176"/>
      <c r="L124" s="29"/>
      <c r="M124" s="177" t="s">
        <v>1</v>
      </c>
      <c r="N124" s="178" t="s">
        <v>38</v>
      </c>
      <c r="O124" s="179">
        <v>0</v>
      </c>
      <c r="P124" s="179">
        <f>O124*H124</f>
        <v>0</v>
      </c>
      <c r="Q124" s="179">
        <v>0</v>
      </c>
      <c r="R124" s="179">
        <f>Q124*H124</f>
        <v>0</v>
      </c>
      <c r="S124" s="179">
        <v>0</v>
      </c>
      <c r="T124" s="180">
        <f>S124*H124</f>
        <v>0</v>
      </c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R124" s="181" t="s">
        <v>134</v>
      </c>
      <c r="AT124" s="181" t="s">
        <v>130</v>
      </c>
      <c r="AU124" s="181" t="s">
        <v>135</v>
      </c>
      <c r="AY124" s="15" t="s">
        <v>127</v>
      </c>
      <c r="BE124" s="182">
        <f>IF(N124="základná",J124,0)</f>
        <v>0</v>
      </c>
      <c r="BF124" s="182">
        <f>IF(N124="znížená",J124,0)</f>
        <v>230</v>
      </c>
      <c r="BG124" s="182">
        <f>IF(N124="zákl. prenesená",J124,0)</f>
        <v>0</v>
      </c>
      <c r="BH124" s="182">
        <f>IF(N124="zníž. prenesená",J124,0)</f>
        <v>0</v>
      </c>
      <c r="BI124" s="182">
        <f>IF(N124="nulová",J124,0)</f>
        <v>0</v>
      </c>
      <c r="BJ124" s="15" t="s">
        <v>135</v>
      </c>
      <c r="BK124" s="182">
        <f>ROUND(I124*H124,2)</f>
        <v>230</v>
      </c>
      <c r="BL124" s="15" t="s">
        <v>134</v>
      </c>
      <c r="BM124" s="181" t="s">
        <v>135</v>
      </c>
    </row>
    <row r="125" s="2" customFormat="1" ht="21.75" customHeight="1">
      <c r="A125" s="28"/>
      <c r="B125" s="169"/>
      <c r="C125" s="170" t="s">
        <v>135</v>
      </c>
      <c r="D125" s="170" t="s">
        <v>130</v>
      </c>
      <c r="E125" s="171" t="s">
        <v>136</v>
      </c>
      <c r="F125" s="172" t="s">
        <v>137</v>
      </c>
      <c r="G125" s="173" t="s">
        <v>138</v>
      </c>
      <c r="H125" s="174">
        <v>0.81100000000000005</v>
      </c>
      <c r="I125" s="175">
        <v>18.440000000000001</v>
      </c>
      <c r="J125" s="175">
        <f>ROUND(I125*H125,2)</f>
        <v>14.949999999999999</v>
      </c>
      <c r="K125" s="176"/>
      <c r="L125" s="29"/>
      <c r="M125" s="177" t="s">
        <v>1</v>
      </c>
      <c r="N125" s="178" t="s">
        <v>38</v>
      </c>
      <c r="O125" s="179">
        <v>0</v>
      </c>
      <c r="P125" s="179">
        <f>O125*H125</f>
        <v>0</v>
      </c>
      <c r="Q125" s="179">
        <v>0</v>
      </c>
      <c r="R125" s="179">
        <f>Q125*H125</f>
        <v>0</v>
      </c>
      <c r="S125" s="179">
        <v>0</v>
      </c>
      <c r="T125" s="180">
        <f>S125*H125</f>
        <v>0</v>
      </c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R125" s="181" t="s">
        <v>134</v>
      </c>
      <c r="AT125" s="181" t="s">
        <v>130</v>
      </c>
      <c r="AU125" s="181" t="s">
        <v>135</v>
      </c>
      <c r="AY125" s="15" t="s">
        <v>127</v>
      </c>
      <c r="BE125" s="182">
        <f>IF(N125="základná",J125,0)</f>
        <v>0</v>
      </c>
      <c r="BF125" s="182">
        <f>IF(N125="znížená",J125,0)</f>
        <v>14.949999999999999</v>
      </c>
      <c r="BG125" s="182">
        <f>IF(N125="zákl. prenesená",J125,0)</f>
        <v>0</v>
      </c>
      <c r="BH125" s="182">
        <f>IF(N125="zníž. prenesená",J125,0)</f>
        <v>0</v>
      </c>
      <c r="BI125" s="182">
        <f>IF(N125="nulová",J125,0)</f>
        <v>0</v>
      </c>
      <c r="BJ125" s="15" t="s">
        <v>135</v>
      </c>
      <c r="BK125" s="182">
        <f>ROUND(I125*H125,2)</f>
        <v>14.949999999999999</v>
      </c>
      <c r="BL125" s="15" t="s">
        <v>134</v>
      </c>
      <c r="BM125" s="181" t="s">
        <v>139</v>
      </c>
    </row>
    <row r="126" s="2" customFormat="1" ht="24.15" customHeight="1">
      <c r="A126" s="28"/>
      <c r="B126" s="169"/>
      <c r="C126" s="170" t="s">
        <v>140</v>
      </c>
      <c r="D126" s="170" t="s">
        <v>130</v>
      </c>
      <c r="E126" s="171" t="s">
        <v>141</v>
      </c>
      <c r="F126" s="172" t="s">
        <v>142</v>
      </c>
      <c r="G126" s="173" t="s">
        <v>138</v>
      </c>
      <c r="H126" s="174">
        <v>15.409000000000001</v>
      </c>
      <c r="I126" s="175">
        <v>0.55000000000000004</v>
      </c>
      <c r="J126" s="175">
        <f>ROUND(I126*H126,2)</f>
        <v>8.4700000000000006</v>
      </c>
      <c r="K126" s="176"/>
      <c r="L126" s="29"/>
      <c r="M126" s="177" t="s">
        <v>1</v>
      </c>
      <c r="N126" s="178" t="s">
        <v>38</v>
      </c>
      <c r="O126" s="179">
        <v>0</v>
      </c>
      <c r="P126" s="179">
        <f>O126*H126</f>
        <v>0</v>
      </c>
      <c r="Q126" s="179">
        <v>0</v>
      </c>
      <c r="R126" s="179">
        <f>Q126*H126</f>
        <v>0</v>
      </c>
      <c r="S126" s="179">
        <v>0</v>
      </c>
      <c r="T126" s="180">
        <f>S126*H126</f>
        <v>0</v>
      </c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R126" s="181" t="s">
        <v>134</v>
      </c>
      <c r="AT126" s="181" t="s">
        <v>130</v>
      </c>
      <c r="AU126" s="181" t="s">
        <v>135</v>
      </c>
      <c r="AY126" s="15" t="s">
        <v>127</v>
      </c>
      <c r="BE126" s="182">
        <f>IF(N126="základná",J126,0)</f>
        <v>0</v>
      </c>
      <c r="BF126" s="182">
        <f>IF(N126="znížená",J126,0)</f>
        <v>8.4700000000000006</v>
      </c>
      <c r="BG126" s="182">
        <f>IF(N126="zákl. prenesená",J126,0)</f>
        <v>0</v>
      </c>
      <c r="BH126" s="182">
        <f>IF(N126="zníž. prenesená",J126,0)</f>
        <v>0</v>
      </c>
      <c r="BI126" s="182">
        <f>IF(N126="nulová",J126,0)</f>
        <v>0</v>
      </c>
      <c r="BJ126" s="15" t="s">
        <v>135</v>
      </c>
      <c r="BK126" s="182">
        <f>ROUND(I126*H126,2)</f>
        <v>8.4700000000000006</v>
      </c>
      <c r="BL126" s="15" t="s">
        <v>134</v>
      </c>
      <c r="BM126" s="181" t="s">
        <v>143</v>
      </c>
    </row>
    <row r="127" s="2" customFormat="1" ht="24.15" customHeight="1">
      <c r="A127" s="28"/>
      <c r="B127" s="169"/>
      <c r="C127" s="170" t="s">
        <v>134</v>
      </c>
      <c r="D127" s="170" t="s">
        <v>130</v>
      </c>
      <c r="E127" s="171" t="s">
        <v>144</v>
      </c>
      <c r="F127" s="172" t="s">
        <v>145</v>
      </c>
      <c r="G127" s="173" t="s">
        <v>138</v>
      </c>
      <c r="H127" s="174">
        <v>0.81100000000000005</v>
      </c>
      <c r="I127" s="175">
        <v>15.529999999999999</v>
      </c>
      <c r="J127" s="175">
        <f>ROUND(I127*H127,2)</f>
        <v>12.59</v>
      </c>
      <c r="K127" s="176"/>
      <c r="L127" s="29"/>
      <c r="M127" s="177" t="s">
        <v>1</v>
      </c>
      <c r="N127" s="178" t="s">
        <v>38</v>
      </c>
      <c r="O127" s="179">
        <v>0</v>
      </c>
      <c r="P127" s="179">
        <f>O127*H127</f>
        <v>0</v>
      </c>
      <c r="Q127" s="179">
        <v>0</v>
      </c>
      <c r="R127" s="179">
        <f>Q127*H127</f>
        <v>0</v>
      </c>
      <c r="S127" s="179">
        <v>0</v>
      </c>
      <c r="T127" s="180">
        <f>S127*H127</f>
        <v>0</v>
      </c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R127" s="181" t="s">
        <v>134</v>
      </c>
      <c r="AT127" s="181" t="s">
        <v>130</v>
      </c>
      <c r="AU127" s="181" t="s">
        <v>135</v>
      </c>
      <c r="AY127" s="15" t="s">
        <v>127</v>
      </c>
      <c r="BE127" s="182">
        <f>IF(N127="základná",J127,0)</f>
        <v>0</v>
      </c>
      <c r="BF127" s="182">
        <f>IF(N127="znížená",J127,0)</f>
        <v>12.59</v>
      </c>
      <c r="BG127" s="182">
        <f>IF(N127="zákl. prenesená",J127,0)</f>
        <v>0</v>
      </c>
      <c r="BH127" s="182">
        <f>IF(N127="zníž. prenesená",J127,0)</f>
        <v>0</v>
      </c>
      <c r="BI127" s="182">
        <f>IF(N127="nulová",J127,0)</f>
        <v>0</v>
      </c>
      <c r="BJ127" s="15" t="s">
        <v>135</v>
      </c>
      <c r="BK127" s="182">
        <f>ROUND(I127*H127,2)</f>
        <v>12.59</v>
      </c>
      <c r="BL127" s="15" t="s">
        <v>134</v>
      </c>
      <c r="BM127" s="181" t="s">
        <v>146</v>
      </c>
    </row>
    <row r="128" s="2" customFormat="1" ht="24.15" customHeight="1">
      <c r="A128" s="28"/>
      <c r="B128" s="169"/>
      <c r="C128" s="170" t="s">
        <v>147</v>
      </c>
      <c r="D128" s="170" t="s">
        <v>130</v>
      </c>
      <c r="E128" s="171" t="s">
        <v>148</v>
      </c>
      <c r="F128" s="172" t="s">
        <v>149</v>
      </c>
      <c r="G128" s="173" t="s">
        <v>138</v>
      </c>
      <c r="H128" s="174">
        <v>0.81100000000000005</v>
      </c>
      <c r="I128" s="175">
        <v>26</v>
      </c>
      <c r="J128" s="175">
        <f>ROUND(I128*H128,2)</f>
        <v>21.09</v>
      </c>
      <c r="K128" s="176"/>
      <c r="L128" s="29"/>
      <c r="M128" s="177" t="s">
        <v>1</v>
      </c>
      <c r="N128" s="178" t="s">
        <v>38</v>
      </c>
      <c r="O128" s="179">
        <v>0</v>
      </c>
      <c r="P128" s="179">
        <f>O128*H128</f>
        <v>0</v>
      </c>
      <c r="Q128" s="179">
        <v>0</v>
      </c>
      <c r="R128" s="179">
        <f>Q128*H128</f>
        <v>0</v>
      </c>
      <c r="S128" s="179">
        <v>0</v>
      </c>
      <c r="T128" s="180">
        <f>S128*H128</f>
        <v>0</v>
      </c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R128" s="181" t="s">
        <v>134</v>
      </c>
      <c r="AT128" s="181" t="s">
        <v>130</v>
      </c>
      <c r="AU128" s="181" t="s">
        <v>135</v>
      </c>
      <c r="AY128" s="15" t="s">
        <v>127</v>
      </c>
      <c r="BE128" s="182">
        <f>IF(N128="základná",J128,0)</f>
        <v>0</v>
      </c>
      <c r="BF128" s="182">
        <f>IF(N128="znížená",J128,0)</f>
        <v>21.09</v>
      </c>
      <c r="BG128" s="182">
        <f>IF(N128="zákl. prenesená",J128,0)</f>
        <v>0</v>
      </c>
      <c r="BH128" s="182">
        <f>IF(N128="zníž. prenesená",J128,0)</f>
        <v>0</v>
      </c>
      <c r="BI128" s="182">
        <f>IF(N128="nulová",J128,0)</f>
        <v>0</v>
      </c>
      <c r="BJ128" s="15" t="s">
        <v>135</v>
      </c>
      <c r="BK128" s="182">
        <f>ROUND(I128*H128,2)</f>
        <v>21.09</v>
      </c>
      <c r="BL128" s="15" t="s">
        <v>134</v>
      </c>
      <c r="BM128" s="181" t="s">
        <v>150</v>
      </c>
    </row>
    <row r="129" s="12" customFormat="1" ht="25.92" customHeight="1">
      <c r="A129" s="12"/>
      <c r="B129" s="157"/>
      <c r="C129" s="12"/>
      <c r="D129" s="158" t="s">
        <v>71</v>
      </c>
      <c r="E129" s="159" t="s">
        <v>151</v>
      </c>
      <c r="F129" s="159" t="s">
        <v>152</v>
      </c>
      <c r="G129" s="12"/>
      <c r="H129" s="12"/>
      <c r="I129" s="12"/>
      <c r="J129" s="160">
        <f>BK129</f>
        <v>613.83999999999992</v>
      </c>
      <c r="K129" s="12"/>
      <c r="L129" s="157"/>
      <c r="M129" s="161"/>
      <c r="N129" s="162"/>
      <c r="O129" s="162"/>
      <c r="P129" s="163">
        <f>P130+P133</f>
        <v>21.2316</v>
      </c>
      <c r="Q129" s="162"/>
      <c r="R129" s="163">
        <f>R130+R133</f>
        <v>0</v>
      </c>
      <c r="S129" s="162"/>
      <c r="T129" s="164">
        <f>T130+T133</f>
        <v>0.81130199999999997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158" t="s">
        <v>135</v>
      </c>
      <c r="AT129" s="165" t="s">
        <v>71</v>
      </c>
      <c r="AU129" s="165" t="s">
        <v>72</v>
      </c>
      <c r="AY129" s="158" t="s">
        <v>127</v>
      </c>
      <c r="BK129" s="166">
        <f>BK130+BK133</f>
        <v>613.83999999999992</v>
      </c>
    </row>
    <row r="130" s="12" customFormat="1" ht="22.8" customHeight="1">
      <c r="A130" s="12"/>
      <c r="B130" s="157"/>
      <c r="C130" s="12"/>
      <c r="D130" s="158" t="s">
        <v>71</v>
      </c>
      <c r="E130" s="167" t="s">
        <v>153</v>
      </c>
      <c r="F130" s="167" t="s">
        <v>154</v>
      </c>
      <c r="G130" s="12"/>
      <c r="H130" s="12"/>
      <c r="I130" s="12"/>
      <c r="J130" s="168">
        <f>BK130</f>
        <v>192.63999999999999</v>
      </c>
      <c r="K130" s="12"/>
      <c r="L130" s="157"/>
      <c r="M130" s="161"/>
      <c r="N130" s="162"/>
      <c r="O130" s="162"/>
      <c r="P130" s="163">
        <f>SUM(P131:P132)</f>
        <v>2.6315999999999997</v>
      </c>
      <c r="Q130" s="162"/>
      <c r="R130" s="163">
        <f>SUM(R131:R132)</f>
        <v>0</v>
      </c>
      <c r="S130" s="162"/>
      <c r="T130" s="164">
        <f>SUM(T131:T132)</f>
        <v>0.37930200000000003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158" t="s">
        <v>135</v>
      </c>
      <c r="AT130" s="165" t="s">
        <v>71</v>
      </c>
      <c r="AU130" s="165" t="s">
        <v>80</v>
      </c>
      <c r="AY130" s="158" t="s">
        <v>127</v>
      </c>
      <c r="BK130" s="166">
        <f>SUM(BK131:BK132)</f>
        <v>192.63999999999999</v>
      </c>
    </row>
    <row r="131" s="2" customFormat="1" ht="37.8" customHeight="1">
      <c r="A131" s="28"/>
      <c r="B131" s="169"/>
      <c r="C131" s="170" t="s">
        <v>155</v>
      </c>
      <c r="D131" s="170" t="s">
        <v>130</v>
      </c>
      <c r="E131" s="171" t="s">
        <v>156</v>
      </c>
      <c r="F131" s="172" t="s">
        <v>157</v>
      </c>
      <c r="G131" s="173" t="s">
        <v>158</v>
      </c>
      <c r="H131" s="174">
        <v>84</v>
      </c>
      <c r="I131" s="175">
        <v>1.47</v>
      </c>
      <c r="J131" s="175">
        <f>ROUND(I131*H131,2)</f>
        <v>123.48</v>
      </c>
      <c r="K131" s="176"/>
      <c r="L131" s="29"/>
      <c r="M131" s="177" t="s">
        <v>1</v>
      </c>
      <c r="N131" s="178" t="s">
        <v>38</v>
      </c>
      <c r="O131" s="179">
        <v>0</v>
      </c>
      <c r="P131" s="179">
        <f>O131*H131</f>
        <v>0</v>
      </c>
      <c r="Q131" s="179">
        <v>0</v>
      </c>
      <c r="R131" s="179">
        <f>Q131*H131</f>
        <v>0</v>
      </c>
      <c r="S131" s="179">
        <v>0.00347</v>
      </c>
      <c r="T131" s="180">
        <f>S131*H131</f>
        <v>0.29148000000000002</v>
      </c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R131" s="181" t="s">
        <v>159</v>
      </c>
      <c r="AT131" s="181" t="s">
        <v>130</v>
      </c>
      <c r="AU131" s="181" t="s">
        <v>135</v>
      </c>
      <c r="AY131" s="15" t="s">
        <v>127</v>
      </c>
      <c r="BE131" s="182">
        <f>IF(N131="základná",J131,0)</f>
        <v>0</v>
      </c>
      <c r="BF131" s="182">
        <f>IF(N131="znížená",J131,0)</f>
        <v>123.48</v>
      </c>
      <c r="BG131" s="182">
        <f>IF(N131="zákl. prenesená",J131,0)</f>
        <v>0</v>
      </c>
      <c r="BH131" s="182">
        <f>IF(N131="zníž. prenesená",J131,0)</f>
        <v>0</v>
      </c>
      <c r="BI131" s="182">
        <f>IF(N131="nulová",J131,0)</f>
        <v>0</v>
      </c>
      <c r="BJ131" s="15" t="s">
        <v>135</v>
      </c>
      <c r="BK131" s="182">
        <f>ROUND(I131*H131,2)</f>
        <v>123.48</v>
      </c>
      <c r="BL131" s="15" t="s">
        <v>159</v>
      </c>
      <c r="BM131" s="181" t="s">
        <v>160</v>
      </c>
    </row>
    <row r="132" s="2" customFormat="1" ht="24.15" customHeight="1">
      <c r="A132" s="28"/>
      <c r="B132" s="169"/>
      <c r="C132" s="170" t="s">
        <v>161</v>
      </c>
      <c r="D132" s="170" t="s">
        <v>130</v>
      </c>
      <c r="E132" s="171" t="s">
        <v>162</v>
      </c>
      <c r="F132" s="172" t="s">
        <v>163</v>
      </c>
      <c r="G132" s="173" t="s">
        <v>158</v>
      </c>
      <c r="H132" s="174">
        <v>30.600000000000001</v>
      </c>
      <c r="I132" s="175">
        <v>2.2599999999999998</v>
      </c>
      <c r="J132" s="175">
        <f>ROUND(I132*H132,2)</f>
        <v>69.159999999999997</v>
      </c>
      <c r="K132" s="176"/>
      <c r="L132" s="29"/>
      <c r="M132" s="177" t="s">
        <v>1</v>
      </c>
      <c r="N132" s="178" t="s">
        <v>38</v>
      </c>
      <c r="O132" s="179">
        <v>0.085999999999999993</v>
      </c>
      <c r="P132" s="179">
        <f>O132*H132</f>
        <v>2.6315999999999997</v>
      </c>
      <c r="Q132" s="179">
        <v>0</v>
      </c>
      <c r="R132" s="179">
        <f>Q132*H132</f>
        <v>0</v>
      </c>
      <c r="S132" s="179">
        <v>0.0028700000000000002</v>
      </c>
      <c r="T132" s="180">
        <f>S132*H132</f>
        <v>0.087822000000000011</v>
      </c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R132" s="181" t="s">
        <v>159</v>
      </c>
      <c r="AT132" s="181" t="s">
        <v>130</v>
      </c>
      <c r="AU132" s="181" t="s">
        <v>135</v>
      </c>
      <c r="AY132" s="15" t="s">
        <v>127</v>
      </c>
      <c r="BE132" s="182">
        <f>IF(N132="základná",J132,0)</f>
        <v>0</v>
      </c>
      <c r="BF132" s="182">
        <f>IF(N132="znížená",J132,0)</f>
        <v>69.159999999999997</v>
      </c>
      <c r="BG132" s="182">
        <f>IF(N132="zákl. prenesená",J132,0)</f>
        <v>0</v>
      </c>
      <c r="BH132" s="182">
        <f>IF(N132="zníž. prenesená",J132,0)</f>
        <v>0</v>
      </c>
      <c r="BI132" s="182">
        <f>IF(N132="nulová",J132,0)</f>
        <v>0</v>
      </c>
      <c r="BJ132" s="15" t="s">
        <v>135</v>
      </c>
      <c r="BK132" s="182">
        <f>ROUND(I132*H132,2)</f>
        <v>69.159999999999997</v>
      </c>
      <c r="BL132" s="15" t="s">
        <v>159</v>
      </c>
      <c r="BM132" s="181" t="s">
        <v>164</v>
      </c>
    </row>
    <row r="133" s="12" customFormat="1" ht="22.8" customHeight="1">
      <c r="A133" s="12"/>
      <c r="B133" s="157"/>
      <c r="C133" s="12"/>
      <c r="D133" s="158" t="s">
        <v>71</v>
      </c>
      <c r="E133" s="167" t="s">
        <v>165</v>
      </c>
      <c r="F133" s="167" t="s">
        <v>166</v>
      </c>
      <c r="G133" s="12"/>
      <c r="H133" s="12"/>
      <c r="I133" s="12"/>
      <c r="J133" s="168">
        <f>BK133</f>
        <v>421.19999999999999</v>
      </c>
      <c r="K133" s="12"/>
      <c r="L133" s="157"/>
      <c r="M133" s="161"/>
      <c r="N133" s="162"/>
      <c r="O133" s="162"/>
      <c r="P133" s="163">
        <f>P134</f>
        <v>18.600000000000001</v>
      </c>
      <c r="Q133" s="162"/>
      <c r="R133" s="163">
        <f>R134</f>
        <v>0</v>
      </c>
      <c r="S133" s="162"/>
      <c r="T133" s="164">
        <f>T134</f>
        <v>0.43199999999999994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158" t="s">
        <v>135</v>
      </c>
      <c r="AT133" s="165" t="s">
        <v>71</v>
      </c>
      <c r="AU133" s="165" t="s">
        <v>80</v>
      </c>
      <c r="AY133" s="158" t="s">
        <v>127</v>
      </c>
      <c r="BK133" s="166">
        <f>BK134</f>
        <v>421.19999999999999</v>
      </c>
    </row>
    <row r="134" s="2" customFormat="1" ht="24.15" customHeight="1">
      <c r="A134" s="28"/>
      <c r="B134" s="169"/>
      <c r="C134" s="170" t="s">
        <v>167</v>
      </c>
      <c r="D134" s="170" t="s">
        <v>130</v>
      </c>
      <c r="E134" s="171" t="s">
        <v>168</v>
      </c>
      <c r="F134" s="172" t="s">
        <v>169</v>
      </c>
      <c r="G134" s="173" t="s">
        <v>133</v>
      </c>
      <c r="H134" s="174">
        <v>24</v>
      </c>
      <c r="I134" s="175">
        <v>17.550000000000001</v>
      </c>
      <c r="J134" s="175">
        <f>ROUND(I134*H134,2)</f>
        <v>421.19999999999999</v>
      </c>
      <c r="K134" s="176"/>
      <c r="L134" s="29"/>
      <c r="M134" s="183" t="s">
        <v>1</v>
      </c>
      <c r="N134" s="184" t="s">
        <v>38</v>
      </c>
      <c r="O134" s="185">
        <v>0.77500000000000002</v>
      </c>
      <c r="P134" s="185">
        <f>O134*H134</f>
        <v>18.600000000000001</v>
      </c>
      <c r="Q134" s="185">
        <v>0</v>
      </c>
      <c r="R134" s="185">
        <f>Q134*H134</f>
        <v>0</v>
      </c>
      <c r="S134" s="185">
        <v>0.017999999999999999</v>
      </c>
      <c r="T134" s="186">
        <f>S134*H134</f>
        <v>0.43199999999999994</v>
      </c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R134" s="181" t="s">
        <v>159</v>
      </c>
      <c r="AT134" s="181" t="s">
        <v>130</v>
      </c>
      <c r="AU134" s="181" t="s">
        <v>135</v>
      </c>
      <c r="AY134" s="15" t="s">
        <v>127</v>
      </c>
      <c r="BE134" s="182">
        <f>IF(N134="základná",J134,0)</f>
        <v>0</v>
      </c>
      <c r="BF134" s="182">
        <f>IF(N134="znížená",J134,0)</f>
        <v>421.19999999999999</v>
      </c>
      <c r="BG134" s="182">
        <f>IF(N134="zákl. prenesená",J134,0)</f>
        <v>0</v>
      </c>
      <c r="BH134" s="182">
        <f>IF(N134="zníž. prenesená",J134,0)</f>
        <v>0</v>
      </c>
      <c r="BI134" s="182">
        <f>IF(N134="nulová",J134,0)</f>
        <v>0</v>
      </c>
      <c r="BJ134" s="15" t="s">
        <v>135</v>
      </c>
      <c r="BK134" s="182">
        <f>ROUND(I134*H134,2)</f>
        <v>421.19999999999999</v>
      </c>
      <c r="BL134" s="15" t="s">
        <v>159</v>
      </c>
      <c r="BM134" s="181" t="s">
        <v>170</v>
      </c>
    </row>
    <row r="135" s="2" customFormat="1" ht="6.96" customHeight="1">
      <c r="A135" s="28"/>
      <c r="B135" s="54"/>
      <c r="C135" s="55"/>
      <c r="D135" s="55"/>
      <c r="E135" s="55"/>
      <c r="F135" s="55"/>
      <c r="G135" s="55"/>
      <c r="H135" s="55"/>
      <c r="I135" s="55"/>
      <c r="J135" s="55"/>
      <c r="K135" s="55"/>
      <c r="L135" s="29"/>
      <c r="M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</row>
  </sheetData>
  <autoFilter ref="C120:K134"/>
  <mergeCells count="9">
    <mergeCell ref="E7:H7"/>
    <mergeCell ref="E9:H9"/>
    <mergeCell ref="E18:H18"/>
    <mergeCell ref="E27:H27"/>
    <mergeCell ref="E85:H85"/>
    <mergeCell ref="E87:H87"/>
    <mergeCell ref="E111:H111"/>
    <mergeCell ref="E113:H11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114"/>
    </row>
    <row r="2" s="1" customFormat="1" ht="36.96" customHeight="1">
      <c r="L2" s="14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84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72</v>
      </c>
    </row>
    <row r="4" s="1" customFormat="1" ht="24.96" customHeight="1">
      <c r="B4" s="18"/>
      <c r="D4" s="19" t="s">
        <v>100</v>
      </c>
      <c r="L4" s="18"/>
      <c r="M4" s="115" t="s">
        <v>9</v>
      </c>
      <c r="AT4" s="15" t="s">
        <v>3</v>
      </c>
    </row>
    <row r="5" s="1" customFormat="1" ht="6.96" customHeight="1">
      <c r="B5" s="18"/>
      <c r="L5" s="18"/>
    </row>
    <row r="6" s="1" customFormat="1" ht="12" customHeight="1">
      <c r="B6" s="18"/>
      <c r="D6" s="25" t="s">
        <v>13</v>
      </c>
      <c r="L6" s="18"/>
    </row>
    <row r="7" s="1" customFormat="1" ht="16.5" customHeight="1">
      <c r="B7" s="18"/>
      <c r="E7" s="116" t="str">
        <f>'Rekapitulácia stavby'!K6</f>
        <v>PD Dolný Lopašov,ZDS kravína modernizáciou a stavenými úpravami</v>
      </c>
      <c r="F7" s="25"/>
      <c r="G7" s="25"/>
      <c r="H7" s="25"/>
      <c r="L7" s="18"/>
    </row>
    <row r="8" s="2" customFormat="1" ht="12" customHeight="1">
      <c r="A8" s="28"/>
      <c r="B8" s="29"/>
      <c r="C8" s="28"/>
      <c r="D8" s="25" t="s">
        <v>101</v>
      </c>
      <c r="E8" s="28"/>
      <c r="F8" s="28"/>
      <c r="G8" s="28"/>
      <c r="H8" s="28"/>
      <c r="I8" s="28"/>
      <c r="J8" s="28"/>
      <c r="K8" s="28"/>
      <c r="L8" s="49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</row>
    <row r="9" s="2" customFormat="1" ht="16.5" customHeight="1">
      <c r="A9" s="28"/>
      <c r="B9" s="29"/>
      <c r="C9" s="28"/>
      <c r="D9" s="28"/>
      <c r="E9" s="61" t="s">
        <v>171</v>
      </c>
      <c r="F9" s="28"/>
      <c r="G9" s="28"/>
      <c r="H9" s="28"/>
      <c r="I9" s="28"/>
      <c r="J9" s="28"/>
      <c r="K9" s="28"/>
      <c r="L9" s="49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</row>
    <row r="10" s="2" customFormat="1">
      <c r="A10" s="28"/>
      <c r="B10" s="29"/>
      <c r="C10" s="28"/>
      <c r="D10" s="28"/>
      <c r="E10" s="28"/>
      <c r="F10" s="28"/>
      <c r="G10" s="28"/>
      <c r="H10" s="28"/>
      <c r="I10" s="28"/>
      <c r="J10" s="28"/>
      <c r="K10" s="28"/>
      <c r="L10" s="49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</row>
    <row r="11" s="2" customFormat="1" ht="12" customHeight="1">
      <c r="A11" s="28"/>
      <c r="B11" s="29"/>
      <c r="C11" s="28"/>
      <c r="D11" s="25" t="s">
        <v>15</v>
      </c>
      <c r="E11" s="28"/>
      <c r="F11" s="22" t="s">
        <v>1</v>
      </c>
      <c r="G11" s="28"/>
      <c r="H11" s="28"/>
      <c r="I11" s="25" t="s">
        <v>16</v>
      </c>
      <c r="J11" s="22" t="s">
        <v>1</v>
      </c>
      <c r="K11" s="28"/>
      <c r="L11" s="49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</row>
    <row r="12" s="2" customFormat="1" ht="12" customHeight="1">
      <c r="A12" s="28"/>
      <c r="B12" s="29"/>
      <c r="C12" s="28"/>
      <c r="D12" s="25" t="s">
        <v>17</v>
      </c>
      <c r="E12" s="28"/>
      <c r="F12" s="22" t="s">
        <v>18</v>
      </c>
      <c r="G12" s="28"/>
      <c r="H12" s="28"/>
      <c r="I12" s="25" t="s">
        <v>19</v>
      </c>
      <c r="J12" s="63" t="str">
        <f>'Rekapitulácia stavby'!AN8</f>
        <v>13. 10. 2026</v>
      </c>
      <c r="K12" s="28"/>
      <c r="L12" s="49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</row>
    <row r="13" s="2" customFormat="1" ht="10.8" customHeight="1">
      <c r="A13" s="28"/>
      <c r="B13" s="29"/>
      <c r="C13" s="28"/>
      <c r="D13" s="28"/>
      <c r="E13" s="28"/>
      <c r="F13" s="28"/>
      <c r="G13" s="28"/>
      <c r="H13" s="28"/>
      <c r="I13" s="28"/>
      <c r="J13" s="28"/>
      <c r="K13" s="28"/>
      <c r="L13" s="49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</row>
    <row r="14" s="2" customFormat="1" ht="12" customHeight="1">
      <c r="A14" s="28"/>
      <c r="B14" s="29"/>
      <c r="C14" s="28"/>
      <c r="D14" s="25" t="s">
        <v>21</v>
      </c>
      <c r="E14" s="28"/>
      <c r="F14" s="28"/>
      <c r="G14" s="28"/>
      <c r="H14" s="28"/>
      <c r="I14" s="25" t="s">
        <v>22</v>
      </c>
      <c r="J14" s="22" t="s">
        <v>1</v>
      </c>
      <c r="K14" s="28"/>
      <c r="L14" s="49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</row>
    <row r="15" s="2" customFormat="1" ht="18" customHeight="1">
      <c r="A15" s="28"/>
      <c r="B15" s="29"/>
      <c r="C15" s="28"/>
      <c r="D15" s="28"/>
      <c r="E15" s="22" t="s">
        <v>23</v>
      </c>
      <c r="F15" s="28"/>
      <c r="G15" s="28"/>
      <c r="H15" s="28"/>
      <c r="I15" s="25" t="s">
        <v>24</v>
      </c>
      <c r="J15" s="22" t="s">
        <v>1</v>
      </c>
      <c r="K15" s="28"/>
      <c r="L15" s="49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</row>
    <row r="16" s="2" customFormat="1" ht="6.96" customHeight="1">
      <c r="A16" s="28"/>
      <c r="B16" s="29"/>
      <c r="C16" s="28"/>
      <c r="D16" s="28"/>
      <c r="E16" s="28"/>
      <c r="F16" s="28"/>
      <c r="G16" s="28"/>
      <c r="H16" s="28"/>
      <c r="I16" s="28"/>
      <c r="J16" s="28"/>
      <c r="K16" s="28"/>
      <c r="L16" s="49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</row>
    <row r="17" s="2" customFormat="1" ht="12" customHeight="1">
      <c r="A17" s="28"/>
      <c r="B17" s="29"/>
      <c r="C17" s="28"/>
      <c r="D17" s="25" t="s">
        <v>25</v>
      </c>
      <c r="E17" s="28"/>
      <c r="F17" s="28"/>
      <c r="G17" s="28"/>
      <c r="H17" s="28"/>
      <c r="I17" s="25" t="s">
        <v>22</v>
      </c>
      <c r="J17" s="22" t="str">
        <f>'Rekapitulácia stavby'!AN13</f>
        <v/>
      </c>
      <c r="K17" s="28"/>
      <c r="L17" s="49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</row>
    <row r="18" s="2" customFormat="1" ht="18" customHeight="1">
      <c r="A18" s="28"/>
      <c r="B18" s="29"/>
      <c r="C18" s="28"/>
      <c r="D18" s="28"/>
      <c r="E18" s="22" t="str">
        <f>'Rekapitulácia stavby'!E14</f>
        <v xml:space="preserve"> </v>
      </c>
      <c r="F18" s="22"/>
      <c r="G18" s="22"/>
      <c r="H18" s="22"/>
      <c r="I18" s="25" t="s">
        <v>24</v>
      </c>
      <c r="J18" s="22" t="str">
        <f>'Rekapitulácia stavby'!AN14</f>
        <v/>
      </c>
      <c r="K18" s="28"/>
      <c r="L18" s="49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</row>
    <row r="19" s="2" customFormat="1" ht="6.96" customHeight="1">
      <c r="A19" s="28"/>
      <c r="B19" s="29"/>
      <c r="C19" s="28"/>
      <c r="D19" s="28"/>
      <c r="E19" s="28"/>
      <c r="F19" s="28"/>
      <c r="G19" s="28"/>
      <c r="H19" s="28"/>
      <c r="I19" s="28"/>
      <c r="J19" s="28"/>
      <c r="K19" s="28"/>
      <c r="L19" s="49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</row>
    <row r="20" s="2" customFormat="1" ht="12" customHeight="1">
      <c r="A20" s="28"/>
      <c r="B20" s="29"/>
      <c r="C20" s="28"/>
      <c r="D20" s="25" t="s">
        <v>27</v>
      </c>
      <c r="E20" s="28"/>
      <c r="F20" s="28"/>
      <c r="G20" s="28"/>
      <c r="H20" s="28"/>
      <c r="I20" s="25" t="s">
        <v>22</v>
      </c>
      <c r="J20" s="22" t="s">
        <v>1</v>
      </c>
      <c r="K20" s="28"/>
      <c r="L20" s="49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</row>
    <row r="21" s="2" customFormat="1" ht="18" customHeight="1">
      <c r="A21" s="28"/>
      <c r="B21" s="29"/>
      <c r="C21" s="28"/>
      <c r="D21" s="28"/>
      <c r="E21" s="22" t="s">
        <v>28</v>
      </c>
      <c r="F21" s="28"/>
      <c r="G21" s="28"/>
      <c r="H21" s="28"/>
      <c r="I21" s="25" t="s">
        <v>24</v>
      </c>
      <c r="J21" s="22" t="s">
        <v>1</v>
      </c>
      <c r="K21" s="28"/>
      <c r="L21" s="49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</row>
    <row r="22" s="2" customFormat="1" ht="6.96" customHeight="1">
      <c r="A22" s="28"/>
      <c r="B22" s="29"/>
      <c r="C22" s="28"/>
      <c r="D22" s="28"/>
      <c r="E22" s="28"/>
      <c r="F22" s="28"/>
      <c r="G22" s="28"/>
      <c r="H22" s="28"/>
      <c r="I22" s="28"/>
      <c r="J22" s="28"/>
      <c r="K22" s="28"/>
      <c r="L22" s="49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</row>
    <row r="23" s="2" customFormat="1" ht="12" customHeight="1">
      <c r="A23" s="28"/>
      <c r="B23" s="29"/>
      <c r="C23" s="28"/>
      <c r="D23" s="25" t="s">
        <v>30</v>
      </c>
      <c r="E23" s="28"/>
      <c r="F23" s="28"/>
      <c r="G23" s="28"/>
      <c r="H23" s="28"/>
      <c r="I23" s="25" t="s">
        <v>22</v>
      </c>
      <c r="J23" s="22" t="str">
        <f>IF('Rekapitulácia stavby'!AN19="","",'Rekapitulácia stavby'!AN19)</f>
        <v/>
      </c>
      <c r="K23" s="28"/>
      <c r="L23" s="49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</row>
    <row r="24" s="2" customFormat="1" ht="18" customHeight="1">
      <c r="A24" s="28"/>
      <c r="B24" s="29"/>
      <c r="C24" s="28"/>
      <c r="D24" s="28"/>
      <c r="E24" s="22" t="str">
        <f>IF('Rekapitulácia stavby'!E20="","",'Rekapitulácia stavby'!E20)</f>
        <v xml:space="preserve"> </v>
      </c>
      <c r="F24" s="28"/>
      <c r="G24" s="28"/>
      <c r="H24" s="28"/>
      <c r="I24" s="25" t="s">
        <v>24</v>
      </c>
      <c r="J24" s="22" t="str">
        <f>IF('Rekapitulácia stavby'!AN20="","",'Rekapitulácia stavby'!AN20)</f>
        <v/>
      </c>
      <c r="K24" s="28"/>
      <c r="L24" s="49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</row>
    <row r="25" s="2" customFormat="1" ht="6.96" customHeight="1">
      <c r="A25" s="28"/>
      <c r="B25" s="29"/>
      <c r="C25" s="28"/>
      <c r="D25" s="28"/>
      <c r="E25" s="28"/>
      <c r="F25" s="28"/>
      <c r="G25" s="28"/>
      <c r="H25" s="28"/>
      <c r="I25" s="28"/>
      <c r="J25" s="28"/>
      <c r="K25" s="28"/>
      <c r="L25" s="49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</row>
    <row r="26" s="2" customFormat="1" ht="12" customHeight="1">
      <c r="A26" s="28"/>
      <c r="B26" s="29"/>
      <c r="C26" s="28"/>
      <c r="D26" s="25" t="s">
        <v>31</v>
      </c>
      <c r="E26" s="28"/>
      <c r="F26" s="28"/>
      <c r="G26" s="28"/>
      <c r="H26" s="28"/>
      <c r="I26" s="28"/>
      <c r="J26" s="28"/>
      <c r="K26" s="28"/>
      <c r="L26" s="49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</row>
    <row r="27" s="8" customFormat="1" ht="16.5" customHeight="1">
      <c r="A27" s="117"/>
      <c r="B27" s="118"/>
      <c r="C27" s="117"/>
      <c r="D27" s="117"/>
      <c r="E27" s="26" t="s">
        <v>1</v>
      </c>
      <c r="F27" s="26"/>
      <c r="G27" s="26"/>
      <c r="H27" s="26"/>
      <c r="I27" s="117"/>
      <c r="J27" s="117"/>
      <c r="K27" s="117"/>
      <c r="L27" s="119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</row>
    <row r="28" s="2" customFormat="1" ht="6.96" customHeight="1">
      <c r="A28" s="28"/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49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</row>
    <row r="29" s="2" customFormat="1" ht="6.96" customHeight="1">
      <c r="A29" s="28"/>
      <c r="B29" s="29"/>
      <c r="C29" s="28"/>
      <c r="D29" s="84"/>
      <c r="E29" s="84"/>
      <c r="F29" s="84"/>
      <c r="G29" s="84"/>
      <c r="H29" s="84"/>
      <c r="I29" s="84"/>
      <c r="J29" s="84"/>
      <c r="K29" s="84"/>
      <c r="L29" s="49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</row>
    <row r="30" s="2" customFormat="1" ht="25.44" customHeight="1">
      <c r="A30" s="28"/>
      <c r="B30" s="29"/>
      <c r="C30" s="28"/>
      <c r="D30" s="120" t="s">
        <v>32</v>
      </c>
      <c r="E30" s="28"/>
      <c r="F30" s="28"/>
      <c r="G30" s="28"/>
      <c r="H30" s="28"/>
      <c r="I30" s="28"/>
      <c r="J30" s="90">
        <f>ROUND(J131, 2)</f>
        <v>315682.37</v>
      </c>
      <c r="K30" s="28"/>
      <c r="L30" s="49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</row>
    <row r="31" s="2" customFormat="1" ht="6.96" customHeight="1">
      <c r="A31" s="28"/>
      <c r="B31" s="29"/>
      <c r="C31" s="28"/>
      <c r="D31" s="84"/>
      <c r="E31" s="84"/>
      <c r="F31" s="84"/>
      <c r="G31" s="84"/>
      <c r="H31" s="84"/>
      <c r="I31" s="84"/>
      <c r="J31" s="84"/>
      <c r="K31" s="84"/>
      <c r="L31" s="49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</row>
    <row r="32" s="2" customFormat="1" ht="14.4" customHeight="1">
      <c r="A32" s="28"/>
      <c r="B32" s="29"/>
      <c r="C32" s="28"/>
      <c r="D32" s="28"/>
      <c r="E32" s="28"/>
      <c r="F32" s="33" t="s">
        <v>34</v>
      </c>
      <c r="G32" s="28"/>
      <c r="H32" s="28"/>
      <c r="I32" s="33" t="s">
        <v>33</v>
      </c>
      <c r="J32" s="33" t="s">
        <v>35</v>
      </c>
      <c r="K32" s="28"/>
      <c r="L32" s="49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</row>
    <row r="33" s="2" customFormat="1" ht="14.4" customHeight="1">
      <c r="A33" s="28"/>
      <c r="B33" s="29"/>
      <c r="C33" s="28"/>
      <c r="D33" s="121" t="s">
        <v>36</v>
      </c>
      <c r="E33" s="35" t="s">
        <v>37</v>
      </c>
      <c r="F33" s="122">
        <f>ROUND((SUM(BE131:BE215)),  2)</f>
        <v>0</v>
      </c>
      <c r="G33" s="123"/>
      <c r="H33" s="123"/>
      <c r="I33" s="124">
        <v>0.23000000000000001</v>
      </c>
      <c r="J33" s="122">
        <f>ROUND(((SUM(BE131:BE215))*I33),  2)</f>
        <v>0</v>
      </c>
      <c r="K33" s="28"/>
      <c r="L33" s="49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</row>
    <row r="34" s="2" customFormat="1" ht="14.4" customHeight="1">
      <c r="A34" s="28"/>
      <c r="B34" s="29"/>
      <c r="C34" s="28"/>
      <c r="D34" s="28"/>
      <c r="E34" s="35" t="s">
        <v>38</v>
      </c>
      <c r="F34" s="125">
        <f>ROUND((SUM(BF131:BF215)),  2)</f>
        <v>315682.37</v>
      </c>
      <c r="G34" s="28"/>
      <c r="H34" s="28"/>
      <c r="I34" s="126">
        <v>0.23000000000000001</v>
      </c>
      <c r="J34" s="125">
        <f>ROUND(((SUM(BF131:BF215))*I34),  2)</f>
        <v>72606.949999999997</v>
      </c>
      <c r="K34" s="28"/>
      <c r="L34" s="49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</row>
    <row r="35" hidden="1" s="2" customFormat="1" ht="14.4" customHeight="1">
      <c r="A35" s="28"/>
      <c r="B35" s="29"/>
      <c r="C35" s="28"/>
      <c r="D35" s="28"/>
      <c r="E35" s="25" t="s">
        <v>39</v>
      </c>
      <c r="F35" s="125">
        <f>ROUND((SUM(BG131:BG215)),  2)</f>
        <v>0</v>
      </c>
      <c r="G35" s="28"/>
      <c r="H35" s="28"/>
      <c r="I35" s="126">
        <v>0.23000000000000001</v>
      </c>
      <c r="J35" s="125">
        <f>0</f>
        <v>0</v>
      </c>
      <c r="K35" s="28"/>
      <c r="L35" s="49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</row>
    <row r="36" hidden="1" s="2" customFormat="1" ht="14.4" customHeight="1">
      <c r="A36" s="28"/>
      <c r="B36" s="29"/>
      <c r="C36" s="28"/>
      <c r="D36" s="28"/>
      <c r="E36" s="25" t="s">
        <v>40</v>
      </c>
      <c r="F36" s="125">
        <f>ROUND((SUM(BH131:BH215)),  2)</f>
        <v>0</v>
      </c>
      <c r="G36" s="28"/>
      <c r="H36" s="28"/>
      <c r="I36" s="126">
        <v>0.23000000000000001</v>
      </c>
      <c r="J36" s="125">
        <f>0</f>
        <v>0</v>
      </c>
      <c r="K36" s="28"/>
      <c r="L36" s="49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</row>
    <row r="37" hidden="1" s="2" customFormat="1" ht="14.4" customHeight="1">
      <c r="A37" s="28"/>
      <c r="B37" s="29"/>
      <c r="C37" s="28"/>
      <c r="D37" s="28"/>
      <c r="E37" s="35" t="s">
        <v>41</v>
      </c>
      <c r="F37" s="122">
        <f>ROUND((SUM(BI131:BI215)),  2)</f>
        <v>0</v>
      </c>
      <c r="G37" s="123"/>
      <c r="H37" s="123"/>
      <c r="I37" s="124">
        <v>0</v>
      </c>
      <c r="J37" s="122">
        <f>0</f>
        <v>0</v>
      </c>
      <c r="K37" s="28"/>
      <c r="L37" s="49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</row>
    <row r="38" s="2" customFormat="1" ht="6.96" customHeight="1">
      <c r="A38" s="28"/>
      <c r="B38" s="29"/>
      <c r="C38" s="28"/>
      <c r="D38" s="28"/>
      <c r="E38" s="28"/>
      <c r="F38" s="28"/>
      <c r="G38" s="28"/>
      <c r="H38" s="28"/>
      <c r="I38" s="28"/>
      <c r="J38" s="28"/>
      <c r="K38" s="28"/>
      <c r="L38" s="49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</row>
    <row r="39" s="2" customFormat="1" ht="25.44" customHeight="1">
      <c r="A39" s="28"/>
      <c r="B39" s="29"/>
      <c r="C39" s="127"/>
      <c r="D39" s="128" t="s">
        <v>42</v>
      </c>
      <c r="E39" s="75"/>
      <c r="F39" s="75"/>
      <c r="G39" s="129" t="s">
        <v>43</v>
      </c>
      <c r="H39" s="130" t="s">
        <v>44</v>
      </c>
      <c r="I39" s="75"/>
      <c r="J39" s="131">
        <f>SUM(J30:J37)</f>
        <v>388289.32000000001</v>
      </c>
      <c r="K39" s="132"/>
      <c r="L39" s="49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</row>
    <row r="40" s="2" customFormat="1" ht="14.4" customHeight="1">
      <c r="A40" s="28"/>
      <c r="B40" s="29"/>
      <c r="C40" s="28"/>
      <c r="D40" s="28"/>
      <c r="E40" s="28"/>
      <c r="F40" s="28"/>
      <c r="G40" s="28"/>
      <c r="H40" s="28"/>
      <c r="I40" s="28"/>
      <c r="J40" s="28"/>
      <c r="K40" s="28"/>
      <c r="L40" s="49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</row>
    <row r="41" s="1" customFormat="1" ht="14.4" customHeight="1">
      <c r="B41" s="18"/>
      <c r="L41" s="18"/>
    </row>
    <row r="42" s="1" customFormat="1" ht="14.4" customHeight="1">
      <c r="B42" s="18"/>
      <c r="L42" s="18"/>
    </row>
    <row r="43" s="1" customFormat="1" ht="14.4" customHeight="1">
      <c r="B43" s="18"/>
      <c r="L43" s="18"/>
    </row>
    <row r="44" s="1" customFormat="1" ht="14.4" customHeight="1">
      <c r="B44" s="18"/>
      <c r="L44" s="18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49"/>
      <c r="D50" s="50" t="s">
        <v>45</v>
      </c>
      <c r="E50" s="51"/>
      <c r="F50" s="51"/>
      <c r="G50" s="50" t="s">
        <v>46</v>
      </c>
      <c r="H50" s="51"/>
      <c r="I50" s="51"/>
      <c r="J50" s="51"/>
      <c r="K50" s="51"/>
      <c r="L50" s="49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28"/>
      <c r="B61" s="29"/>
      <c r="C61" s="28"/>
      <c r="D61" s="52" t="s">
        <v>47</v>
      </c>
      <c r="E61" s="31"/>
      <c r="F61" s="133" t="s">
        <v>48</v>
      </c>
      <c r="G61" s="52" t="s">
        <v>47</v>
      </c>
      <c r="H61" s="31"/>
      <c r="I61" s="31"/>
      <c r="J61" s="134" t="s">
        <v>48</v>
      </c>
      <c r="K61" s="31"/>
      <c r="L61" s="49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28"/>
      <c r="B65" s="29"/>
      <c r="C65" s="28"/>
      <c r="D65" s="50" t="s">
        <v>49</v>
      </c>
      <c r="E65" s="53"/>
      <c r="F65" s="53"/>
      <c r="G65" s="50" t="s">
        <v>50</v>
      </c>
      <c r="H65" s="53"/>
      <c r="I65" s="53"/>
      <c r="J65" s="53"/>
      <c r="K65" s="53"/>
      <c r="L65" s="49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28"/>
      <c r="B76" s="29"/>
      <c r="C76" s="28"/>
      <c r="D76" s="52" t="s">
        <v>47</v>
      </c>
      <c r="E76" s="31"/>
      <c r="F76" s="133" t="s">
        <v>48</v>
      </c>
      <c r="G76" s="52" t="s">
        <v>47</v>
      </c>
      <c r="H76" s="31"/>
      <c r="I76" s="31"/>
      <c r="J76" s="134" t="s">
        <v>48</v>
      </c>
      <c r="K76" s="31"/>
      <c r="L76" s="49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</row>
    <row r="77" s="2" customFormat="1" ht="14.4" customHeight="1">
      <c r="A77" s="28"/>
      <c r="B77" s="54"/>
      <c r="C77" s="55"/>
      <c r="D77" s="55"/>
      <c r="E77" s="55"/>
      <c r="F77" s="55"/>
      <c r="G77" s="55"/>
      <c r="H77" s="55"/>
      <c r="I77" s="55"/>
      <c r="J77" s="55"/>
      <c r="K77" s="55"/>
      <c r="L77" s="49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</row>
    <row r="81" s="2" customFormat="1" ht="6.96" customHeight="1">
      <c r="A81" s="28"/>
      <c r="B81" s="56"/>
      <c r="C81" s="57"/>
      <c r="D81" s="57"/>
      <c r="E81" s="57"/>
      <c r="F81" s="57"/>
      <c r="G81" s="57"/>
      <c r="H81" s="57"/>
      <c r="I81" s="57"/>
      <c r="J81" s="57"/>
      <c r="K81" s="57"/>
      <c r="L81" s="49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</row>
    <row r="82" s="2" customFormat="1" ht="24.96" customHeight="1">
      <c r="A82" s="28"/>
      <c r="B82" s="29"/>
      <c r="C82" s="19" t="s">
        <v>103</v>
      </c>
      <c r="D82" s="28"/>
      <c r="E82" s="28"/>
      <c r="F82" s="28"/>
      <c r="G82" s="28"/>
      <c r="H82" s="28"/>
      <c r="I82" s="28"/>
      <c r="J82" s="28"/>
      <c r="K82" s="28"/>
      <c r="L82" s="49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</row>
    <row r="83" s="2" customFormat="1" ht="6.96" customHeight="1">
      <c r="A83" s="28"/>
      <c r="B83" s="29"/>
      <c r="C83" s="28"/>
      <c r="D83" s="28"/>
      <c r="E83" s="28"/>
      <c r="F83" s="28"/>
      <c r="G83" s="28"/>
      <c r="H83" s="28"/>
      <c r="I83" s="28"/>
      <c r="J83" s="28"/>
      <c r="K83" s="28"/>
      <c r="L83" s="49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</row>
    <row r="84" s="2" customFormat="1" ht="12" customHeight="1">
      <c r="A84" s="28"/>
      <c r="B84" s="29"/>
      <c r="C84" s="25" t="s">
        <v>13</v>
      </c>
      <c r="D84" s="28"/>
      <c r="E84" s="28"/>
      <c r="F84" s="28"/>
      <c r="G84" s="28"/>
      <c r="H84" s="28"/>
      <c r="I84" s="28"/>
      <c r="J84" s="28"/>
      <c r="K84" s="28"/>
      <c r="L84" s="49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</row>
    <row r="85" s="2" customFormat="1" ht="16.5" customHeight="1">
      <c r="A85" s="28"/>
      <c r="B85" s="29"/>
      <c r="C85" s="28"/>
      <c r="D85" s="28"/>
      <c r="E85" s="116" t="str">
        <f>E7</f>
        <v>PD Dolný Lopašov,ZDS kravína modernizáciou a stavenými úpravami</v>
      </c>
      <c r="F85" s="25"/>
      <c r="G85" s="25"/>
      <c r="H85" s="25"/>
      <c r="I85" s="28"/>
      <c r="J85" s="28"/>
      <c r="K85" s="28"/>
      <c r="L85" s="49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</row>
    <row r="86" s="2" customFormat="1" ht="12" customHeight="1">
      <c r="A86" s="28"/>
      <c r="B86" s="29"/>
      <c r="C86" s="25" t="s">
        <v>101</v>
      </c>
      <c r="D86" s="28"/>
      <c r="E86" s="28"/>
      <c r="F86" s="28"/>
      <c r="G86" s="28"/>
      <c r="H86" s="28"/>
      <c r="I86" s="28"/>
      <c r="J86" s="28"/>
      <c r="K86" s="28"/>
      <c r="L86" s="49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</row>
    <row r="87" s="2" customFormat="1" ht="16.5" customHeight="1">
      <c r="A87" s="28"/>
      <c r="B87" s="29"/>
      <c r="C87" s="28"/>
      <c r="D87" s="28"/>
      <c r="E87" s="61" t="str">
        <f>E9</f>
        <v>SO-02 - Stavebné práce</v>
      </c>
      <c r="F87" s="28"/>
      <c r="G87" s="28"/>
      <c r="H87" s="28"/>
      <c r="I87" s="28"/>
      <c r="J87" s="28"/>
      <c r="K87" s="28"/>
      <c r="L87" s="49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</row>
    <row r="88" s="2" customFormat="1" ht="6.96" customHeight="1">
      <c r="A88" s="28"/>
      <c r="B88" s="29"/>
      <c r="C88" s="28"/>
      <c r="D88" s="28"/>
      <c r="E88" s="28"/>
      <c r="F88" s="28"/>
      <c r="G88" s="28"/>
      <c r="H88" s="28"/>
      <c r="I88" s="28"/>
      <c r="J88" s="28"/>
      <c r="K88" s="28"/>
      <c r="L88" s="49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</row>
    <row r="89" s="2" customFormat="1" ht="12" customHeight="1">
      <c r="A89" s="28"/>
      <c r="B89" s="29"/>
      <c r="C89" s="25" t="s">
        <v>17</v>
      </c>
      <c r="D89" s="28"/>
      <c r="E89" s="28"/>
      <c r="F89" s="22" t="str">
        <f>F12</f>
        <v>Dolný Lopašov</v>
      </c>
      <c r="G89" s="28"/>
      <c r="H89" s="28"/>
      <c r="I89" s="25" t="s">
        <v>19</v>
      </c>
      <c r="J89" s="63" t="str">
        <f>IF(J12="","",J12)</f>
        <v>13. 10. 2026</v>
      </c>
      <c r="K89" s="28"/>
      <c r="L89" s="49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</row>
    <row r="90" s="2" customFormat="1" ht="6.96" customHeight="1">
      <c r="A90" s="28"/>
      <c r="B90" s="29"/>
      <c r="C90" s="28"/>
      <c r="D90" s="28"/>
      <c r="E90" s="28"/>
      <c r="F90" s="28"/>
      <c r="G90" s="28"/>
      <c r="H90" s="28"/>
      <c r="I90" s="28"/>
      <c r="J90" s="28"/>
      <c r="K90" s="28"/>
      <c r="L90" s="49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</row>
    <row r="91" s="2" customFormat="1" ht="25.65" customHeight="1">
      <c r="A91" s="28"/>
      <c r="B91" s="29"/>
      <c r="C91" s="25" t="s">
        <v>21</v>
      </c>
      <c r="D91" s="28"/>
      <c r="E91" s="28"/>
      <c r="F91" s="22" t="str">
        <f>E15</f>
        <v>PD Dolný Lopašov</v>
      </c>
      <c r="G91" s="28"/>
      <c r="H91" s="28"/>
      <c r="I91" s="25" t="s">
        <v>27</v>
      </c>
      <c r="J91" s="26" t="str">
        <f>E21</f>
        <v>Ing.arch.Štefan Magula</v>
      </c>
      <c r="K91" s="28"/>
      <c r="L91" s="49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</row>
    <row r="92" s="2" customFormat="1" ht="15.15" customHeight="1">
      <c r="A92" s="28"/>
      <c r="B92" s="29"/>
      <c r="C92" s="25" t="s">
        <v>25</v>
      </c>
      <c r="D92" s="28"/>
      <c r="E92" s="28"/>
      <c r="F92" s="22" t="str">
        <f>IF(E18="","",E18)</f>
        <v xml:space="preserve"> </v>
      </c>
      <c r="G92" s="28"/>
      <c r="H92" s="28"/>
      <c r="I92" s="25" t="s">
        <v>30</v>
      </c>
      <c r="J92" s="26" t="str">
        <f>E24</f>
        <v xml:space="preserve"> </v>
      </c>
      <c r="K92" s="28"/>
      <c r="L92" s="49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</row>
    <row r="93" s="2" customFormat="1" ht="10.32" customHeight="1">
      <c r="A93" s="28"/>
      <c r="B93" s="29"/>
      <c r="C93" s="28"/>
      <c r="D93" s="28"/>
      <c r="E93" s="28"/>
      <c r="F93" s="28"/>
      <c r="G93" s="28"/>
      <c r="H93" s="28"/>
      <c r="I93" s="28"/>
      <c r="J93" s="28"/>
      <c r="K93" s="28"/>
      <c r="L93" s="49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</row>
    <row r="94" s="2" customFormat="1" ht="29.28" customHeight="1">
      <c r="A94" s="28"/>
      <c r="B94" s="29"/>
      <c r="C94" s="135" t="s">
        <v>104</v>
      </c>
      <c r="D94" s="127"/>
      <c r="E94" s="127"/>
      <c r="F94" s="127"/>
      <c r="G94" s="127"/>
      <c r="H94" s="127"/>
      <c r="I94" s="127"/>
      <c r="J94" s="136" t="s">
        <v>105</v>
      </c>
      <c r="K94" s="127"/>
      <c r="L94" s="49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</row>
    <row r="95" s="2" customFormat="1" ht="10.32" customHeight="1">
      <c r="A95" s="28"/>
      <c r="B95" s="29"/>
      <c r="C95" s="28"/>
      <c r="D95" s="28"/>
      <c r="E95" s="28"/>
      <c r="F95" s="28"/>
      <c r="G95" s="28"/>
      <c r="H95" s="28"/>
      <c r="I95" s="28"/>
      <c r="J95" s="28"/>
      <c r="K95" s="28"/>
      <c r="L95" s="49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</row>
    <row r="96" s="2" customFormat="1" ht="22.8" customHeight="1">
      <c r="A96" s="28"/>
      <c r="B96" s="29"/>
      <c r="C96" s="137" t="s">
        <v>106</v>
      </c>
      <c r="D96" s="28"/>
      <c r="E96" s="28"/>
      <c r="F96" s="28"/>
      <c r="G96" s="28"/>
      <c r="H96" s="28"/>
      <c r="I96" s="28"/>
      <c r="J96" s="90">
        <f>J131</f>
        <v>315682.37000000005</v>
      </c>
      <c r="K96" s="28"/>
      <c r="L96" s="49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U96" s="15" t="s">
        <v>107</v>
      </c>
    </row>
    <row r="97" s="9" customFormat="1" ht="24.96" customHeight="1">
      <c r="A97" s="9"/>
      <c r="B97" s="138"/>
      <c r="C97" s="9"/>
      <c r="D97" s="139" t="s">
        <v>108</v>
      </c>
      <c r="E97" s="140"/>
      <c r="F97" s="140"/>
      <c r="G97" s="140"/>
      <c r="H97" s="140"/>
      <c r="I97" s="140"/>
      <c r="J97" s="141">
        <f>J132</f>
        <v>92733.430000000008</v>
      </c>
      <c r="K97" s="9"/>
      <c r="L97" s="138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42"/>
      <c r="C98" s="10"/>
      <c r="D98" s="143" t="s">
        <v>172</v>
      </c>
      <c r="E98" s="144"/>
      <c r="F98" s="144"/>
      <c r="G98" s="144"/>
      <c r="H98" s="144"/>
      <c r="I98" s="144"/>
      <c r="J98" s="145">
        <f>J133</f>
        <v>102.31</v>
      </c>
      <c r="K98" s="10"/>
      <c r="L98" s="14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42"/>
      <c r="C99" s="10"/>
      <c r="D99" s="143" t="s">
        <v>173</v>
      </c>
      <c r="E99" s="144"/>
      <c r="F99" s="144"/>
      <c r="G99" s="144"/>
      <c r="H99" s="144"/>
      <c r="I99" s="144"/>
      <c r="J99" s="145">
        <f>J137</f>
        <v>23131.739999999998</v>
      </c>
      <c r="K99" s="10"/>
      <c r="L99" s="14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42"/>
      <c r="C100" s="10"/>
      <c r="D100" s="143" t="s">
        <v>174</v>
      </c>
      <c r="E100" s="144"/>
      <c r="F100" s="144"/>
      <c r="G100" s="144"/>
      <c r="H100" s="144"/>
      <c r="I100" s="144"/>
      <c r="J100" s="145">
        <f>J146</f>
        <v>21112.639999999999</v>
      </c>
      <c r="K100" s="10"/>
      <c r="L100" s="14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42"/>
      <c r="C101" s="10"/>
      <c r="D101" s="143" t="s">
        <v>175</v>
      </c>
      <c r="E101" s="144"/>
      <c r="F101" s="144"/>
      <c r="G101" s="144"/>
      <c r="H101" s="144"/>
      <c r="I101" s="144"/>
      <c r="J101" s="145">
        <f>J149</f>
        <v>32535.84</v>
      </c>
      <c r="K101" s="10"/>
      <c r="L101" s="14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42"/>
      <c r="C102" s="10"/>
      <c r="D102" s="143" t="s">
        <v>109</v>
      </c>
      <c r="E102" s="144"/>
      <c r="F102" s="144"/>
      <c r="G102" s="144"/>
      <c r="H102" s="144"/>
      <c r="I102" s="144"/>
      <c r="J102" s="145">
        <f>J156</f>
        <v>9921.7900000000009</v>
      </c>
      <c r="K102" s="10"/>
      <c r="L102" s="14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42"/>
      <c r="C103" s="10"/>
      <c r="D103" s="143" t="s">
        <v>176</v>
      </c>
      <c r="E103" s="144"/>
      <c r="F103" s="144"/>
      <c r="G103" s="144"/>
      <c r="H103" s="144"/>
      <c r="I103" s="144"/>
      <c r="J103" s="145">
        <f>J161</f>
        <v>5929.1099999999997</v>
      </c>
      <c r="K103" s="10"/>
      <c r="L103" s="14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38"/>
      <c r="C104" s="9"/>
      <c r="D104" s="139" t="s">
        <v>110</v>
      </c>
      <c r="E104" s="140"/>
      <c r="F104" s="140"/>
      <c r="G104" s="140"/>
      <c r="H104" s="140"/>
      <c r="I104" s="140"/>
      <c r="J104" s="141">
        <f>J163</f>
        <v>193948.12000000002</v>
      </c>
      <c r="K104" s="9"/>
      <c r="L104" s="138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42"/>
      <c r="C105" s="10"/>
      <c r="D105" s="143" t="s">
        <v>111</v>
      </c>
      <c r="E105" s="144"/>
      <c r="F105" s="144"/>
      <c r="G105" s="144"/>
      <c r="H105" s="144"/>
      <c r="I105" s="144"/>
      <c r="J105" s="145">
        <f>J164</f>
        <v>32069.359999999997</v>
      </c>
      <c r="K105" s="10"/>
      <c r="L105" s="142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42"/>
      <c r="C106" s="10"/>
      <c r="D106" s="143" t="s">
        <v>177</v>
      </c>
      <c r="E106" s="144"/>
      <c r="F106" s="144"/>
      <c r="G106" s="144"/>
      <c r="H106" s="144"/>
      <c r="I106" s="144"/>
      <c r="J106" s="145">
        <f>J174</f>
        <v>5582.7799999999997</v>
      </c>
      <c r="K106" s="10"/>
      <c r="L106" s="142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42"/>
      <c r="C107" s="10"/>
      <c r="D107" s="143" t="s">
        <v>178</v>
      </c>
      <c r="E107" s="144"/>
      <c r="F107" s="144"/>
      <c r="G107" s="144"/>
      <c r="H107" s="144"/>
      <c r="I107" s="144"/>
      <c r="J107" s="145">
        <f>J178</f>
        <v>118183.05000000002</v>
      </c>
      <c r="K107" s="10"/>
      <c r="L107" s="142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42"/>
      <c r="C108" s="10"/>
      <c r="D108" s="143" t="s">
        <v>179</v>
      </c>
      <c r="E108" s="144"/>
      <c r="F108" s="144"/>
      <c r="G108" s="144"/>
      <c r="H108" s="144"/>
      <c r="I108" s="144"/>
      <c r="J108" s="145">
        <f>J188</f>
        <v>20712.260000000002</v>
      </c>
      <c r="K108" s="10"/>
      <c r="L108" s="142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42"/>
      <c r="C109" s="10"/>
      <c r="D109" s="143" t="s">
        <v>180</v>
      </c>
      <c r="E109" s="144"/>
      <c r="F109" s="144"/>
      <c r="G109" s="144"/>
      <c r="H109" s="144"/>
      <c r="I109" s="144"/>
      <c r="J109" s="145">
        <f>J196</f>
        <v>17400.670000000002</v>
      </c>
      <c r="K109" s="10"/>
      <c r="L109" s="142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9" customFormat="1" ht="24.96" customHeight="1">
      <c r="A110" s="9"/>
      <c r="B110" s="138"/>
      <c r="C110" s="9"/>
      <c r="D110" s="139" t="s">
        <v>181</v>
      </c>
      <c r="E110" s="140"/>
      <c r="F110" s="140"/>
      <c r="G110" s="140"/>
      <c r="H110" s="140"/>
      <c r="I110" s="140"/>
      <c r="J110" s="141">
        <f>J202</f>
        <v>29000.820000000003</v>
      </c>
      <c r="K110" s="9"/>
      <c r="L110" s="138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</row>
    <row r="111" s="10" customFormat="1" ht="19.92" customHeight="1">
      <c r="A111" s="10"/>
      <c r="B111" s="142"/>
      <c r="C111" s="10"/>
      <c r="D111" s="143" t="s">
        <v>182</v>
      </c>
      <c r="E111" s="144"/>
      <c r="F111" s="144"/>
      <c r="G111" s="144"/>
      <c r="H111" s="144"/>
      <c r="I111" s="144"/>
      <c r="J111" s="145">
        <f>J203</f>
        <v>29000.820000000003</v>
      </c>
      <c r="K111" s="10"/>
      <c r="L111" s="142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2" customFormat="1" ht="21.84" customHeight="1">
      <c r="A112" s="28"/>
      <c r="B112" s="29"/>
      <c r="C112" s="28"/>
      <c r="D112" s="28"/>
      <c r="E112" s="28"/>
      <c r="F112" s="28"/>
      <c r="G112" s="28"/>
      <c r="H112" s="28"/>
      <c r="I112" s="28"/>
      <c r="J112" s="28"/>
      <c r="K112" s="28"/>
      <c r="L112" s="49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</row>
    <row r="113" s="2" customFormat="1" ht="6.96" customHeight="1">
      <c r="A113" s="28"/>
      <c r="B113" s="54"/>
      <c r="C113" s="55"/>
      <c r="D113" s="55"/>
      <c r="E113" s="55"/>
      <c r="F113" s="55"/>
      <c r="G113" s="55"/>
      <c r="H113" s="55"/>
      <c r="I113" s="55"/>
      <c r="J113" s="55"/>
      <c r="K113" s="55"/>
      <c r="L113" s="49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</row>
    <row r="117" s="2" customFormat="1" ht="6.96" customHeight="1">
      <c r="A117" s="28"/>
      <c r="B117" s="56"/>
      <c r="C117" s="57"/>
      <c r="D117" s="57"/>
      <c r="E117" s="57"/>
      <c r="F117" s="57"/>
      <c r="G117" s="57"/>
      <c r="H117" s="57"/>
      <c r="I117" s="57"/>
      <c r="J117" s="57"/>
      <c r="K117" s="57"/>
      <c r="L117" s="49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</row>
    <row r="118" s="2" customFormat="1" ht="24.96" customHeight="1">
      <c r="A118" s="28"/>
      <c r="B118" s="29"/>
      <c r="C118" s="19" t="s">
        <v>113</v>
      </c>
      <c r="D118" s="28"/>
      <c r="E118" s="28"/>
      <c r="F118" s="28"/>
      <c r="G118" s="28"/>
      <c r="H118" s="28"/>
      <c r="I118" s="28"/>
      <c r="J118" s="28"/>
      <c r="K118" s="28"/>
      <c r="L118" s="49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</row>
    <row r="119" s="2" customFormat="1" ht="6.96" customHeight="1">
      <c r="A119" s="28"/>
      <c r="B119" s="29"/>
      <c r="C119" s="28"/>
      <c r="D119" s="28"/>
      <c r="E119" s="28"/>
      <c r="F119" s="28"/>
      <c r="G119" s="28"/>
      <c r="H119" s="28"/>
      <c r="I119" s="28"/>
      <c r="J119" s="28"/>
      <c r="K119" s="28"/>
      <c r="L119" s="49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</row>
    <row r="120" s="2" customFormat="1" ht="12" customHeight="1">
      <c r="A120" s="28"/>
      <c r="B120" s="29"/>
      <c r="C120" s="25" t="s">
        <v>13</v>
      </c>
      <c r="D120" s="28"/>
      <c r="E120" s="28"/>
      <c r="F120" s="28"/>
      <c r="G120" s="28"/>
      <c r="H120" s="28"/>
      <c r="I120" s="28"/>
      <c r="J120" s="28"/>
      <c r="K120" s="28"/>
      <c r="L120" s="49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</row>
    <row r="121" s="2" customFormat="1" ht="16.5" customHeight="1">
      <c r="A121" s="28"/>
      <c r="B121" s="29"/>
      <c r="C121" s="28"/>
      <c r="D121" s="28"/>
      <c r="E121" s="116" t="str">
        <f>E7</f>
        <v>PD Dolný Lopašov,ZDS kravína modernizáciou a stavenými úpravami</v>
      </c>
      <c r="F121" s="25"/>
      <c r="G121" s="25"/>
      <c r="H121" s="25"/>
      <c r="I121" s="28"/>
      <c r="J121" s="28"/>
      <c r="K121" s="28"/>
      <c r="L121" s="49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</row>
    <row r="122" s="2" customFormat="1" ht="12" customHeight="1">
      <c r="A122" s="28"/>
      <c r="B122" s="29"/>
      <c r="C122" s="25" t="s">
        <v>101</v>
      </c>
      <c r="D122" s="28"/>
      <c r="E122" s="28"/>
      <c r="F122" s="28"/>
      <c r="G122" s="28"/>
      <c r="H122" s="28"/>
      <c r="I122" s="28"/>
      <c r="J122" s="28"/>
      <c r="K122" s="28"/>
      <c r="L122" s="49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</row>
    <row r="123" s="2" customFormat="1" ht="16.5" customHeight="1">
      <c r="A123" s="28"/>
      <c r="B123" s="29"/>
      <c r="C123" s="28"/>
      <c r="D123" s="28"/>
      <c r="E123" s="61" t="str">
        <f>E9</f>
        <v>SO-02 - Stavebné práce</v>
      </c>
      <c r="F123" s="28"/>
      <c r="G123" s="28"/>
      <c r="H123" s="28"/>
      <c r="I123" s="28"/>
      <c r="J123" s="28"/>
      <c r="K123" s="28"/>
      <c r="L123" s="49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</row>
    <row r="124" s="2" customFormat="1" ht="6.96" customHeight="1">
      <c r="A124" s="28"/>
      <c r="B124" s="29"/>
      <c r="C124" s="28"/>
      <c r="D124" s="28"/>
      <c r="E124" s="28"/>
      <c r="F124" s="28"/>
      <c r="G124" s="28"/>
      <c r="H124" s="28"/>
      <c r="I124" s="28"/>
      <c r="J124" s="28"/>
      <c r="K124" s="28"/>
      <c r="L124" s="49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</row>
    <row r="125" s="2" customFormat="1" ht="12" customHeight="1">
      <c r="A125" s="28"/>
      <c r="B125" s="29"/>
      <c r="C125" s="25" t="s">
        <v>17</v>
      </c>
      <c r="D125" s="28"/>
      <c r="E125" s="28"/>
      <c r="F125" s="22" t="str">
        <f>F12</f>
        <v>Dolný Lopašov</v>
      </c>
      <c r="G125" s="28"/>
      <c r="H125" s="28"/>
      <c r="I125" s="25" t="s">
        <v>19</v>
      </c>
      <c r="J125" s="63" t="str">
        <f>IF(J12="","",J12)</f>
        <v>13. 10. 2026</v>
      </c>
      <c r="K125" s="28"/>
      <c r="L125" s="49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</row>
    <row r="126" s="2" customFormat="1" ht="6.96" customHeight="1">
      <c r="A126" s="28"/>
      <c r="B126" s="29"/>
      <c r="C126" s="28"/>
      <c r="D126" s="28"/>
      <c r="E126" s="28"/>
      <c r="F126" s="28"/>
      <c r="G126" s="28"/>
      <c r="H126" s="28"/>
      <c r="I126" s="28"/>
      <c r="J126" s="28"/>
      <c r="K126" s="28"/>
      <c r="L126" s="49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</row>
    <row r="127" s="2" customFormat="1" ht="25.65" customHeight="1">
      <c r="A127" s="28"/>
      <c r="B127" s="29"/>
      <c r="C127" s="25" t="s">
        <v>21</v>
      </c>
      <c r="D127" s="28"/>
      <c r="E127" s="28"/>
      <c r="F127" s="22" t="str">
        <f>E15</f>
        <v>PD Dolný Lopašov</v>
      </c>
      <c r="G127" s="28"/>
      <c r="H127" s="28"/>
      <c r="I127" s="25" t="s">
        <v>27</v>
      </c>
      <c r="J127" s="26" t="str">
        <f>E21</f>
        <v>Ing.arch.Štefan Magula</v>
      </c>
      <c r="K127" s="28"/>
      <c r="L127" s="49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</row>
    <row r="128" s="2" customFormat="1" ht="15.15" customHeight="1">
      <c r="A128" s="28"/>
      <c r="B128" s="29"/>
      <c r="C128" s="25" t="s">
        <v>25</v>
      </c>
      <c r="D128" s="28"/>
      <c r="E128" s="28"/>
      <c r="F128" s="22" t="str">
        <f>IF(E18="","",E18)</f>
        <v xml:space="preserve"> </v>
      </c>
      <c r="G128" s="28"/>
      <c r="H128" s="28"/>
      <c r="I128" s="25" t="s">
        <v>30</v>
      </c>
      <c r="J128" s="26" t="str">
        <f>E24</f>
        <v xml:space="preserve"> </v>
      </c>
      <c r="K128" s="28"/>
      <c r="L128" s="49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</row>
    <row r="129" s="2" customFormat="1" ht="10.32" customHeight="1">
      <c r="A129" s="28"/>
      <c r="B129" s="29"/>
      <c r="C129" s="28"/>
      <c r="D129" s="28"/>
      <c r="E129" s="28"/>
      <c r="F129" s="28"/>
      <c r="G129" s="28"/>
      <c r="H129" s="28"/>
      <c r="I129" s="28"/>
      <c r="J129" s="28"/>
      <c r="K129" s="28"/>
      <c r="L129" s="49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</row>
    <row r="130" s="11" customFormat="1" ht="29.28" customHeight="1">
      <c r="A130" s="146"/>
      <c r="B130" s="147"/>
      <c r="C130" s="148" t="s">
        <v>114</v>
      </c>
      <c r="D130" s="149" t="s">
        <v>57</v>
      </c>
      <c r="E130" s="149" t="s">
        <v>53</v>
      </c>
      <c r="F130" s="149" t="s">
        <v>54</v>
      </c>
      <c r="G130" s="149" t="s">
        <v>115</v>
      </c>
      <c r="H130" s="149" t="s">
        <v>116</v>
      </c>
      <c r="I130" s="149" t="s">
        <v>117</v>
      </c>
      <c r="J130" s="150" t="s">
        <v>105</v>
      </c>
      <c r="K130" s="151" t="s">
        <v>118</v>
      </c>
      <c r="L130" s="152"/>
      <c r="M130" s="80" t="s">
        <v>1</v>
      </c>
      <c r="N130" s="81" t="s">
        <v>36</v>
      </c>
      <c r="O130" s="81" t="s">
        <v>119</v>
      </c>
      <c r="P130" s="81" t="s">
        <v>120</v>
      </c>
      <c r="Q130" s="81" t="s">
        <v>121</v>
      </c>
      <c r="R130" s="81" t="s">
        <v>122</v>
      </c>
      <c r="S130" s="81" t="s">
        <v>123</v>
      </c>
      <c r="T130" s="82" t="s">
        <v>124</v>
      </c>
      <c r="U130" s="146"/>
      <c r="V130" s="146"/>
      <c r="W130" s="146"/>
      <c r="X130" s="146"/>
      <c r="Y130" s="146"/>
      <c r="Z130" s="146"/>
      <c r="AA130" s="146"/>
      <c r="AB130" s="146"/>
      <c r="AC130" s="146"/>
      <c r="AD130" s="146"/>
      <c r="AE130" s="146"/>
    </row>
    <row r="131" s="2" customFormat="1" ht="22.8" customHeight="1">
      <c r="A131" s="28"/>
      <c r="B131" s="29"/>
      <c r="C131" s="87" t="s">
        <v>106</v>
      </c>
      <c r="D131" s="28"/>
      <c r="E131" s="28"/>
      <c r="F131" s="28"/>
      <c r="G131" s="28"/>
      <c r="H131" s="28"/>
      <c r="I131" s="28"/>
      <c r="J131" s="153">
        <f>BK131</f>
        <v>315682.37000000005</v>
      </c>
      <c r="K131" s="28"/>
      <c r="L131" s="29"/>
      <c r="M131" s="83"/>
      <c r="N131" s="67"/>
      <c r="O131" s="84"/>
      <c r="P131" s="154">
        <f>P132+P163+P202</f>
        <v>1247.87611988</v>
      </c>
      <c r="Q131" s="84"/>
      <c r="R131" s="154">
        <f>R132+R163+R202</f>
        <v>525.77395786484999</v>
      </c>
      <c r="S131" s="84"/>
      <c r="T131" s="155">
        <f>T132+T163+T202</f>
        <v>0.0040000000000000001</v>
      </c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T131" s="15" t="s">
        <v>71</v>
      </c>
      <c r="AU131" s="15" t="s">
        <v>107</v>
      </c>
      <c r="BK131" s="156">
        <f>BK132+BK163+BK202</f>
        <v>315682.37000000005</v>
      </c>
    </row>
    <row r="132" s="12" customFormat="1" ht="25.92" customHeight="1">
      <c r="A132" s="12"/>
      <c r="B132" s="157"/>
      <c r="C132" s="12"/>
      <c r="D132" s="158" t="s">
        <v>71</v>
      </c>
      <c r="E132" s="159" t="s">
        <v>125</v>
      </c>
      <c r="F132" s="159" t="s">
        <v>126</v>
      </c>
      <c r="G132" s="12"/>
      <c r="H132" s="12"/>
      <c r="I132" s="12"/>
      <c r="J132" s="160">
        <f>BK132</f>
        <v>92733.430000000008</v>
      </c>
      <c r="K132" s="12"/>
      <c r="L132" s="157"/>
      <c r="M132" s="161"/>
      <c r="N132" s="162"/>
      <c r="O132" s="162"/>
      <c r="P132" s="163">
        <f>P133+P137+P146+P149+P156+P161</f>
        <v>836.81333470000004</v>
      </c>
      <c r="Q132" s="162"/>
      <c r="R132" s="163">
        <f>R133+R137+R146+R149+R156+R161</f>
        <v>496.15958279699993</v>
      </c>
      <c r="S132" s="162"/>
      <c r="T132" s="164">
        <f>T133+T137+T146+T149+T156+T161</f>
        <v>0.0040000000000000001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158" t="s">
        <v>80</v>
      </c>
      <c r="AT132" s="165" t="s">
        <v>71</v>
      </c>
      <c r="AU132" s="165" t="s">
        <v>72</v>
      </c>
      <c r="AY132" s="158" t="s">
        <v>127</v>
      </c>
      <c r="BK132" s="166">
        <f>BK133+BK137+BK146+BK149+BK156+BK161</f>
        <v>92733.430000000008</v>
      </c>
    </row>
    <row r="133" s="12" customFormat="1" ht="22.8" customHeight="1">
      <c r="A133" s="12"/>
      <c r="B133" s="157"/>
      <c r="C133" s="12"/>
      <c r="D133" s="158" t="s">
        <v>71</v>
      </c>
      <c r="E133" s="167" t="s">
        <v>80</v>
      </c>
      <c r="F133" s="167" t="s">
        <v>183</v>
      </c>
      <c r="G133" s="12"/>
      <c r="H133" s="12"/>
      <c r="I133" s="12"/>
      <c r="J133" s="168">
        <f>BK133</f>
        <v>102.31</v>
      </c>
      <c r="K133" s="12"/>
      <c r="L133" s="157"/>
      <c r="M133" s="161"/>
      <c r="N133" s="162"/>
      <c r="O133" s="162"/>
      <c r="P133" s="163">
        <f>SUM(P134:P136)</f>
        <v>3.8381000000000003</v>
      </c>
      <c r="Q133" s="162"/>
      <c r="R133" s="163">
        <f>SUM(R134:R136)</f>
        <v>0</v>
      </c>
      <c r="S133" s="162"/>
      <c r="T133" s="164">
        <f>SUM(T134:T136)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158" t="s">
        <v>80</v>
      </c>
      <c r="AT133" s="165" t="s">
        <v>71</v>
      </c>
      <c r="AU133" s="165" t="s">
        <v>80</v>
      </c>
      <c r="AY133" s="158" t="s">
        <v>127</v>
      </c>
      <c r="BK133" s="166">
        <f>SUM(BK134:BK136)</f>
        <v>102.31</v>
      </c>
    </row>
    <row r="134" s="2" customFormat="1" ht="24.15" customHeight="1">
      <c r="A134" s="28"/>
      <c r="B134" s="169"/>
      <c r="C134" s="170" t="s">
        <v>80</v>
      </c>
      <c r="D134" s="170" t="s">
        <v>130</v>
      </c>
      <c r="E134" s="171" t="s">
        <v>184</v>
      </c>
      <c r="F134" s="172" t="s">
        <v>185</v>
      </c>
      <c r="G134" s="173" t="s">
        <v>186</v>
      </c>
      <c r="H134" s="174">
        <v>3.5</v>
      </c>
      <c r="I134" s="175">
        <v>26.59</v>
      </c>
      <c r="J134" s="175">
        <f>ROUND(I134*H134,2)</f>
        <v>93.069999999999993</v>
      </c>
      <c r="K134" s="176"/>
      <c r="L134" s="29"/>
      <c r="M134" s="177" t="s">
        <v>1</v>
      </c>
      <c r="N134" s="178" t="s">
        <v>38</v>
      </c>
      <c r="O134" s="179">
        <v>1.0276000000000001</v>
      </c>
      <c r="P134" s="179">
        <f>O134*H134</f>
        <v>3.5966000000000005</v>
      </c>
      <c r="Q134" s="179">
        <v>0</v>
      </c>
      <c r="R134" s="179">
        <f>Q134*H134</f>
        <v>0</v>
      </c>
      <c r="S134" s="179">
        <v>0</v>
      </c>
      <c r="T134" s="180">
        <f>S134*H134</f>
        <v>0</v>
      </c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R134" s="181" t="s">
        <v>134</v>
      </c>
      <c r="AT134" s="181" t="s">
        <v>130</v>
      </c>
      <c r="AU134" s="181" t="s">
        <v>135</v>
      </c>
      <c r="AY134" s="15" t="s">
        <v>127</v>
      </c>
      <c r="BE134" s="182">
        <f>IF(N134="základná",J134,0)</f>
        <v>0</v>
      </c>
      <c r="BF134" s="182">
        <f>IF(N134="znížená",J134,0)</f>
        <v>93.069999999999993</v>
      </c>
      <c r="BG134" s="182">
        <f>IF(N134="zákl. prenesená",J134,0)</f>
        <v>0</v>
      </c>
      <c r="BH134" s="182">
        <f>IF(N134="zníž. prenesená",J134,0)</f>
        <v>0</v>
      </c>
      <c r="BI134" s="182">
        <f>IF(N134="nulová",J134,0)</f>
        <v>0</v>
      </c>
      <c r="BJ134" s="15" t="s">
        <v>135</v>
      </c>
      <c r="BK134" s="182">
        <f>ROUND(I134*H134,2)</f>
        <v>93.069999999999993</v>
      </c>
      <c r="BL134" s="15" t="s">
        <v>134</v>
      </c>
      <c r="BM134" s="181" t="s">
        <v>187</v>
      </c>
    </row>
    <row r="135" s="2" customFormat="1" ht="24.15" customHeight="1">
      <c r="A135" s="28"/>
      <c r="B135" s="169"/>
      <c r="C135" s="170" t="s">
        <v>135</v>
      </c>
      <c r="D135" s="170" t="s">
        <v>130</v>
      </c>
      <c r="E135" s="171" t="s">
        <v>188</v>
      </c>
      <c r="F135" s="172" t="s">
        <v>189</v>
      </c>
      <c r="G135" s="173" t="s">
        <v>186</v>
      </c>
      <c r="H135" s="174">
        <v>1.05</v>
      </c>
      <c r="I135" s="175">
        <v>1.3600000000000001</v>
      </c>
      <c r="J135" s="175">
        <f>ROUND(I135*H135,2)</f>
        <v>1.4299999999999999</v>
      </c>
      <c r="K135" s="176"/>
      <c r="L135" s="29"/>
      <c r="M135" s="177" t="s">
        <v>1</v>
      </c>
      <c r="N135" s="178" t="s">
        <v>38</v>
      </c>
      <c r="O135" s="179">
        <v>0</v>
      </c>
      <c r="P135" s="179">
        <f>O135*H135</f>
        <v>0</v>
      </c>
      <c r="Q135" s="179">
        <v>0</v>
      </c>
      <c r="R135" s="179">
        <f>Q135*H135</f>
        <v>0</v>
      </c>
      <c r="S135" s="179">
        <v>0</v>
      </c>
      <c r="T135" s="180">
        <f>S135*H135</f>
        <v>0</v>
      </c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R135" s="181" t="s">
        <v>134</v>
      </c>
      <c r="AT135" s="181" t="s">
        <v>130</v>
      </c>
      <c r="AU135" s="181" t="s">
        <v>135</v>
      </c>
      <c r="AY135" s="15" t="s">
        <v>127</v>
      </c>
      <c r="BE135" s="182">
        <f>IF(N135="základná",J135,0)</f>
        <v>0</v>
      </c>
      <c r="BF135" s="182">
        <f>IF(N135="znížená",J135,0)</f>
        <v>1.4299999999999999</v>
      </c>
      <c r="BG135" s="182">
        <f>IF(N135="zákl. prenesená",J135,0)</f>
        <v>0</v>
      </c>
      <c r="BH135" s="182">
        <f>IF(N135="zníž. prenesená",J135,0)</f>
        <v>0</v>
      </c>
      <c r="BI135" s="182">
        <f>IF(N135="nulová",J135,0)</f>
        <v>0</v>
      </c>
      <c r="BJ135" s="15" t="s">
        <v>135</v>
      </c>
      <c r="BK135" s="182">
        <f>ROUND(I135*H135,2)</f>
        <v>1.4299999999999999</v>
      </c>
      <c r="BL135" s="15" t="s">
        <v>134</v>
      </c>
      <c r="BM135" s="181" t="s">
        <v>190</v>
      </c>
    </row>
    <row r="136" s="2" customFormat="1" ht="24.15" customHeight="1">
      <c r="A136" s="28"/>
      <c r="B136" s="169"/>
      <c r="C136" s="170" t="s">
        <v>140</v>
      </c>
      <c r="D136" s="170" t="s">
        <v>130</v>
      </c>
      <c r="E136" s="171" t="s">
        <v>191</v>
      </c>
      <c r="F136" s="172" t="s">
        <v>192</v>
      </c>
      <c r="G136" s="173" t="s">
        <v>186</v>
      </c>
      <c r="H136" s="174">
        <v>3.5</v>
      </c>
      <c r="I136" s="175">
        <v>2.23</v>
      </c>
      <c r="J136" s="175">
        <f>ROUND(I136*H136,2)</f>
        <v>7.8099999999999996</v>
      </c>
      <c r="K136" s="176"/>
      <c r="L136" s="29"/>
      <c r="M136" s="177" t="s">
        <v>1</v>
      </c>
      <c r="N136" s="178" t="s">
        <v>38</v>
      </c>
      <c r="O136" s="179">
        <v>0.069000000000000006</v>
      </c>
      <c r="P136" s="179">
        <f>O136*H136</f>
        <v>0.24150000000000002</v>
      </c>
      <c r="Q136" s="179">
        <v>0</v>
      </c>
      <c r="R136" s="179">
        <f>Q136*H136</f>
        <v>0</v>
      </c>
      <c r="S136" s="179">
        <v>0</v>
      </c>
      <c r="T136" s="180">
        <f>S136*H136</f>
        <v>0</v>
      </c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R136" s="181" t="s">
        <v>134</v>
      </c>
      <c r="AT136" s="181" t="s">
        <v>130</v>
      </c>
      <c r="AU136" s="181" t="s">
        <v>135</v>
      </c>
      <c r="AY136" s="15" t="s">
        <v>127</v>
      </c>
      <c r="BE136" s="182">
        <f>IF(N136="základná",J136,0)</f>
        <v>0</v>
      </c>
      <c r="BF136" s="182">
        <f>IF(N136="znížená",J136,0)</f>
        <v>7.8099999999999996</v>
      </c>
      <c r="BG136" s="182">
        <f>IF(N136="zákl. prenesená",J136,0)</f>
        <v>0</v>
      </c>
      <c r="BH136" s="182">
        <f>IF(N136="zníž. prenesená",J136,0)</f>
        <v>0</v>
      </c>
      <c r="BI136" s="182">
        <f>IF(N136="nulová",J136,0)</f>
        <v>0</v>
      </c>
      <c r="BJ136" s="15" t="s">
        <v>135</v>
      </c>
      <c r="BK136" s="182">
        <f>ROUND(I136*H136,2)</f>
        <v>7.8099999999999996</v>
      </c>
      <c r="BL136" s="15" t="s">
        <v>134</v>
      </c>
      <c r="BM136" s="181" t="s">
        <v>193</v>
      </c>
    </row>
    <row r="137" s="12" customFormat="1" ht="22.8" customHeight="1">
      <c r="A137" s="12"/>
      <c r="B137" s="157"/>
      <c r="C137" s="12"/>
      <c r="D137" s="158" t="s">
        <v>71</v>
      </c>
      <c r="E137" s="167" t="s">
        <v>135</v>
      </c>
      <c r="F137" s="167" t="s">
        <v>194</v>
      </c>
      <c r="G137" s="12"/>
      <c r="H137" s="12"/>
      <c r="I137" s="12"/>
      <c r="J137" s="168">
        <f>BK137</f>
        <v>23131.739999999998</v>
      </c>
      <c r="K137" s="12"/>
      <c r="L137" s="157"/>
      <c r="M137" s="161"/>
      <c r="N137" s="162"/>
      <c r="O137" s="162"/>
      <c r="P137" s="163">
        <f>SUM(P138:P145)</f>
        <v>101.03787109999999</v>
      </c>
      <c r="Q137" s="162"/>
      <c r="R137" s="163">
        <f>SUM(R138:R145)</f>
        <v>129.81938850899999</v>
      </c>
      <c r="S137" s="162"/>
      <c r="T137" s="164">
        <f>SUM(T138:T145)</f>
        <v>0</v>
      </c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R137" s="158" t="s">
        <v>80</v>
      </c>
      <c r="AT137" s="165" t="s">
        <v>71</v>
      </c>
      <c r="AU137" s="165" t="s">
        <v>80</v>
      </c>
      <c r="AY137" s="158" t="s">
        <v>127</v>
      </c>
      <c r="BK137" s="166">
        <f>SUM(BK138:BK145)</f>
        <v>23131.739999999998</v>
      </c>
    </row>
    <row r="138" s="2" customFormat="1" ht="24.15" customHeight="1">
      <c r="A138" s="28"/>
      <c r="B138" s="169"/>
      <c r="C138" s="170" t="s">
        <v>134</v>
      </c>
      <c r="D138" s="170" t="s">
        <v>130</v>
      </c>
      <c r="E138" s="171" t="s">
        <v>195</v>
      </c>
      <c r="F138" s="172" t="s">
        <v>196</v>
      </c>
      <c r="G138" s="173" t="s">
        <v>186</v>
      </c>
      <c r="H138" s="174">
        <v>49.116</v>
      </c>
      <c r="I138" s="175">
        <v>90.400000000000006</v>
      </c>
      <c r="J138" s="175">
        <f>ROUND(I138*H138,2)</f>
        <v>4440.0900000000001</v>
      </c>
      <c r="K138" s="176"/>
      <c r="L138" s="29"/>
      <c r="M138" s="177" t="s">
        <v>1</v>
      </c>
      <c r="N138" s="178" t="s">
        <v>38</v>
      </c>
      <c r="O138" s="179">
        <v>1.1317999999999999</v>
      </c>
      <c r="P138" s="179">
        <f>O138*H138</f>
        <v>55.589488799999998</v>
      </c>
      <c r="Q138" s="179">
        <v>2.0699999999999998</v>
      </c>
      <c r="R138" s="179">
        <f>Q138*H138</f>
        <v>101.67012</v>
      </c>
      <c r="S138" s="179">
        <v>0</v>
      </c>
      <c r="T138" s="180">
        <f>S138*H138</f>
        <v>0</v>
      </c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R138" s="181" t="s">
        <v>134</v>
      </c>
      <c r="AT138" s="181" t="s">
        <v>130</v>
      </c>
      <c r="AU138" s="181" t="s">
        <v>135</v>
      </c>
      <c r="AY138" s="15" t="s">
        <v>127</v>
      </c>
      <c r="BE138" s="182">
        <f>IF(N138="základná",J138,0)</f>
        <v>0</v>
      </c>
      <c r="BF138" s="182">
        <f>IF(N138="znížená",J138,0)</f>
        <v>4440.0900000000001</v>
      </c>
      <c r="BG138" s="182">
        <f>IF(N138="zákl. prenesená",J138,0)</f>
        <v>0</v>
      </c>
      <c r="BH138" s="182">
        <f>IF(N138="zníž. prenesená",J138,0)</f>
        <v>0</v>
      </c>
      <c r="BI138" s="182">
        <f>IF(N138="nulová",J138,0)</f>
        <v>0</v>
      </c>
      <c r="BJ138" s="15" t="s">
        <v>135</v>
      </c>
      <c r="BK138" s="182">
        <f>ROUND(I138*H138,2)</f>
        <v>4440.0900000000001</v>
      </c>
      <c r="BL138" s="15" t="s">
        <v>134</v>
      </c>
      <c r="BM138" s="181" t="s">
        <v>197</v>
      </c>
    </row>
    <row r="139" s="2" customFormat="1" ht="24.15" customHeight="1">
      <c r="A139" s="28"/>
      <c r="B139" s="169"/>
      <c r="C139" s="170" t="s">
        <v>147</v>
      </c>
      <c r="D139" s="170" t="s">
        <v>130</v>
      </c>
      <c r="E139" s="171" t="s">
        <v>198</v>
      </c>
      <c r="F139" s="172" t="s">
        <v>199</v>
      </c>
      <c r="G139" s="173" t="s">
        <v>186</v>
      </c>
      <c r="H139" s="174">
        <v>98.231999999999999</v>
      </c>
      <c r="I139" s="175">
        <v>103.84999999999999</v>
      </c>
      <c r="J139" s="175">
        <f>ROUND(I139*H139,2)</f>
        <v>10201.389999999999</v>
      </c>
      <c r="K139" s="176"/>
      <c r="L139" s="29"/>
      <c r="M139" s="177" t="s">
        <v>1</v>
      </c>
      <c r="N139" s="178" t="s">
        <v>38</v>
      </c>
      <c r="O139" s="179">
        <v>0</v>
      </c>
      <c r="P139" s="179">
        <f>O139*H139</f>
        <v>0</v>
      </c>
      <c r="Q139" s="179">
        <v>0</v>
      </c>
      <c r="R139" s="179">
        <f>Q139*H139</f>
        <v>0</v>
      </c>
      <c r="S139" s="179">
        <v>0</v>
      </c>
      <c r="T139" s="180">
        <f>S139*H139</f>
        <v>0</v>
      </c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R139" s="181" t="s">
        <v>134</v>
      </c>
      <c r="AT139" s="181" t="s">
        <v>130</v>
      </c>
      <c r="AU139" s="181" t="s">
        <v>135</v>
      </c>
      <c r="AY139" s="15" t="s">
        <v>127</v>
      </c>
      <c r="BE139" s="182">
        <f>IF(N139="základná",J139,0)</f>
        <v>0</v>
      </c>
      <c r="BF139" s="182">
        <f>IF(N139="znížená",J139,0)</f>
        <v>10201.389999999999</v>
      </c>
      <c r="BG139" s="182">
        <f>IF(N139="zákl. prenesená",J139,0)</f>
        <v>0</v>
      </c>
      <c r="BH139" s="182">
        <f>IF(N139="zníž. prenesená",J139,0)</f>
        <v>0</v>
      </c>
      <c r="BI139" s="182">
        <f>IF(N139="nulová",J139,0)</f>
        <v>0</v>
      </c>
      <c r="BJ139" s="15" t="s">
        <v>135</v>
      </c>
      <c r="BK139" s="182">
        <f>ROUND(I139*H139,2)</f>
        <v>10201.389999999999</v>
      </c>
      <c r="BL139" s="15" t="s">
        <v>134</v>
      </c>
      <c r="BM139" s="181" t="s">
        <v>200</v>
      </c>
    </row>
    <row r="140" s="2" customFormat="1" ht="24.15" customHeight="1">
      <c r="A140" s="28"/>
      <c r="B140" s="169"/>
      <c r="C140" s="170" t="s">
        <v>155</v>
      </c>
      <c r="D140" s="170" t="s">
        <v>130</v>
      </c>
      <c r="E140" s="171" t="s">
        <v>201</v>
      </c>
      <c r="F140" s="172" t="s">
        <v>202</v>
      </c>
      <c r="G140" s="173" t="s">
        <v>186</v>
      </c>
      <c r="H140" s="174">
        <v>8.6699999999999999</v>
      </c>
      <c r="I140" s="175">
        <v>135.38999999999999</v>
      </c>
      <c r="J140" s="175">
        <f>ROUND(I140*H140,2)</f>
        <v>1173.8299999999999</v>
      </c>
      <c r="K140" s="176"/>
      <c r="L140" s="29"/>
      <c r="M140" s="177" t="s">
        <v>1</v>
      </c>
      <c r="N140" s="178" t="s">
        <v>38</v>
      </c>
      <c r="O140" s="179">
        <v>0.58269000000000004</v>
      </c>
      <c r="P140" s="179">
        <f>O140*H140</f>
        <v>5.0519223000000002</v>
      </c>
      <c r="Q140" s="179">
        <v>2.2375227</v>
      </c>
      <c r="R140" s="179">
        <f>Q140*H140</f>
        <v>19.399321809</v>
      </c>
      <c r="S140" s="179">
        <v>0</v>
      </c>
      <c r="T140" s="180">
        <f>S140*H140</f>
        <v>0</v>
      </c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R140" s="181" t="s">
        <v>134</v>
      </c>
      <c r="AT140" s="181" t="s">
        <v>130</v>
      </c>
      <c r="AU140" s="181" t="s">
        <v>135</v>
      </c>
      <c r="AY140" s="15" t="s">
        <v>127</v>
      </c>
      <c r="BE140" s="182">
        <f>IF(N140="základná",J140,0)</f>
        <v>0</v>
      </c>
      <c r="BF140" s="182">
        <f>IF(N140="znížená",J140,0)</f>
        <v>1173.8299999999999</v>
      </c>
      <c r="BG140" s="182">
        <f>IF(N140="zákl. prenesená",J140,0)</f>
        <v>0</v>
      </c>
      <c r="BH140" s="182">
        <f>IF(N140="zníž. prenesená",J140,0)</f>
        <v>0</v>
      </c>
      <c r="BI140" s="182">
        <f>IF(N140="nulová",J140,0)</f>
        <v>0</v>
      </c>
      <c r="BJ140" s="15" t="s">
        <v>135</v>
      </c>
      <c r="BK140" s="182">
        <f>ROUND(I140*H140,2)</f>
        <v>1173.8299999999999</v>
      </c>
      <c r="BL140" s="15" t="s">
        <v>134</v>
      </c>
      <c r="BM140" s="181" t="s">
        <v>203</v>
      </c>
    </row>
    <row r="141" s="2" customFormat="1" ht="21.75" customHeight="1">
      <c r="A141" s="28"/>
      <c r="B141" s="169"/>
      <c r="C141" s="170" t="s">
        <v>161</v>
      </c>
      <c r="D141" s="170" t="s">
        <v>130</v>
      </c>
      <c r="E141" s="171" t="s">
        <v>204</v>
      </c>
      <c r="F141" s="172" t="s">
        <v>205</v>
      </c>
      <c r="G141" s="173" t="s">
        <v>133</v>
      </c>
      <c r="H141" s="174">
        <v>34</v>
      </c>
      <c r="I141" s="175">
        <v>23.82</v>
      </c>
      <c r="J141" s="175">
        <f>ROUND(I141*H141,2)</f>
        <v>809.88</v>
      </c>
      <c r="K141" s="176"/>
      <c r="L141" s="29"/>
      <c r="M141" s="177" t="s">
        <v>1</v>
      </c>
      <c r="N141" s="178" t="s">
        <v>38</v>
      </c>
      <c r="O141" s="179">
        <v>0.79900000000000004</v>
      </c>
      <c r="P141" s="179">
        <f>O141*H141</f>
        <v>27.166</v>
      </c>
      <c r="Q141" s="179">
        <v>0.0037499999999999999</v>
      </c>
      <c r="R141" s="179">
        <f>Q141*H141</f>
        <v>0.1275</v>
      </c>
      <c r="S141" s="179">
        <v>0</v>
      </c>
      <c r="T141" s="180">
        <f>S141*H141</f>
        <v>0</v>
      </c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R141" s="181" t="s">
        <v>134</v>
      </c>
      <c r="AT141" s="181" t="s">
        <v>130</v>
      </c>
      <c r="AU141" s="181" t="s">
        <v>135</v>
      </c>
      <c r="AY141" s="15" t="s">
        <v>127</v>
      </c>
      <c r="BE141" s="182">
        <f>IF(N141="základná",J141,0)</f>
        <v>0</v>
      </c>
      <c r="BF141" s="182">
        <f>IF(N141="znížená",J141,0)</f>
        <v>809.88</v>
      </c>
      <c r="BG141" s="182">
        <f>IF(N141="zákl. prenesená",J141,0)</f>
        <v>0</v>
      </c>
      <c r="BH141" s="182">
        <f>IF(N141="zníž. prenesená",J141,0)</f>
        <v>0</v>
      </c>
      <c r="BI141" s="182">
        <f>IF(N141="nulová",J141,0)</f>
        <v>0</v>
      </c>
      <c r="BJ141" s="15" t="s">
        <v>135</v>
      </c>
      <c r="BK141" s="182">
        <f>ROUND(I141*H141,2)</f>
        <v>809.88</v>
      </c>
      <c r="BL141" s="15" t="s">
        <v>134</v>
      </c>
      <c r="BM141" s="181" t="s">
        <v>206</v>
      </c>
    </row>
    <row r="142" s="2" customFormat="1" ht="24.15" customHeight="1">
      <c r="A142" s="28"/>
      <c r="B142" s="169"/>
      <c r="C142" s="170" t="s">
        <v>167</v>
      </c>
      <c r="D142" s="170" t="s">
        <v>130</v>
      </c>
      <c r="E142" s="171" t="s">
        <v>207</v>
      </c>
      <c r="F142" s="172" t="s">
        <v>208</v>
      </c>
      <c r="G142" s="173" t="s">
        <v>133</v>
      </c>
      <c r="H142" s="174">
        <v>34</v>
      </c>
      <c r="I142" s="175">
        <v>7.5800000000000001</v>
      </c>
      <c r="J142" s="175">
        <f>ROUND(I142*H142,2)</f>
        <v>257.72000000000003</v>
      </c>
      <c r="K142" s="176"/>
      <c r="L142" s="29"/>
      <c r="M142" s="177" t="s">
        <v>1</v>
      </c>
      <c r="N142" s="178" t="s">
        <v>38</v>
      </c>
      <c r="O142" s="179">
        <v>0.32700000000000001</v>
      </c>
      <c r="P142" s="179">
        <f>O142*H142</f>
        <v>11.118</v>
      </c>
      <c r="Q142" s="179">
        <v>0</v>
      </c>
      <c r="R142" s="179">
        <f>Q142*H142</f>
        <v>0</v>
      </c>
      <c r="S142" s="179">
        <v>0</v>
      </c>
      <c r="T142" s="180">
        <f>S142*H142</f>
        <v>0</v>
      </c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R142" s="181" t="s">
        <v>134</v>
      </c>
      <c r="AT142" s="181" t="s">
        <v>130</v>
      </c>
      <c r="AU142" s="181" t="s">
        <v>135</v>
      </c>
      <c r="AY142" s="15" t="s">
        <v>127</v>
      </c>
      <c r="BE142" s="182">
        <f>IF(N142="základná",J142,0)</f>
        <v>0</v>
      </c>
      <c r="BF142" s="182">
        <f>IF(N142="znížená",J142,0)</f>
        <v>257.72000000000003</v>
      </c>
      <c r="BG142" s="182">
        <f>IF(N142="zákl. prenesená",J142,0)</f>
        <v>0</v>
      </c>
      <c r="BH142" s="182">
        <f>IF(N142="zníž. prenesená",J142,0)</f>
        <v>0</v>
      </c>
      <c r="BI142" s="182">
        <f>IF(N142="nulová",J142,0)</f>
        <v>0</v>
      </c>
      <c r="BJ142" s="15" t="s">
        <v>135</v>
      </c>
      <c r="BK142" s="182">
        <f>ROUND(I142*H142,2)</f>
        <v>257.72000000000003</v>
      </c>
      <c r="BL142" s="15" t="s">
        <v>134</v>
      </c>
      <c r="BM142" s="181" t="s">
        <v>209</v>
      </c>
    </row>
    <row r="143" s="2" customFormat="1" ht="44.25" customHeight="1">
      <c r="A143" s="28"/>
      <c r="B143" s="169"/>
      <c r="C143" s="170" t="s">
        <v>128</v>
      </c>
      <c r="D143" s="170" t="s">
        <v>130</v>
      </c>
      <c r="E143" s="171" t="s">
        <v>210</v>
      </c>
      <c r="F143" s="172" t="s">
        <v>211</v>
      </c>
      <c r="G143" s="173" t="s">
        <v>133</v>
      </c>
      <c r="H143" s="174">
        <v>983</v>
      </c>
      <c r="I143" s="175">
        <v>4.7199999999999998</v>
      </c>
      <c r="J143" s="175">
        <f>ROUND(I143*H143,2)</f>
        <v>4639.7600000000002</v>
      </c>
      <c r="K143" s="176"/>
      <c r="L143" s="29"/>
      <c r="M143" s="177" t="s">
        <v>1</v>
      </c>
      <c r="N143" s="178" t="s">
        <v>38</v>
      </c>
      <c r="O143" s="179">
        <v>0</v>
      </c>
      <c r="P143" s="179">
        <f>O143*H143</f>
        <v>0</v>
      </c>
      <c r="Q143" s="179">
        <v>0</v>
      </c>
      <c r="R143" s="179">
        <f>Q143*H143</f>
        <v>0</v>
      </c>
      <c r="S143" s="179">
        <v>0</v>
      </c>
      <c r="T143" s="180">
        <f>S143*H143</f>
        <v>0</v>
      </c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R143" s="181" t="s">
        <v>134</v>
      </c>
      <c r="AT143" s="181" t="s">
        <v>130</v>
      </c>
      <c r="AU143" s="181" t="s">
        <v>135</v>
      </c>
      <c r="AY143" s="15" t="s">
        <v>127</v>
      </c>
      <c r="BE143" s="182">
        <f>IF(N143="základná",J143,0)</f>
        <v>0</v>
      </c>
      <c r="BF143" s="182">
        <f>IF(N143="znížená",J143,0)</f>
        <v>4639.7600000000002</v>
      </c>
      <c r="BG143" s="182">
        <f>IF(N143="zákl. prenesená",J143,0)</f>
        <v>0</v>
      </c>
      <c r="BH143" s="182">
        <f>IF(N143="zníž. prenesená",J143,0)</f>
        <v>0</v>
      </c>
      <c r="BI143" s="182">
        <f>IF(N143="nulová",J143,0)</f>
        <v>0</v>
      </c>
      <c r="BJ143" s="15" t="s">
        <v>135</v>
      </c>
      <c r="BK143" s="182">
        <f>ROUND(I143*H143,2)</f>
        <v>4639.7600000000002</v>
      </c>
      <c r="BL143" s="15" t="s">
        <v>134</v>
      </c>
      <c r="BM143" s="181" t="s">
        <v>212</v>
      </c>
    </row>
    <row r="144" s="2" customFormat="1" ht="24.15" customHeight="1">
      <c r="A144" s="28"/>
      <c r="B144" s="169"/>
      <c r="C144" s="170" t="s">
        <v>213</v>
      </c>
      <c r="D144" s="170" t="s">
        <v>130</v>
      </c>
      <c r="E144" s="171" t="s">
        <v>214</v>
      </c>
      <c r="F144" s="172" t="s">
        <v>215</v>
      </c>
      <c r="G144" s="173" t="s">
        <v>138</v>
      </c>
      <c r="H144" s="174">
        <v>0.45000000000000001</v>
      </c>
      <c r="I144" s="175">
        <v>2451.1999999999998</v>
      </c>
      <c r="J144" s="175">
        <f>ROUND(I144*H144,2)</f>
        <v>1103.04</v>
      </c>
      <c r="K144" s="176"/>
      <c r="L144" s="29"/>
      <c r="M144" s="177" t="s">
        <v>1</v>
      </c>
      <c r="N144" s="178" t="s">
        <v>38</v>
      </c>
      <c r="O144" s="179">
        <v>0</v>
      </c>
      <c r="P144" s="179">
        <f>O144*H144</f>
        <v>0</v>
      </c>
      <c r="Q144" s="179">
        <v>0</v>
      </c>
      <c r="R144" s="179">
        <f>Q144*H144</f>
        <v>0</v>
      </c>
      <c r="S144" s="179">
        <v>0</v>
      </c>
      <c r="T144" s="180">
        <f>S144*H144</f>
        <v>0</v>
      </c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R144" s="181" t="s">
        <v>134</v>
      </c>
      <c r="AT144" s="181" t="s">
        <v>130</v>
      </c>
      <c r="AU144" s="181" t="s">
        <v>135</v>
      </c>
      <c r="AY144" s="15" t="s">
        <v>127</v>
      </c>
      <c r="BE144" s="182">
        <f>IF(N144="základná",J144,0)</f>
        <v>0</v>
      </c>
      <c r="BF144" s="182">
        <f>IF(N144="znížená",J144,0)</f>
        <v>1103.04</v>
      </c>
      <c r="BG144" s="182">
        <f>IF(N144="zákl. prenesená",J144,0)</f>
        <v>0</v>
      </c>
      <c r="BH144" s="182">
        <f>IF(N144="zníž. prenesená",J144,0)</f>
        <v>0</v>
      </c>
      <c r="BI144" s="182">
        <f>IF(N144="nulová",J144,0)</f>
        <v>0</v>
      </c>
      <c r="BJ144" s="15" t="s">
        <v>135</v>
      </c>
      <c r="BK144" s="182">
        <f>ROUND(I144*H144,2)</f>
        <v>1103.04</v>
      </c>
      <c r="BL144" s="15" t="s">
        <v>134</v>
      </c>
      <c r="BM144" s="181" t="s">
        <v>159</v>
      </c>
    </row>
    <row r="145" s="2" customFormat="1" ht="24.15" customHeight="1">
      <c r="A145" s="28"/>
      <c r="B145" s="169"/>
      <c r="C145" s="170" t="s">
        <v>216</v>
      </c>
      <c r="D145" s="170" t="s">
        <v>130</v>
      </c>
      <c r="E145" s="171" t="s">
        <v>217</v>
      </c>
      <c r="F145" s="172" t="s">
        <v>218</v>
      </c>
      <c r="G145" s="173" t="s">
        <v>186</v>
      </c>
      <c r="H145" s="174">
        <v>3.5</v>
      </c>
      <c r="I145" s="175">
        <v>144.58000000000001</v>
      </c>
      <c r="J145" s="175">
        <f>ROUND(I145*H145,2)</f>
        <v>506.02999999999997</v>
      </c>
      <c r="K145" s="176"/>
      <c r="L145" s="29"/>
      <c r="M145" s="177" t="s">
        <v>1</v>
      </c>
      <c r="N145" s="178" t="s">
        <v>38</v>
      </c>
      <c r="O145" s="179">
        <v>0.60355999999999999</v>
      </c>
      <c r="P145" s="179">
        <f>O145*H145</f>
        <v>2.11246</v>
      </c>
      <c r="Q145" s="179">
        <v>2.4635562000000002</v>
      </c>
      <c r="R145" s="179">
        <f>Q145*H145</f>
        <v>8.6224467000000011</v>
      </c>
      <c r="S145" s="179">
        <v>0</v>
      </c>
      <c r="T145" s="180">
        <f>S145*H145</f>
        <v>0</v>
      </c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R145" s="181" t="s">
        <v>134</v>
      </c>
      <c r="AT145" s="181" t="s">
        <v>130</v>
      </c>
      <c r="AU145" s="181" t="s">
        <v>135</v>
      </c>
      <c r="AY145" s="15" t="s">
        <v>127</v>
      </c>
      <c r="BE145" s="182">
        <f>IF(N145="základná",J145,0)</f>
        <v>0</v>
      </c>
      <c r="BF145" s="182">
        <f>IF(N145="znížená",J145,0)</f>
        <v>506.02999999999997</v>
      </c>
      <c r="BG145" s="182">
        <f>IF(N145="zákl. prenesená",J145,0)</f>
        <v>0</v>
      </c>
      <c r="BH145" s="182">
        <f>IF(N145="zníž. prenesená",J145,0)</f>
        <v>0</v>
      </c>
      <c r="BI145" s="182">
        <f>IF(N145="nulová",J145,0)</f>
        <v>0</v>
      </c>
      <c r="BJ145" s="15" t="s">
        <v>135</v>
      </c>
      <c r="BK145" s="182">
        <f>ROUND(I145*H145,2)</f>
        <v>506.02999999999997</v>
      </c>
      <c r="BL145" s="15" t="s">
        <v>134</v>
      </c>
      <c r="BM145" s="181" t="s">
        <v>219</v>
      </c>
    </row>
    <row r="146" s="12" customFormat="1" ht="22.8" customHeight="1">
      <c r="A146" s="12"/>
      <c r="B146" s="157"/>
      <c r="C146" s="12"/>
      <c r="D146" s="158" t="s">
        <v>71</v>
      </c>
      <c r="E146" s="167" t="s">
        <v>140</v>
      </c>
      <c r="F146" s="167" t="s">
        <v>220</v>
      </c>
      <c r="G146" s="12"/>
      <c r="H146" s="12"/>
      <c r="I146" s="12"/>
      <c r="J146" s="168">
        <f>BK146</f>
        <v>21112.639999999999</v>
      </c>
      <c r="K146" s="12"/>
      <c r="L146" s="157"/>
      <c r="M146" s="161"/>
      <c r="N146" s="162"/>
      <c r="O146" s="162"/>
      <c r="P146" s="163">
        <f>SUM(P147:P148)</f>
        <v>0</v>
      </c>
      <c r="Q146" s="162"/>
      <c r="R146" s="163">
        <f>SUM(R147:R148)</f>
        <v>0</v>
      </c>
      <c r="S146" s="162"/>
      <c r="T146" s="164">
        <f>SUM(T147:T148)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158" t="s">
        <v>80</v>
      </c>
      <c r="AT146" s="165" t="s">
        <v>71</v>
      </c>
      <c r="AU146" s="165" t="s">
        <v>80</v>
      </c>
      <c r="AY146" s="158" t="s">
        <v>127</v>
      </c>
      <c r="BK146" s="166">
        <f>SUM(BK147:BK148)</f>
        <v>21112.639999999999</v>
      </c>
    </row>
    <row r="147" s="2" customFormat="1" ht="37.8" customHeight="1">
      <c r="A147" s="28"/>
      <c r="B147" s="169"/>
      <c r="C147" s="170" t="s">
        <v>221</v>
      </c>
      <c r="D147" s="170" t="s">
        <v>130</v>
      </c>
      <c r="E147" s="171" t="s">
        <v>222</v>
      </c>
      <c r="F147" s="172" t="s">
        <v>223</v>
      </c>
      <c r="G147" s="173" t="s">
        <v>224</v>
      </c>
      <c r="H147" s="174">
        <v>1</v>
      </c>
      <c r="I147" s="175">
        <v>1663.6400000000001</v>
      </c>
      <c r="J147" s="175">
        <f>ROUND(I147*H147,2)</f>
        <v>1663.6400000000001</v>
      </c>
      <c r="K147" s="176"/>
      <c r="L147" s="29"/>
      <c r="M147" s="177" t="s">
        <v>1</v>
      </c>
      <c r="N147" s="178" t="s">
        <v>38</v>
      </c>
      <c r="O147" s="179">
        <v>0</v>
      </c>
      <c r="P147" s="179">
        <f>O147*H147</f>
        <v>0</v>
      </c>
      <c r="Q147" s="179">
        <v>0</v>
      </c>
      <c r="R147" s="179">
        <f>Q147*H147</f>
        <v>0</v>
      </c>
      <c r="S147" s="179">
        <v>0</v>
      </c>
      <c r="T147" s="180">
        <f>S147*H147</f>
        <v>0</v>
      </c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R147" s="181" t="s">
        <v>134</v>
      </c>
      <c r="AT147" s="181" t="s">
        <v>130</v>
      </c>
      <c r="AU147" s="181" t="s">
        <v>135</v>
      </c>
      <c r="AY147" s="15" t="s">
        <v>127</v>
      </c>
      <c r="BE147" s="182">
        <f>IF(N147="základná",J147,0)</f>
        <v>0</v>
      </c>
      <c r="BF147" s="182">
        <f>IF(N147="znížená",J147,0)</f>
        <v>1663.6400000000001</v>
      </c>
      <c r="BG147" s="182">
        <f>IF(N147="zákl. prenesená",J147,0)</f>
        <v>0</v>
      </c>
      <c r="BH147" s="182">
        <f>IF(N147="zníž. prenesená",J147,0)</f>
        <v>0</v>
      </c>
      <c r="BI147" s="182">
        <f>IF(N147="nulová",J147,0)</f>
        <v>0</v>
      </c>
      <c r="BJ147" s="15" t="s">
        <v>135</v>
      </c>
      <c r="BK147" s="182">
        <f>ROUND(I147*H147,2)</f>
        <v>1663.6400000000001</v>
      </c>
      <c r="BL147" s="15" t="s">
        <v>134</v>
      </c>
      <c r="BM147" s="181" t="s">
        <v>225</v>
      </c>
    </row>
    <row r="148" s="2" customFormat="1" ht="24.15" customHeight="1">
      <c r="A148" s="28"/>
      <c r="B148" s="169"/>
      <c r="C148" s="187" t="s">
        <v>226</v>
      </c>
      <c r="D148" s="187" t="s">
        <v>227</v>
      </c>
      <c r="E148" s="188" t="s">
        <v>228</v>
      </c>
      <c r="F148" s="189" t="s">
        <v>229</v>
      </c>
      <c r="G148" s="190" t="s">
        <v>224</v>
      </c>
      <c r="H148" s="191">
        <v>1</v>
      </c>
      <c r="I148" s="192">
        <v>19449</v>
      </c>
      <c r="J148" s="192">
        <f>ROUND(I148*H148,2)</f>
        <v>19449</v>
      </c>
      <c r="K148" s="193"/>
      <c r="L148" s="194"/>
      <c r="M148" s="195" t="s">
        <v>1</v>
      </c>
      <c r="N148" s="196" t="s">
        <v>38</v>
      </c>
      <c r="O148" s="179">
        <v>0</v>
      </c>
      <c r="P148" s="179">
        <f>O148*H148</f>
        <v>0</v>
      </c>
      <c r="Q148" s="179">
        <v>0</v>
      </c>
      <c r="R148" s="179">
        <f>Q148*H148</f>
        <v>0</v>
      </c>
      <c r="S148" s="179">
        <v>0</v>
      </c>
      <c r="T148" s="180">
        <f>S148*H148</f>
        <v>0</v>
      </c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R148" s="181" t="s">
        <v>167</v>
      </c>
      <c r="AT148" s="181" t="s">
        <v>227</v>
      </c>
      <c r="AU148" s="181" t="s">
        <v>135</v>
      </c>
      <c r="AY148" s="15" t="s">
        <v>127</v>
      </c>
      <c r="BE148" s="182">
        <f>IF(N148="základná",J148,0)</f>
        <v>0</v>
      </c>
      <c r="BF148" s="182">
        <f>IF(N148="znížená",J148,0)</f>
        <v>19449</v>
      </c>
      <c r="BG148" s="182">
        <f>IF(N148="zákl. prenesená",J148,0)</f>
        <v>0</v>
      </c>
      <c r="BH148" s="182">
        <f>IF(N148="zníž. prenesená",J148,0)</f>
        <v>0</v>
      </c>
      <c r="BI148" s="182">
        <f>IF(N148="nulová",J148,0)</f>
        <v>0</v>
      </c>
      <c r="BJ148" s="15" t="s">
        <v>135</v>
      </c>
      <c r="BK148" s="182">
        <f>ROUND(I148*H148,2)</f>
        <v>19449</v>
      </c>
      <c r="BL148" s="15" t="s">
        <v>134</v>
      </c>
      <c r="BM148" s="181" t="s">
        <v>230</v>
      </c>
    </row>
    <row r="149" s="12" customFormat="1" ht="22.8" customHeight="1">
      <c r="A149" s="12"/>
      <c r="B149" s="157"/>
      <c r="C149" s="12"/>
      <c r="D149" s="158" t="s">
        <v>71</v>
      </c>
      <c r="E149" s="167" t="s">
        <v>155</v>
      </c>
      <c r="F149" s="167" t="s">
        <v>231</v>
      </c>
      <c r="G149" s="12"/>
      <c r="H149" s="12"/>
      <c r="I149" s="12"/>
      <c r="J149" s="168">
        <f>BK149</f>
        <v>32535.84</v>
      </c>
      <c r="K149" s="12"/>
      <c r="L149" s="157"/>
      <c r="M149" s="161"/>
      <c r="N149" s="162"/>
      <c r="O149" s="162"/>
      <c r="P149" s="163">
        <f>SUM(P150:P155)</f>
        <v>478.09093160000003</v>
      </c>
      <c r="Q149" s="162"/>
      <c r="R149" s="163">
        <f>SUM(R150:R155)</f>
        <v>364.48312900799999</v>
      </c>
      <c r="S149" s="162"/>
      <c r="T149" s="164">
        <f>SUM(T150:T155)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158" t="s">
        <v>80</v>
      </c>
      <c r="AT149" s="165" t="s">
        <v>71</v>
      </c>
      <c r="AU149" s="165" t="s">
        <v>80</v>
      </c>
      <c r="AY149" s="158" t="s">
        <v>127</v>
      </c>
      <c r="BK149" s="166">
        <f>SUM(BK150:BK155)</f>
        <v>32535.84</v>
      </c>
    </row>
    <row r="150" s="2" customFormat="1" ht="37.8" customHeight="1">
      <c r="A150" s="28"/>
      <c r="B150" s="169"/>
      <c r="C150" s="170" t="s">
        <v>212</v>
      </c>
      <c r="D150" s="170" t="s">
        <v>130</v>
      </c>
      <c r="E150" s="171" t="s">
        <v>232</v>
      </c>
      <c r="F150" s="172" t="s">
        <v>233</v>
      </c>
      <c r="G150" s="173" t="s">
        <v>133</v>
      </c>
      <c r="H150" s="174">
        <v>43</v>
      </c>
      <c r="I150" s="175">
        <v>38.810000000000002</v>
      </c>
      <c r="J150" s="175">
        <f>ROUND(I150*H150,2)</f>
        <v>1668.8299999999999</v>
      </c>
      <c r="K150" s="176"/>
      <c r="L150" s="29"/>
      <c r="M150" s="177" t="s">
        <v>1</v>
      </c>
      <c r="N150" s="178" t="s">
        <v>38</v>
      </c>
      <c r="O150" s="179">
        <v>0</v>
      </c>
      <c r="P150" s="179">
        <f>O150*H150</f>
        <v>0</v>
      </c>
      <c r="Q150" s="179">
        <v>0</v>
      </c>
      <c r="R150" s="179">
        <f>Q150*H150</f>
        <v>0</v>
      </c>
      <c r="S150" s="179">
        <v>0</v>
      </c>
      <c r="T150" s="180">
        <f>S150*H150</f>
        <v>0</v>
      </c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R150" s="181" t="s">
        <v>134</v>
      </c>
      <c r="AT150" s="181" t="s">
        <v>130</v>
      </c>
      <c r="AU150" s="181" t="s">
        <v>135</v>
      </c>
      <c r="AY150" s="15" t="s">
        <v>127</v>
      </c>
      <c r="BE150" s="182">
        <f>IF(N150="základná",J150,0)</f>
        <v>0</v>
      </c>
      <c r="BF150" s="182">
        <f>IF(N150="znížená",J150,0)</f>
        <v>1668.8299999999999</v>
      </c>
      <c r="BG150" s="182">
        <f>IF(N150="zákl. prenesená",J150,0)</f>
        <v>0</v>
      </c>
      <c r="BH150" s="182">
        <f>IF(N150="zníž. prenesená",J150,0)</f>
        <v>0</v>
      </c>
      <c r="BI150" s="182">
        <f>IF(N150="nulová",J150,0)</f>
        <v>0</v>
      </c>
      <c r="BJ150" s="15" t="s">
        <v>135</v>
      </c>
      <c r="BK150" s="182">
        <f>ROUND(I150*H150,2)</f>
        <v>1668.8299999999999</v>
      </c>
      <c r="BL150" s="15" t="s">
        <v>134</v>
      </c>
      <c r="BM150" s="181" t="s">
        <v>234</v>
      </c>
    </row>
    <row r="151" s="2" customFormat="1" ht="24.15" customHeight="1">
      <c r="A151" s="28"/>
      <c r="B151" s="169"/>
      <c r="C151" s="170" t="s">
        <v>235</v>
      </c>
      <c r="D151" s="170" t="s">
        <v>130</v>
      </c>
      <c r="E151" s="171" t="s">
        <v>236</v>
      </c>
      <c r="F151" s="172" t="s">
        <v>237</v>
      </c>
      <c r="G151" s="173" t="s">
        <v>238</v>
      </c>
      <c r="H151" s="174">
        <v>43</v>
      </c>
      <c r="I151" s="175">
        <v>6.6100000000000003</v>
      </c>
      <c r="J151" s="175">
        <f>ROUND(I151*H151,2)</f>
        <v>284.23000000000002</v>
      </c>
      <c r="K151" s="176"/>
      <c r="L151" s="29"/>
      <c r="M151" s="177" t="s">
        <v>1</v>
      </c>
      <c r="N151" s="178" t="s">
        <v>38</v>
      </c>
      <c r="O151" s="179">
        <v>0</v>
      </c>
      <c r="P151" s="179">
        <f>O151*H151</f>
        <v>0</v>
      </c>
      <c r="Q151" s="179">
        <v>0</v>
      </c>
      <c r="R151" s="179">
        <f>Q151*H151</f>
        <v>0</v>
      </c>
      <c r="S151" s="179">
        <v>0</v>
      </c>
      <c r="T151" s="180">
        <f>S151*H151</f>
        <v>0</v>
      </c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R151" s="181" t="s">
        <v>134</v>
      </c>
      <c r="AT151" s="181" t="s">
        <v>130</v>
      </c>
      <c r="AU151" s="181" t="s">
        <v>135</v>
      </c>
      <c r="AY151" s="15" t="s">
        <v>127</v>
      </c>
      <c r="BE151" s="182">
        <f>IF(N151="základná",J151,0)</f>
        <v>0</v>
      </c>
      <c r="BF151" s="182">
        <f>IF(N151="znížená",J151,0)</f>
        <v>284.23000000000002</v>
      </c>
      <c r="BG151" s="182">
        <f>IF(N151="zákl. prenesená",J151,0)</f>
        <v>0</v>
      </c>
      <c r="BH151" s="182">
        <f>IF(N151="zníž. prenesená",J151,0)</f>
        <v>0</v>
      </c>
      <c r="BI151" s="182">
        <f>IF(N151="nulová",J151,0)</f>
        <v>0</v>
      </c>
      <c r="BJ151" s="15" t="s">
        <v>135</v>
      </c>
      <c r="BK151" s="182">
        <f>ROUND(I151*H151,2)</f>
        <v>284.23000000000002</v>
      </c>
      <c r="BL151" s="15" t="s">
        <v>134</v>
      </c>
      <c r="BM151" s="181" t="s">
        <v>239</v>
      </c>
    </row>
    <row r="152" s="2" customFormat="1" ht="55.5" customHeight="1">
      <c r="A152" s="28"/>
      <c r="B152" s="169"/>
      <c r="C152" s="170" t="s">
        <v>159</v>
      </c>
      <c r="D152" s="170" t="s">
        <v>130</v>
      </c>
      <c r="E152" s="171" t="s">
        <v>240</v>
      </c>
      <c r="F152" s="172" t="s">
        <v>241</v>
      </c>
      <c r="G152" s="173" t="s">
        <v>133</v>
      </c>
      <c r="H152" s="174">
        <v>86</v>
      </c>
      <c r="I152" s="175">
        <v>8</v>
      </c>
      <c r="J152" s="175">
        <f>ROUND(I152*H152,2)</f>
        <v>688</v>
      </c>
      <c r="K152" s="176"/>
      <c r="L152" s="29"/>
      <c r="M152" s="177" t="s">
        <v>1</v>
      </c>
      <c r="N152" s="178" t="s">
        <v>38</v>
      </c>
      <c r="O152" s="179">
        <v>0</v>
      </c>
      <c r="P152" s="179">
        <f>O152*H152</f>
        <v>0</v>
      </c>
      <c r="Q152" s="179">
        <v>0</v>
      </c>
      <c r="R152" s="179">
        <f>Q152*H152</f>
        <v>0</v>
      </c>
      <c r="S152" s="179">
        <v>0</v>
      </c>
      <c r="T152" s="180">
        <f>S152*H152</f>
        <v>0</v>
      </c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R152" s="181" t="s">
        <v>134</v>
      </c>
      <c r="AT152" s="181" t="s">
        <v>130</v>
      </c>
      <c r="AU152" s="181" t="s">
        <v>135</v>
      </c>
      <c r="AY152" s="15" t="s">
        <v>127</v>
      </c>
      <c r="BE152" s="182">
        <f>IF(N152="základná",J152,0)</f>
        <v>0</v>
      </c>
      <c r="BF152" s="182">
        <f>IF(N152="znížená",J152,0)</f>
        <v>688</v>
      </c>
      <c r="BG152" s="182">
        <f>IF(N152="zákl. prenesená",J152,0)</f>
        <v>0</v>
      </c>
      <c r="BH152" s="182">
        <f>IF(N152="zníž. prenesená",J152,0)</f>
        <v>0</v>
      </c>
      <c r="BI152" s="182">
        <f>IF(N152="nulová",J152,0)</f>
        <v>0</v>
      </c>
      <c r="BJ152" s="15" t="s">
        <v>135</v>
      </c>
      <c r="BK152" s="182">
        <f>ROUND(I152*H152,2)</f>
        <v>688</v>
      </c>
      <c r="BL152" s="15" t="s">
        <v>134</v>
      </c>
      <c r="BM152" s="181" t="s">
        <v>242</v>
      </c>
    </row>
    <row r="153" s="2" customFormat="1" ht="24.15" customHeight="1">
      <c r="A153" s="28"/>
      <c r="B153" s="169"/>
      <c r="C153" s="170" t="s">
        <v>243</v>
      </c>
      <c r="D153" s="170" t="s">
        <v>130</v>
      </c>
      <c r="E153" s="171" t="s">
        <v>244</v>
      </c>
      <c r="F153" s="172" t="s">
        <v>245</v>
      </c>
      <c r="G153" s="173" t="s">
        <v>186</v>
      </c>
      <c r="H153" s="174">
        <v>147.352</v>
      </c>
      <c r="I153" s="175">
        <v>178.71000000000001</v>
      </c>
      <c r="J153" s="175">
        <f>ROUND(I153*H153,2)</f>
        <v>26333.279999999999</v>
      </c>
      <c r="K153" s="176"/>
      <c r="L153" s="29"/>
      <c r="M153" s="177" t="s">
        <v>1</v>
      </c>
      <c r="N153" s="178" t="s">
        <v>38</v>
      </c>
      <c r="O153" s="179">
        <v>2.33596</v>
      </c>
      <c r="P153" s="179">
        <f>O153*H153</f>
        <v>344.20837792000003</v>
      </c>
      <c r="Q153" s="179">
        <v>2.4635539999999998</v>
      </c>
      <c r="R153" s="179">
        <f>Q153*H153</f>
        <v>363.00960900799998</v>
      </c>
      <c r="S153" s="179">
        <v>0</v>
      </c>
      <c r="T153" s="180">
        <f>S153*H153</f>
        <v>0</v>
      </c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R153" s="181" t="s">
        <v>134</v>
      </c>
      <c r="AT153" s="181" t="s">
        <v>130</v>
      </c>
      <c r="AU153" s="181" t="s">
        <v>135</v>
      </c>
      <c r="AY153" s="15" t="s">
        <v>127</v>
      </c>
      <c r="BE153" s="182">
        <f>IF(N153="základná",J153,0)</f>
        <v>0</v>
      </c>
      <c r="BF153" s="182">
        <f>IF(N153="znížená",J153,0)</f>
        <v>26333.279999999999</v>
      </c>
      <c r="BG153" s="182">
        <f>IF(N153="zákl. prenesená",J153,0)</f>
        <v>0</v>
      </c>
      <c r="BH153" s="182">
        <f>IF(N153="zníž. prenesená",J153,0)</f>
        <v>0</v>
      </c>
      <c r="BI153" s="182">
        <f>IF(N153="nulová",J153,0)</f>
        <v>0</v>
      </c>
      <c r="BJ153" s="15" t="s">
        <v>135</v>
      </c>
      <c r="BK153" s="182">
        <f>ROUND(I153*H153,2)</f>
        <v>26333.279999999999</v>
      </c>
      <c r="BL153" s="15" t="s">
        <v>134</v>
      </c>
      <c r="BM153" s="181" t="s">
        <v>246</v>
      </c>
    </row>
    <row r="154" s="2" customFormat="1" ht="24.15" customHeight="1">
      <c r="A154" s="28"/>
      <c r="B154" s="169"/>
      <c r="C154" s="170" t="s">
        <v>247</v>
      </c>
      <c r="D154" s="170" t="s">
        <v>130</v>
      </c>
      <c r="E154" s="171" t="s">
        <v>248</v>
      </c>
      <c r="F154" s="172" t="s">
        <v>249</v>
      </c>
      <c r="G154" s="173" t="s">
        <v>186</v>
      </c>
      <c r="H154" s="174">
        <v>147.352</v>
      </c>
      <c r="I154" s="175">
        <v>18.969999999999999</v>
      </c>
      <c r="J154" s="175">
        <f>ROUND(I154*H154,2)</f>
        <v>2795.27</v>
      </c>
      <c r="K154" s="176"/>
      <c r="L154" s="29"/>
      <c r="M154" s="177" t="s">
        <v>1</v>
      </c>
      <c r="N154" s="178" t="s">
        <v>38</v>
      </c>
      <c r="O154" s="179">
        <v>0.69659000000000004</v>
      </c>
      <c r="P154" s="179">
        <f>O154*H154</f>
        <v>102.64392968000001</v>
      </c>
      <c r="Q154" s="179">
        <v>0.01</v>
      </c>
      <c r="R154" s="179">
        <f>Q154*H154</f>
        <v>1.4735200000000002</v>
      </c>
      <c r="S154" s="179">
        <v>0</v>
      </c>
      <c r="T154" s="180">
        <f>S154*H154</f>
        <v>0</v>
      </c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R154" s="181" t="s">
        <v>134</v>
      </c>
      <c r="AT154" s="181" t="s">
        <v>130</v>
      </c>
      <c r="AU154" s="181" t="s">
        <v>135</v>
      </c>
      <c r="AY154" s="15" t="s">
        <v>127</v>
      </c>
      <c r="BE154" s="182">
        <f>IF(N154="základná",J154,0)</f>
        <v>0</v>
      </c>
      <c r="BF154" s="182">
        <f>IF(N154="znížená",J154,0)</f>
        <v>2795.27</v>
      </c>
      <c r="BG154" s="182">
        <f>IF(N154="zákl. prenesená",J154,0)</f>
        <v>0</v>
      </c>
      <c r="BH154" s="182">
        <f>IF(N154="zníž. prenesená",J154,0)</f>
        <v>0</v>
      </c>
      <c r="BI154" s="182">
        <f>IF(N154="nulová",J154,0)</f>
        <v>0</v>
      </c>
      <c r="BJ154" s="15" t="s">
        <v>135</v>
      </c>
      <c r="BK154" s="182">
        <f>ROUND(I154*H154,2)</f>
        <v>2795.27</v>
      </c>
      <c r="BL154" s="15" t="s">
        <v>134</v>
      </c>
      <c r="BM154" s="181" t="s">
        <v>250</v>
      </c>
    </row>
    <row r="155" s="2" customFormat="1" ht="33" customHeight="1">
      <c r="A155" s="28"/>
      <c r="B155" s="169"/>
      <c r="C155" s="170" t="s">
        <v>251</v>
      </c>
      <c r="D155" s="170" t="s">
        <v>130</v>
      </c>
      <c r="E155" s="171" t="s">
        <v>252</v>
      </c>
      <c r="F155" s="172" t="s">
        <v>253</v>
      </c>
      <c r="G155" s="173" t="s">
        <v>186</v>
      </c>
      <c r="H155" s="174">
        <v>147.352</v>
      </c>
      <c r="I155" s="175">
        <v>5.2000000000000002</v>
      </c>
      <c r="J155" s="175">
        <f>ROUND(I155*H155,2)</f>
        <v>766.23000000000002</v>
      </c>
      <c r="K155" s="176"/>
      <c r="L155" s="29"/>
      <c r="M155" s="177" t="s">
        <v>1</v>
      </c>
      <c r="N155" s="178" t="s">
        <v>38</v>
      </c>
      <c r="O155" s="179">
        <v>0.21199999999999999</v>
      </c>
      <c r="P155" s="179">
        <f>O155*H155</f>
        <v>31.238624000000002</v>
      </c>
      <c r="Q155" s="179">
        <v>0</v>
      </c>
      <c r="R155" s="179">
        <f>Q155*H155</f>
        <v>0</v>
      </c>
      <c r="S155" s="179">
        <v>0</v>
      </c>
      <c r="T155" s="180">
        <f>S155*H155</f>
        <v>0</v>
      </c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R155" s="181" t="s">
        <v>134</v>
      </c>
      <c r="AT155" s="181" t="s">
        <v>130</v>
      </c>
      <c r="AU155" s="181" t="s">
        <v>135</v>
      </c>
      <c r="AY155" s="15" t="s">
        <v>127</v>
      </c>
      <c r="BE155" s="182">
        <f>IF(N155="základná",J155,0)</f>
        <v>0</v>
      </c>
      <c r="BF155" s="182">
        <f>IF(N155="znížená",J155,0)</f>
        <v>766.23000000000002</v>
      </c>
      <c r="BG155" s="182">
        <f>IF(N155="zákl. prenesená",J155,0)</f>
        <v>0</v>
      </c>
      <c r="BH155" s="182">
        <f>IF(N155="zníž. prenesená",J155,0)</f>
        <v>0</v>
      </c>
      <c r="BI155" s="182">
        <f>IF(N155="nulová",J155,0)</f>
        <v>0</v>
      </c>
      <c r="BJ155" s="15" t="s">
        <v>135</v>
      </c>
      <c r="BK155" s="182">
        <f>ROUND(I155*H155,2)</f>
        <v>766.23000000000002</v>
      </c>
      <c r="BL155" s="15" t="s">
        <v>134</v>
      </c>
      <c r="BM155" s="181" t="s">
        <v>254</v>
      </c>
    </row>
    <row r="156" s="12" customFormat="1" ht="22.8" customHeight="1">
      <c r="A156" s="12"/>
      <c r="B156" s="157"/>
      <c r="C156" s="12"/>
      <c r="D156" s="158" t="s">
        <v>71</v>
      </c>
      <c r="E156" s="167" t="s">
        <v>128</v>
      </c>
      <c r="F156" s="167" t="s">
        <v>129</v>
      </c>
      <c r="G156" s="12"/>
      <c r="H156" s="12"/>
      <c r="I156" s="12"/>
      <c r="J156" s="168">
        <f>BK156</f>
        <v>9921.7900000000009</v>
      </c>
      <c r="K156" s="12"/>
      <c r="L156" s="157"/>
      <c r="M156" s="161"/>
      <c r="N156" s="162"/>
      <c r="O156" s="162"/>
      <c r="P156" s="163">
        <f>SUM(P157:P160)</f>
        <v>75.724992</v>
      </c>
      <c r="Q156" s="162"/>
      <c r="R156" s="163">
        <f>SUM(R157:R160)</f>
        <v>1.8570652799999998</v>
      </c>
      <c r="S156" s="162"/>
      <c r="T156" s="164">
        <f>SUM(T157:T160)</f>
        <v>0.0040000000000000001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158" t="s">
        <v>80</v>
      </c>
      <c r="AT156" s="165" t="s">
        <v>71</v>
      </c>
      <c r="AU156" s="165" t="s">
        <v>80</v>
      </c>
      <c r="AY156" s="158" t="s">
        <v>127</v>
      </c>
      <c r="BK156" s="166">
        <f>SUM(BK157:BK160)</f>
        <v>9921.7900000000009</v>
      </c>
    </row>
    <row r="157" s="2" customFormat="1" ht="33" customHeight="1">
      <c r="A157" s="28"/>
      <c r="B157" s="169"/>
      <c r="C157" s="170" t="s">
        <v>160</v>
      </c>
      <c r="D157" s="170" t="s">
        <v>130</v>
      </c>
      <c r="E157" s="171" t="s">
        <v>255</v>
      </c>
      <c r="F157" s="172" t="s">
        <v>256</v>
      </c>
      <c r="G157" s="173" t="s">
        <v>257</v>
      </c>
      <c r="H157" s="174">
        <v>68</v>
      </c>
      <c r="I157" s="175">
        <v>51.109999999999999</v>
      </c>
      <c r="J157" s="175">
        <f>ROUND(I157*H157,2)</f>
        <v>3475.48</v>
      </c>
      <c r="K157" s="176"/>
      <c r="L157" s="29"/>
      <c r="M157" s="177" t="s">
        <v>1</v>
      </c>
      <c r="N157" s="178" t="s">
        <v>38</v>
      </c>
      <c r="O157" s="179">
        <v>0</v>
      </c>
      <c r="P157" s="179">
        <f>O157*H157</f>
        <v>0</v>
      </c>
      <c r="Q157" s="179">
        <v>0</v>
      </c>
      <c r="R157" s="179">
        <f>Q157*H157</f>
        <v>0</v>
      </c>
      <c r="S157" s="179">
        <v>0</v>
      </c>
      <c r="T157" s="180">
        <f>S157*H157</f>
        <v>0</v>
      </c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R157" s="181" t="s">
        <v>134</v>
      </c>
      <c r="AT157" s="181" t="s">
        <v>130</v>
      </c>
      <c r="AU157" s="181" t="s">
        <v>135</v>
      </c>
      <c r="AY157" s="15" t="s">
        <v>127</v>
      </c>
      <c r="BE157" s="182">
        <f>IF(N157="základná",J157,0)</f>
        <v>0</v>
      </c>
      <c r="BF157" s="182">
        <f>IF(N157="znížená",J157,0)</f>
        <v>3475.48</v>
      </c>
      <c r="BG157" s="182">
        <f>IF(N157="zákl. prenesená",J157,0)</f>
        <v>0</v>
      </c>
      <c r="BH157" s="182">
        <f>IF(N157="zníž. prenesená",J157,0)</f>
        <v>0</v>
      </c>
      <c r="BI157" s="182">
        <f>IF(N157="nulová",J157,0)</f>
        <v>0</v>
      </c>
      <c r="BJ157" s="15" t="s">
        <v>135</v>
      </c>
      <c r="BK157" s="182">
        <f>ROUND(I157*H157,2)</f>
        <v>3475.48</v>
      </c>
      <c r="BL157" s="15" t="s">
        <v>134</v>
      </c>
      <c r="BM157" s="181" t="s">
        <v>258</v>
      </c>
    </row>
    <row r="158" s="2" customFormat="1" ht="24.15" customHeight="1">
      <c r="A158" s="28"/>
      <c r="B158" s="169"/>
      <c r="C158" s="170" t="s">
        <v>259</v>
      </c>
      <c r="D158" s="170" t="s">
        <v>130</v>
      </c>
      <c r="E158" s="171" t="s">
        <v>260</v>
      </c>
      <c r="F158" s="172" t="s">
        <v>261</v>
      </c>
      <c r="G158" s="173" t="s">
        <v>133</v>
      </c>
      <c r="H158" s="174">
        <v>300.49599999999998</v>
      </c>
      <c r="I158" s="175">
        <v>10.710000000000001</v>
      </c>
      <c r="J158" s="175">
        <f>ROUND(I158*H158,2)</f>
        <v>3218.3099999999999</v>
      </c>
      <c r="K158" s="176"/>
      <c r="L158" s="29"/>
      <c r="M158" s="177" t="s">
        <v>1</v>
      </c>
      <c r="N158" s="178" t="s">
        <v>38</v>
      </c>
      <c r="O158" s="179">
        <v>0.252</v>
      </c>
      <c r="P158" s="179">
        <f>O158*H158</f>
        <v>75.724992</v>
      </c>
      <c r="Q158" s="179">
        <v>0.0061799999999999997</v>
      </c>
      <c r="R158" s="179">
        <f>Q158*H158</f>
        <v>1.8570652799999998</v>
      </c>
      <c r="S158" s="179">
        <v>0</v>
      </c>
      <c r="T158" s="180">
        <f>S158*H158</f>
        <v>0</v>
      </c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R158" s="181" t="s">
        <v>134</v>
      </c>
      <c r="AT158" s="181" t="s">
        <v>130</v>
      </c>
      <c r="AU158" s="181" t="s">
        <v>135</v>
      </c>
      <c r="AY158" s="15" t="s">
        <v>127</v>
      </c>
      <c r="BE158" s="182">
        <f>IF(N158="základná",J158,0)</f>
        <v>0</v>
      </c>
      <c r="BF158" s="182">
        <f>IF(N158="znížená",J158,0)</f>
        <v>3218.3099999999999</v>
      </c>
      <c r="BG158" s="182">
        <f>IF(N158="zákl. prenesená",J158,0)</f>
        <v>0</v>
      </c>
      <c r="BH158" s="182">
        <f>IF(N158="zníž. prenesená",J158,0)</f>
        <v>0</v>
      </c>
      <c r="BI158" s="182">
        <f>IF(N158="nulová",J158,0)</f>
        <v>0</v>
      </c>
      <c r="BJ158" s="15" t="s">
        <v>135</v>
      </c>
      <c r="BK158" s="182">
        <f>ROUND(I158*H158,2)</f>
        <v>3218.3099999999999</v>
      </c>
      <c r="BL158" s="15" t="s">
        <v>134</v>
      </c>
      <c r="BM158" s="181" t="s">
        <v>262</v>
      </c>
    </row>
    <row r="159" s="2" customFormat="1" ht="44.25" customHeight="1">
      <c r="A159" s="28"/>
      <c r="B159" s="169"/>
      <c r="C159" s="170" t="s">
        <v>263</v>
      </c>
      <c r="D159" s="170" t="s">
        <v>130</v>
      </c>
      <c r="E159" s="171" t="s">
        <v>264</v>
      </c>
      <c r="F159" s="172" t="s">
        <v>265</v>
      </c>
      <c r="G159" s="173" t="s">
        <v>238</v>
      </c>
      <c r="H159" s="174">
        <v>3</v>
      </c>
      <c r="I159" s="175">
        <v>980</v>
      </c>
      <c r="J159" s="175">
        <f>ROUND(I159*H159,2)</f>
        <v>2940</v>
      </c>
      <c r="K159" s="176"/>
      <c r="L159" s="29"/>
      <c r="M159" s="177" t="s">
        <v>1</v>
      </c>
      <c r="N159" s="178" t="s">
        <v>38</v>
      </c>
      <c r="O159" s="179">
        <v>0</v>
      </c>
      <c r="P159" s="179">
        <f>O159*H159</f>
        <v>0</v>
      </c>
      <c r="Q159" s="179">
        <v>0</v>
      </c>
      <c r="R159" s="179">
        <f>Q159*H159</f>
        <v>0</v>
      </c>
      <c r="S159" s="179">
        <v>0</v>
      </c>
      <c r="T159" s="180">
        <f>S159*H159</f>
        <v>0</v>
      </c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R159" s="181" t="s">
        <v>134</v>
      </c>
      <c r="AT159" s="181" t="s">
        <v>130</v>
      </c>
      <c r="AU159" s="181" t="s">
        <v>135</v>
      </c>
      <c r="AY159" s="15" t="s">
        <v>127</v>
      </c>
      <c r="BE159" s="182">
        <f>IF(N159="základná",J159,0)</f>
        <v>0</v>
      </c>
      <c r="BF159" s="182">
        <f>IF(N159="znížená",J159,0)</f>
        <v>2940</v>
      </c>
      <c r="BG159" s="182">
        <f>IF(N159="zákl. prenesená",J159,0)</f>
        <v>0</v>
      </c>
      <c r="BH159" s="182">
        <f>IF(N159="zníž. prenesená",J159,0)</f>
        <v>0</v>
      </c>
      <c r="BI159" s="182">
        <f>IF(N159="nulová",J159,0)</f>
        <v>0</v>
      </c>
      <c r="BJ159" s="15" t="s">
        <v>135</v>
      </c>
      <c r="BK159" s="182">
        <f>ROUND(I159*H159,2)</f>
        <v>2940</v>
      </c>
      <c r="BL159" s="15" t="s">
        <v>134</v>
      </c>
      <c r="BM159" s="181" t="s">
        <v>266</v>
      </c>
    </row>
    <row r="160" s="2" customFormat="1" ht="24.15" customHeight="1">
      <c r="A160" s="28"/>
      <c r="B160" s="169"/>
      <c r="C160" s="170" t="s">
        <v>7</v>
      </c>
      <c r="D160" s="170" t="s">
        <v>130</v>
      </c>
      <c r="E160" s="171" t="s">
        <v>267</v>
      </c>
      <c r="F160" s="172" t="s">
        <v>268</v>
      </c>
      <c r="G160" s="173" t="s">
        <v>238</v>
      </c>
      <c r="H160" s="174">
        <v>16</v>
      </c>
      <c r="I160" s="175">
        <v>18</v>
      </c>
      <c r="J160" s="175">
        <f>ROUND(I160*H160,2)</f>
        <v>288</v>
      </c>
      <c r="K160" s="176"/>
      <c r="L160" s="29"/>
      <c r="M160" s="177" t="s">
        <v>1</v>
      </c>
      <c r="N160" s="178" t="s">
        <v>38</v>
      </c>
      <c r="O160" s="179">
        <v>0</v>
      </c>
      <c r="P160" s="179">
        <f>O160*H160</f>
        <v>0</v>
      </c>
      <c r="Q160" s="179">
        <v>0</v>
      </c>
      <c r="R160" s="179">
        <f>Q160*H160</f>
        <v>0</v>
      </c>
      <c r="S160" s="179">
        <v>0.00025000000000000001</v>
      </c>
      <c r="T160" s="180">
        <f>S160*H160</f>
        <v>0.0040000000000000001</v>
      </c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R160" s="181" t="s">
        <v>134</v>
      </c>
      <c r="AT160" s="181" t="s">
        <v>130</v>
      </c>
      <c r="AU160" s="181" t="s">
        <v>135</v>
      </c>
      <c r="AY160" s="15" t="s">
        <v>127</v>
      </c>
      <c r="BE160" s="182">
        <f>IF(N160="základná",J160,0)</f>
        <v>0</v>
      </c>
      <c r="BF160" s="182">
        <f>IF(N160="znížená",J160,0)</f>
        <v>288</v>
      </c>
      <c r="BG160" s="182">
        <f>IF(N160="zákl. prenesená",J160,0)</f>
        <v>0</v>
      </c>
      <c r="BH160" s="182">
        <f>IF(N160="zníž. prenesená",J160,0)</f>
        <v>0</v>
      </c>
      <c r="BI160" s="182">
        <f>IF(N160="nulová",J160,0)</f>
        <v>0</v>
      </c>
      <c r="BJ160" s="15" t="s">
        <v>135</v>
      </c>
      <c r="BK160" s="182">
        <f>ROUND(I160*H160,2)</f>
        <v>288</v>
      </c>
      <c r="BL160" s="15" t="s">
        <v>134</v>
      </c>
      <c r="BM160" s="181" t="s">
        <v>269</v>
      </c>
    </row>
    <row r="161" s="12" customFormat="1" ht="22.8" customHeight="1">
      <c r="A161" s="12"/>
      <c r="B161" s="157"/>
      <c r="C161" s="12"/>
      <c r="D161" s="158" t="s">
        <v>71</v>
      </c>
      <c r="E161" s="167" t="s">
        <v>270</v>
      </c>
      <c r="F161" s="167" t="s">
        <v>271</v>
      </c>
      <c r="G161" s="12"/>
      <c r="H161" s="12"/>
      <c r="I161" s="12"/>
      <c r="J161" s="168">
        <f>BK161</f>
        <v>5929.1099999999997</v>
      </c>
      <c r="K161" s="12"/>
      <c r="L161" s="157"/>
      <c r="M161" s="161"/>
      <c r="N161" s="162"/>
      <c r="O161" s="162"/>
      <c r="P161" s="163">
        <f>P162</f>
        <v>178.12144000000001</v>
      </c>
      <c r="Q161" s="162"/>
      <c r="R161" s="163">
        <f>R162</f>
        <v>0</v>
      </c>
      <c r="S161" s="162"/>
      <c r="T161" s="164">
        <f>T162</f>
        <v>0</v>
      </c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R161" s="158" t="s">
        <v>80</v>
      </c>
      <c r="AT161" s="165" t="s">
        <v>71</v>
      </c>
      <c r="AU161" s="165" t="s">
        <v>80</v>
      </c>
      <c r="AY161" s="158" t="s">
        <v>127</v>
      </c>
      <c r="BK161" s="166">
        <f>BK162</f>
        <v>5929.1099999999997</v>
      </c>
    </row>
    <row r="162" s="2" customFormat="1" ht="24.15" customHeight="1">
      <c r="A162" s="28"/>
      <c r="B162" s="169"/>
      <c r="C162" s="170" t="s">
        <v>234</v>
      </c>
      <c r="D162" s="170" t="s">
        <v>130</v>
      </c>
      <c r="E162" s="171" t="s">
        <v>272</v>
      </c>
      <c r="F162" s="172" t="s">
        <v>273</v>
      </c>
      <c r="G162" s="173" t="s">
        <v>138</v>
      </c>
      <c r="H162" s="174">
        <v>496.16000000000002</v>
      </c>
      <c r="I162" s="175">
        <v>11.949999999999999</v>
      </c>
      <c r="J162" s="175">
        <f>ROUND(I162*H162,2)</f>
        <v>5929.1099999999997</v>
      </c>
      <c r="K162" s="176"/>
      <c r="L162" s="29"/>
      <c r="M162" s="177" t="s">
        <v>1</v>
      </c>
      <c r="N162" s="178" t="s">
        <v>38</v>
      </c>
      <c r="O162" s="179">
        <v>0.35899999999999999</v>
      </c>
      <c r="P162" s="179">
        <f>O162*H162</f>
        <v>178.12144000000001</v>
      </c>
      <c r="Q162" s="179">
        <v>0</v>
      </c>
      <c r="R162" s="179">
        <f>Q162*H162</f>
        <v>0</v>
      </c>
      <c r="S162" s="179">
        <v>0</v>
      </c>
      <c r="T162" s="180">
        <f>S162*H162</f>
        <v>0</v>
      </c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R162" s="181" t="s">
        <v>134</v>
      </c>
      <c r="AT162" s="181" t="s">
        <v>130</v>
      </c>
      <c r="AU162" s="181" t="s">
        <v>135</v>
      </c>
      <c r="AY162" s="15" t="s">
        <v>127</v>
      </c>
      <c r="BE162" s="182">
        <f>IF(N162="základná",J162,0)</f>
        <v>0</v>
      </c>
      <c r="BF162" s="182">
        <f>IF(N162="znížená",J162,0)</f>
        <v>5929.1099999999997</v>
      </c>
      <c r="BG162" s="182">
        <f>IF(N162="zákl. prenesená",J162,0)</f>
        <v>0</v>
      </c>
      <c r="BH162" s="182">
        <f>IF(N162="zníž. prenesená",J162,0)</f>
        <v>0</v>
      </c>
      <c r="BI162" s="182">
        <f>IF(N162="nulová",J162,0)</f>
        <v>0</v>
      </c>
      <c r="BJ162" s="15" t="s">
        <v>135</v>
      </c>
      <c r="BK162" s="182">
        <f>ROUND(I162*H162,2)</f>
        <v>5929.1099999999997</v>
      </c>
      <c r="BL162" s="15" t="s">
        <v>134</v>
      </c>
      <c r="BM162" s="181" t="s">
        <v>274</v>
      </c>
    </row>
    <row r="163" s="12" customFormat="1" ht="25.92" customHeight="1">
      <c r="A163" s="12"/>
      <c r="B163" s="157"/>
      <c r="C163" s="12"/>
      <c r="D163" s="158" t="s">
        <v>71</v>
      </c>
      <c r="E163" s="159" t="s">
        <v>151</v>
      </c>
      <c r="F163" s="159" t="s">
        <v>152</v>
      </c>
      <c r="G163" s="12"/>
      <c r="H163" s="12"/>
      <c r="I163" s="12"/>
      <c r="J163" s="160">
        <f>BK163</f>
        <v>193948.12000000002</v>
      </c>
      <c r="K163" s="12"/>
      <c r="L163" s="157"/>
      <c r="M163" s="161"/>
      <c r="N163" s="162"/>
      <c r="O163" s="162"/>
      <c r="P163" s="163">
        <f>P164+P174+P178+P188+P196</f>
        <v>411.06278518000005</v>
      </c>
      <c r="Q163" s="162"/>
      <c r="R163" s="163">
        <f>R164+R174+R178+R188+R196</f>
        <v>29.614375067850006</v>
      </c>
      <c r="S163" s="162"/>
      <c r="T163" s="164">
        <f>T164+T174+T178+T188+T196</f>
        <v>0</v>
      </c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R163" s="158" t="s">
        <v>135</v>
      </c>
      <c r="AT163" s="165" t="s">
        <v>71</v>
      </c>
      <c r="AU163" s="165" t="s">
        <v>72</v>
      </c>
      <c r="AY163" s="158" t="s">
        <v>127</v>
      </c>
      <c r="BK163" s="166">
        <f>BK164+BK174+BK178+BK188+BK196</f>
        <v>193948.12000000002</v>
      </c>
    </row>
    <row r="164" s="12" customFormat="1" ht="22.8" customHeight="1">
      <c r="A164" s="12"/>
      <c r="B164" s="157"/>
      <c r="C164" s="12"/>
      <c r="D164" s="158" t="s">
        <v>71</v>
      </c>
      <c r="E164" s="167" t="s">
        <v>153</v>
      </c>
      <c r="F164" s="167" t="s">
        <v>154</v>
      </c>
      <c r="G164" s="12"/>
      <c r="H164" s="12"/>
      <c r="I164" s="12"/>
      <c r="J164" s="168">
        <f>BK164</f>
        <v>32069.359999999997</v>
      </c>
      <c r="K164" s="12"/>
      <c r="L164" s="157"/>
      <c r="M164" s="161"/>
      <c r="N164" s="162"/>
      <c r="O164" s="162"/>
      <c r="P164" s="163">
        <f>SUM(P165:P173)</f>
        <v>241.06519600000004</v>
      </c>
      <c r="Q164" s="162"/>
      <c r="R164" s="163">
        <f>SUM(R165:R173)</f>
        <v>0.73496516000000001</v>
      </c>
      <c r="S164" s="162"/>
      <c r="T164" s="164">
        <f>SUM(T165:T173)</f>
        <v>0</v>
      </c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R164" s="158" t="s">
        <v>135</v>
      </c>
      <c r="AT164" s="165" t="s">
        <v>71</v>
      </c>
      <c r="AU164" s="165" t="s">
        <v>80</v>
      </c>
      <c r="AY164" s="158" t="s">
        <v>127</v>
      </c>
      <c r="BK164" s="166">
        <f>SUM(BK165:BK173)</f>
        <v>32069.359999999997</v>
      </c>
    </row>
    <row r="165" s="2" customFormat="1" ht="24.15" customHeight="1">
      <c r="A165" s="28"/>
      <c r="B165" s="169"/>
      <c r="C165" s="170" t="s">
        <v>275</v>
      </c>
      <c r="D165" s="170" t="s">
        <v>130</v>
      </c>
      <c r="E165" s="171" t="s">
        <v>276</v>
      </c>
      <c r="F165" s="172" t="s">
        <v>277</v>
      </c>
      <c r="G165" s="173" t="s">
        <v>133</v>
      </c>
      <c r="H165" s="174">
        <v>583</v>
      </c>
      <c r="I165" s="175">
        <v>34.969999999999999</v>
      </c>
      <c r="J165" s="175">
        <f>ROUND(I165*H165,2)</f>
        <v>20387.509999999998</v>
      </c>
      <c r="K165" s="176"/>
      <c r="L165" s="29"/>
      <c r="M165" s="177" t="s">
        <v>1</v>
      </c>
      <c r="N165" s="178" t="s">
        <v>38</v>
      </c>
      <c r="O165" s="179">
        <v>0</v>
      </c>
      <c r="P165" s="179">
        <f>O165*H165</f>
        <v>0</v>
      </c>
      <c r="Q165" s="179">
        <v>0</v>
      </c>
      <c r="R165" s="179">
        <f>Q165*H165</f>
        <v>0</v>
      </c>
      <c r="S165" s="179">
        <v>0</v>
      </c>
      <c r="T165" s="180">
        <f>S165*H165</f>
        <v>0</v>
      </c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R165" s="181" t="s">
        <v>159</v>
      </c>
      <c r="AT165" s="181" t="s">
        <v>130</v>
      </c>
      <c r="AU165" s="181" t="s">
        <v>135</v>
      </c>
      <c r="AY165" s="15" t="s">
        <v>127</v>
      </c>
      <c r="BE165" s="182">
        <f>IF(N165="základná",J165,0)</f>
        <v>0</v>
      </c>
      <c r="BF165" s="182">
        <f>IF(N165="znížená",J165,0)</f>
        <v>20387.509999999998</v>
      </c>
      <c r="BG165" s="182">
        <f>IF(N165="zákl. prenesená",J165,0)</f>
        <v>0</v>
      </c>
      <c r="BH165" s="182">
        <f>IF(N165="zníž. prenesená",J165,0)</f>
        <v>0</v>
      </c>
      <c r="BI165" s="182">
        <f>IF(N165="nulová",J165,0)</f>
        <v>0</v>
      </c>
      <c r="BJ165" s="15" t="s">
        <v>135</v>
      </c>
      <c r="BK165" s="182">
        <f>ROUND(I165*H165,2)</f>
        <v>20387.509999999998</v>
      </c>
      <c r="BL165" s="15" t="s">
        <v>159</v>
      </c>
      <c r="BM165" s="181" t="s">
        <v>278</v>
      </c>
    </row>
    <row r="166" s="2" customFormat="1" ht="37.8" customHeight="1">
      <c r="A166" s="28"/>
      <c r="B166" s="169"/>
      <c r="C166" s="170" t="s">
        <v>239</v>
      </c>
      <c r="D166" s="170" t="s">
        <v>130</v>
      </c>
      <c r="E166" s="171" t="s">
        <v>279</v>
      </c>
      <c r="F166" s="172" t="s">
        <v>280</v>
      </c>
      <c r="G166" s="173" t="s">
        <v>158</v>
      </c>
      <c r="H166" s="174">
        <v>204</v>
      </c>
      <c r="I166" s="175">
        <v>34.520000000000003</v>
      </c>
      <c r="J166" s="175">
        <f>ROUND(I166*H166,2)</f>
        <v>7042.0799999999999</v>
      </c>
      <c r="K166" s="176"/>
      <c r="L166" s="29"/>
      <c r="M166" s="177" t="s">
        <v>1</v>
      </c>
      <c r="N166" s="178" t="s">
        <v>38</v>
      </c>
      <c r="O166" s="179">
        <v>0.89563000000000004</v>
      </c>
      <c r="P166" s="179">
        <f>O166*H166</f>
        <v>182.70852000000002</v>
      </c>
      <c r="Q166" s="179">
        <v>0.0024879400000000001</v>
      </c>
      <c r="R166" s="179">
        <f>Q166*H166</f>
        <v>0.50753976000000001</v>
      </c>
      <c r="S166" s="179">
        <v>0</v>
      </c>
      <c r="T166" s="180">
        <f>S166*H166</f>
        <v>0</v>
      </c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R166" s="181" t="s">
        <v>159</v>
      </c>
      <c r="AT166" s="181" t="s">
        <v>130</v>
      </c>
      <c r="AU166" s="181" t="s">
        <v>135</v>
      </c>
      <c r="AY166" s="15" t="s">
        <v>127</v>
      </c>
      <c r="BE166" s="182">
        <f>IF(N166="základná",J166,0)</f>
        <v>0</v>
      </c>
      <c r="BF166" s="182">
        <f>IF(N166="znížená",J166,0)</f>
        <v>7042.0799999999999</v>
      </c>
      <c r="BG166" s="182">
        <f>IF(N166="zákl. prenesená",J166,0)</f>
        <v>0</v>
      </c>
      <c r="BH166" s="182">
        <f>IF(N166="zníž. prenesená",J166,0)</f>
        <v>0</v>
      </c>
      <c r="BI166" s="182">
        <f>IF(N166="nulová",J166,0)</f>
        <v>0</v>
      </c>
      <c r="BJ166" s="15" t="s">
        <v>135</v>
      </c>
      <c r="BK166" s="182">
        <f>ROUND(I166*H166,2)</f>
        <v>7042.0799999999999</v>
      </c>
      <c r="BL166" s="15" t="s">
        <v>159</v>
      </c>
      <c r="BM166" s="181" t="s">
        <v>281</v>
      </c>
    </row>
    <row r="167" s="2" customFormat="1" ht="24.15" customHeight="1">
      <c r="A167" s="28"/>
      <c r="B167" s="169"/>
      <c r="C167" s="170" t="s">
        <v>282</v>
      </c>
      <c r="D167" s="170" t="s">
        <v>130</v>
      </c>
      <c r="E167" s="171" t="s">
        <v>283</v>
      </c>
      <c r="F167" s="172" t="s">
        <v>284</v>
      </c>
      <c r="G167" s="173" t="s">
        <v>238</v>
      </c>
      <c r="H167" s="174">
        <v>6</v>
      </c>
      <c r="I167" s="175">
        <v>36.450000000000003</v>
      </c>
      <c r="J167" s="175">
        <f>ROUND(I167*H167,2)</f>
        <v>218.69999999999999</v>
      </c>
      <c r="K167" s="176"/>
      <c r="L167" s="29"/>
      <c r="M167" s="177" t="s">
        <v>1</v>
      </c>
      <c r="N167" s="178" t="s">
        <v>38</v>
      </c>
      <c r="O167" s="179">
        <v>1.2374099999999999</v>
      </c>
      <c r="P167" s="179">
        <f>O167*H167</f>
        <v>7.4244599999999998</v>
      </c>
      <c r="Q167" s="179">
        <v>0.0010643</v>
      </c>
      <c r="R167" s="179">
        <f>Q167*H167</f>
        <v>0.0063858000000000005</v>
      </c>
      <c r="S167" s="179">
        <v>0</v>
      </c>
      <c r="T167" s="180">
        <f>S167*H167</f>
        <v>0</v>
      </c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R167" s="181" t="s">
        <v>159</v>
      </c>
      <c r="AT167" s="181" t="s">
        <v>130</v>
      </c>
      <c r="AU167" s="181" t="s">
        <v>135</v>
      </c>
      <c r="AY167" s="15" t="s">
        <v>127</v>
      </c>
      <c r="BE167" s="182">
        <f>IF(N167="základná",J167,0)</f>
        <v>0</v>
      </c>
      <c r="BF167" s="182">
        <f>IF(N167="znížená",J167,0)</f>
        <v>218.69999999999999</v>
      </c>
      <c r="BG167" s="182">
        <f>IF(N167="zákl. prenesená",J167,0)</f>
        <v>0</v>
      </c>
      <c r="BH167" s="182">
        <f>IF(N167="zníž. prenesená",J167,0)</f>
        <v>0</v>
      </c>
      <c r="BI167" s="182">
        <f>IF(N167="nulová",J167,0)</f>
        <v>0</v>
      </c>
      <c r="BJ167" s="15" t="s">
        <v>135</v>
      </c>
      <c r="BK167" s="182">
        <f>ROUND(I167*H167,2)</f>
        <v>218.69999999999999</v>
      </c>
      <c r="BL167" s="15" t="s">
        <v>159</v>
      </c>
      <c r="BM167" s="181" t="s">
        <v>285</v>
      </c>
    </row>
    <row r="168" s="2" customFormat="1" ht="33" customHeight="1">
      <c r="A168" s="28"/>
      <c r="B168" s="169"/>
      <c r="C168" s="170" t="s">
        <v>242</v>
      </c>
      <c r="D168" s="170" t="s">
        <v>130</v>
      </c>
      <c r="E168" s="171" t="s">
        <v>286</v>
      </c>
      <c r="F168" s="172" t="s">
        <v>287</v>
      </c>
      <c r="G168" s="173" t="s">
        <v>158</v>
      </c>
      <c r="H168" s="174">
        <v>30.600000000000001</v>
      </c>
      <c r="I168" s="175">
        <v>27.440000000000001</v>
      </c>
      <c r="J168" s="175">
        <f>ROUND(I168*H168,2)</f>
        <v>839.65999999999997</v>
      </c>
      <c r="K168" s="176"/>
      <c r="L168" s="29"/>
      <c r="M168" s="177" t="s">
        <v>1</v>
      </c>
      <c r="N168" s="178" t="s">
        <v>38</v>
      </c>
      <c r="O168" s="179">
        <v>0.66300000000000003</v>
      </c>
      <c r="P168" s="179">
        <f>O168*H168</f>
        <v>20.287800000000001</v>
      </c>
      <c r="Q168" s="179">
        <v>0.0035100000000000001</v>
      </c>
      <c r="R168" s="179">
        <f>Q168*H168</f>
        <v>0.107406</v>
      </c>
      <c r="S168" s="179">
        <v>0</v>
      </c>
      <c r="T168" s="180">
        <f>S168*H168</f>
        <v>0</v>
      </c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R168" s="181" t="s">
        <v>159</v>
      </c>
      <c r="AT168" s="181" t="s">
        <v>130</v>
      </c>
      <c r="AU168" s="181" t="s">
        <v>135</v>
      </c>
      <c r="AY168" s="15" t="s">
        <v>127</v>
      </c>
      <c r="BE168" s="182">
        <f>IF(N168="základná",J168,0)</f>
        <v>0</v>
      </c>
      <c r="BF168" s="182">
        <f>IF(N168="znížená",J168,0)</f>
        <v>839.65999999999997</v>
      </c>
      <c r="BG168" s="182">
        <f>IF(N168="zákl. prenesená",J168,0)</f>
        <v>0</v>
      </c>
      <c r="BH168" s="182">
        <f>IF(N168="zníž. prenesená",J168,0)</f>
        <v>0</v>
      </c>
      <c r="BI168" s="182">
        <f>IF(N168="nulová",J168,0)</f>
        <v>0</v>
      </c>
      <c r="BJ168" s="15" t="s">
        <v>135</v>
      </c>
      <c r="BK168" s="182">
        <f>ROUND(I168*H168,2)</f>
        <v>839.65999999999997</v>
      </c>
      <c r="BL168" s="15" t="s">
        <v>159</v>
      </c>
      <c r="BM168" s="181" t="s">
        <v>288</v>
      </c>
    </row>
    <row r="169" s="2" customFormat="1" ht="44.25" customHeight="1">
      <c r="A169" s="28"/>
      <c r="B169" s="169"/>
      <c r="C169" s="170" t="s">
        <v>289</v>
      </c>
      <c r="D169" s="170" t="s">
        <v>130</v>
      </c>
      <c r="E169" s="171" t="s">
        <v>290</v>
      </c>
      <c r="F169" s="172" t="s">
        <v>291</v>
      </c>
      <c r="G169" s="173" t="s">
        <v>158</v>
      </c>
      <c r="H169" s="174">
        <v>46.399999999999999</v>
      </c>
      <c r="I169" s="175">
        <v>32.079999999999998</v>
      </c>
      <c r="J169" s="175">
        <f>ROUND(I169*H169,2)</f>
        <v>1488.51</v>
      </c>
      <c r="K169" s="176"/>
      <c r="L169" s="29"/>
      <c r="M169" s="177" t="s">
        <v>1</v>
      </c>
      <c r="N169" s="178" t="s">
        <v>38</v>
      </c>
      <c r="O169" s="179">
        <v>0.66044000000000003</v>
      </c>
      <c r="P169" s="179">
        <f>O169*H169</f>
        <v>30.644416</v>
      </c>
      <c r="Q169" s="179">
        <v>0.0024489999999999998</v>
      </c>
      <c r="R169" s="179">
        <f>Q169*H169</f>
        <v>0.11363359999999999</v>
      </c>
      <c r="S169" s="179">
        <v>0</v>
      </c>
      <c r="T169" s="180">
        <f>S169*H169</f>
        <v>0</v>
      </c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R169" s="181" t="s">
        <v>159</v>
      </c>
      <c r="AT169" s="181" t="s">
        <v>130</v>
      </c>
      <c r="AU169" s="181" t="s">
        <v>135</v>
      </c>
      <c r="AY169" s="15" t="s">
        <v>127</v>
      </c>
      <c r="BE169" s="182">
        <f>IF(N169="základná",J169,0)</f>
        <v>0</v>
      </c>
      <c r="BF169" s="182">
        <f>IF(N169="znížená",J169,0)</f>
        <v>1488.51</v>
      </c>
      <c r="BG169" s="182">
        <f>IF(N169="zákl. prenesená",J169,0)</f>
        <v>0</v>
      </c>
      <c r="BH169" s="182">
        <f>IF(N169="zníž. prenesená",J169,0)</f>
        <v>0</v>
      </c>
      <c r="BI169" s="182">
        <f>IF(N169="nulová",J169,0)</f>
        <v>0</v>
      </c>
      <c r="BJ169" s="15" t="s">
        <v>135</v>
      </c>
      <c r="BK169" s="182">
        <f>ROUND(I169*H169,2)</f>
        <v>1488.51</v>
      </c>
      <c r="BL169" s="15" t="s">
        <v>159</v>
      </c>
      <c r="BM169" s="181" t="s">
        <v>292</v>
      </c>
    </row>
    <row r="170" s="2" customFormat="1" ht="16.5" customHeight="1">
      <c r="A170" s="28"/>
      <c r="B170" s="169"/>
      <c r="C170" s="170" t="s">
        <v>293</v>
      </c>
      <c r="D170" s="170" t="s">
        <v>130</v>
      </c>
      <c r="E170" s="171" t="s">
        <v>294</v>
      </c>
      <c r="F170" s="172" t="s">
        <v>295</v>
      </c>
      <c r="G170" s="173" t="s">
        <v>158</v>
      </c>
      <c r="H170" s="174">
        <v>33</v>
      </c>
      <c r="I170" s="175">
        <v>22.050000000000001</v>
      </c>
      <c r="J170" s="175">
        <f>ROUND(I170*H170,2)</f>
        <v>727.64999999999998</v>
      </c>
      <c r="K170" s="176"/>
      <c r="L170" s="29"/>
      <c r="M170" s="177" t="s">
        <v>1</v>
      </c>
      <c r="N170" s="178" t="s">
        <v>38</v>
      </c>
      <c r="O170" s="179">
        <v>0</v>
      </c>
      <c r="P170" s="179">
        <f>O170*H170</f>
        <v>0</v>
      </c>
      <c r="Q170" s="179">
        <v>0</v>
      </c>
      <c r="R170" s="179">
        <f>Q170*H170</f>
        <v>0</v>
      </c>
      <c r="S170" s="179">
        <v>0</v>
      </c>
      <c r="T170" s="180">
        <f>S170*H170</f>
        <v>0</v>
      </c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R170" s="181" t="s">
        <v>159</v>
      </c>
      <c r="AT170" s="181" t="s">
        <v>130</v>
      </c>
      <c r="AU170" s="181" t="s">
        <v>135</v>
      </c>
      <c r="AY170" s="15" t="s">
        <v>127</v>
      </c>
      <c r="BE170" s="182">
        <f>IF(N170="základná",J170,0)</f>
        <v>0</v>
      </c>
      <c r="BF170" s="182">
        <f>IF(N170="znížená",J170,0)</f>
        <v>727.64999999999998</v>
      </c>
      <c r="BG170" s="182">
        <f>IF(N170="zákl. prenesená",J170,0)</f>
        <v>0</v>
      </c>
      <c r="BH170" s="182">
        <f>IF(N170="zníž. prenesená",J170,0)</f>
        <v>0</v>
      </c>
      <c r="BI170" s="182">
        <f>IF(N170="nulová",J170,0)</f>
        <v>0</v>
      </c>
      <c r="BJ170" s="15" t="s">
        <v>135</v>
      </c>
      <c r="BK170" s="182">
        <f>ROUND(I170*H170,2)</f>
        <v>727.64999999999998</v>
      </c>
      <c r="BL170" s="15" t="s">
        <v>159</v>
      </c>
      <c r="BM170" s="181" t="s">
        <v>296</v>
      </c>
    </row>
    <row r="171" s="2" customFormat="1" ht="16.5" customHeight="1">
      <c r="A171" s="28"/>
      <c r="B171" s="169"/>
      <c r="C171" s="170" t="s">
        <v>297</v>
      </c>
      <c r="D171" s="170" t="s">
        <v>130</v>
      </c>
      <c r="E171" s="171" t="s">
        <v>298</v>
      </c>
      <c r="F171" s="172" t="s">
        <v>299</v>
      </c>
      <c r="G171" s="173" t="s">
        <v>158</v>
      </c>
      <c r="H171" s="174">
        <v>30.600000000000001</v>
      </c>
      <c r="I171" s="175">
        <v>34.700000000000003</v>
      </c>
      <c r="J171" s="175">
        <f>ROUND(I171*H171,2)</f>
        <v>1061.8199999999999</v>
      </c>
      <c r="K171" s="176"/>
      <c r="L171" s="29"/>
      <c r="M171" s="177" t="s">
        <v>1</v>
      </c>
      <c r="N171" s="178" t="s">
        <v>38</v>
      </c>
      <c r="O171" s="179">
        <v>0</v>
      </c>
      <c r="P171" s="179">
        <f>O171*H171</f>
        <v>0</v>
      </c>
      <c r="Q171" s="179">
        <v>0</v>
      </c>
      <c r="R171" s="179">
        <f>Q171*H171</f>
        <v>0</v>
      </c>
      <c r="S171" s="179">
        <v>0</v>
      </c>
      <c r="T171" s="180">
        <f>S171*H171</f>
        <v>0</v>
      </c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R171" s="181" t="s">
        <v>159</v>
      </c>
      <c r="AT171" s="181" t="s">
        <v>130</v>
      </c>
      <c r="AU171" s="181" t="s">
        <v>135</v>
      </c>
      <c r="AY171" s="15" t="s">
        <v>127</v>
      </c>
      <c r="BE171" s="182">
        <f>IF(N171="základná",J171,0)</f>
        <v>0</v>
      </c>
      <c r="BF171" s="182">
        <f>IF(N171="znížená",J171,0)</f>
        <v>1061.8199999999999</v>
      </c>
      <c r="BG171" s="182">
        <f>IF(N171="zákl. prenesená",J171,0)</f>
        <v>0</v>
      </c>
      <c r="BH171" s="182">
        <f>IF(N171="zníž. prenesená",J171,0)</f>
        <v>0</v>
      </c>
      <c r="BI171" s="182">
        <f>IF(N171="nulová",J171,0)</f>
        <v>0</v>
      </c>
      <c r="BJ171" s="15" t="s">
        <v>135</v>
      </c>
      <c r="BK171" s="182">
        <f>ROUND(I171*H171,2)</f>
        <v>1061.8199999999999</v>
      </c>
      <c r="BL171" s="15" t="s">
        <v>159</v>
      </c>
      <c r="BM171" s="181" t="s">
        <v>300</v>
      </c>
    </row>
    <row r="172" s="2" customFormat="1" ht="16.5" customHeight="1">
      <c r="A172" s="28"/>
      <c r="B172" s="169"/>
      <c r="C172" s="170" t="s">
        <v>301</v>
      </c>
      <c r="D172" s="170" t="s">
        <v>130</v>
      </c>
      <c r="E172" s="171" t="s">
        <v>302</v>
      </c>
      <c r="F172" s="172" t="s">
        <v>303</v>
      </c>
      <c r="G172" s="173" t="s">
        <v>238</v>
      </c>
      <c r="H172" s="174">
        <v>12</v>
      </c>
      <c r="I172" s="175">
        <v>18.370000000000001</v>
      </c>
      <c r="J172" s="175">
        <f>ROUND(I172*H172,2)</f>
        <v>220.44</v>
      </c>
      <c r="K172" s="176"/>
      <c r="L172" s="29"/>
      <c r="M172" s="177" t="s">
        <v>1</v>
      </c>
      <c r="N172" s="178" t="s">
        <v>38</v>
      </c>
      <c r="O172" s="179">
        <v>0</v>
      </c>
      <c r="P172" s="179">
        <f>O172*H172</f>
        <v>0</v>
      </c>
      <c r="Q172" s="179">
        <v>0</v>
      </c>
      <c r="R172" s="179">
        <f>Q172*H172</f>
        <v>0</v>
      </c>
      <c r="S172" s="179">
        <v>0</v>
      </c>
      <c r="T172" s="180">
        <f>S172*H172</f>
        <v>0</v>
      </c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R172" s="181" t="s">
        <v>159</v>
      </c>
      <c r="AT172" s="181" t="s">
        <v>130</v>
      </c>
      <c r="AU172" s="181" t="s">
        <v>135</v>
      </c>
      <c r="AY172" s="15" t="s">
        <v>127</v>
      </c>
      <c r="BE172" s="182">
        <f>IF(N172="základná",J172,0)</f>
        <v>0</v>
      </c>
      <c r="BF172" s="182">
        <f>IF(N172="znížená",J172,0)</f>
        <v>220.44</v>
      </c>
      <c r="BG172" s="182">
        <f>IF(N172="zákl. prenesená",J172,0)</f>
        <v>0</v>
      </c>
      <c r="BH172" s="182">
        <f>IF(N172="zníž. prenesená",J172,0)</f>
        <v>0</v>
      </c>
      <c r="BI172" s="182">
        <f>IF(N172="nulová",J172,0)</f>
        <v>0</v>
      </c>
      <c r="BJ172" s="15" t="s">
        <v>135</v>
      </c>
      <c r="BK172" s="182">
        <f>ROUND(I172*H172,2)</f>
        <v>220.44</v>
      </c>
      <c r="BL172" s="15" t="s">
        <v>159</v>
      </c>
      <c r="BM172" s="181" t="s">
        <v>304</v>
      </c>
    </row>
    <row r="173" s="2" customFormat="1" ht="24.15" customHeight="1">
      <c r="A173" s="28"/>
      <c r="B173" s="169"/>
      <c r="C173" s="170" t="s">
        <v>305</v>
      </c>
      <c r="D173" s="170" t="s">
        <v>130</v>
      </c>
      <c r="E173" s="171" t="s">
        <v>306</v>
      </c>
      <c r="F173" s="172" t="s">
        <v>307</v>
      </c>
      <c r="G173" s="173" t="s">
        <v>138</v>
      </c>
      <c r="H173" s="174">
        <v>0.85599999999999998</v>
      </c>
      <c r="I173" s="175">
        <v>96.950000000000003</v>
      </c>
      <c r="J173" s="175">
        <f>ROUND(I173*H173,2)</f>
        <v>82.989999999999995</v>
      </c>
      <c r="K173" s="176"/>
      <c r="L173" s="29"/>
      <c r="M173" s="177" t="s">
        <v>1</v>
      </c>
      <c r="N173" s="178" t="s">
        <v>38</v>
      </c>
      <c r="O173" s="179">
        <v>0</v>
      </c>
      <c r="P173" s="179">
        <f>O173*H173</f>
        <v>0</v>
      </c>
      <c r="Q173" s="179">
        <v>0</v>
      </c>
      <c r="R173" s="179">
        <f>Q173*H173</f>
        <v>0</v>
      </c>
      <c r="S173" s="179">
        <v>0</v>
      </c>
      <c r="T173" s="180">
        <f>S173*H173</f>
        <v>0</v>
      </c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R173" s="181" t="s">
        <v>159</v>
      </c>
      <c r="AT173" s="181" t="s">
        <v>130</v>
      </c>
      <c r="AU173" s="181" t="s">
        <v>135</v>
      </c>
      <c r="AY173" s="15" t="s">
        <v>127</v>
      </c>
      <c r="BE173" s="182">
        <f>IF(N173="základná",J173,0)</f>
        <v>0</v>
      </c>
      <c r="BF173" s="182">
        <f>IF(N173="znížená",J173,0)</f>
        <v>82.989999999999995</v>
      </c>
      <c r="BG173" s="182">
        <f>IF(N173="zákl. prenesená",J173,0)</f>
        <v>0</v>
      </c>
      <c r="BH173" s="182">
        <f>IF(N173="zníž. prenesená",J173,0)</f>
        <v>0</v>
      </c>
      <c r="BI173" s="182">
        <f>IF(N173="nulová",J173,0)</f>
        <v>0</v>
      </c>
      <c r="BJ173" s="15" t="s">
        <v>135</v>
      </c>
      <c r="BK173" s="182">
        <f>ROUND(I173*H173,2)</f>
        <v>82.989999999999995</v>
      </c>
      <c r="BL173" s="15" t="s">
        <v>159</v>
      </c>
      <c r="BM173" s="181" t="s">
        <v>308</v>
      </c>
    </row>
    <row r="174" s="12" customFormat="1" ht="22.8" customHeight="1">
      <c r="A174" s="12"/>
      <c r="B174" s="157"/>
      <c r="C174" s="12"/>
      <c r="D174" s="158" t="s">
        <v>71</v>
      </c>
      <c r="E174" s="167" t="s">
        <v>309</v>
      </c>
      <c r="F174" s="167" t="s">
        <v>310</v>
      </c>
      <c r="G174" s="12"/>
      <c r="H174" s="12"/>
      <c r="I174" s="12"/>
      <c r="J174" s="168">
        <f>BK174</f>
        <v>5582.7799999999997</v>
      </c>
      <c r="K174" s="12"/>
      <c r="L174" s="157"/>
      <c r="M174" s="161"/>
      <c r="N174" s="162"/>
      <c r="O174" s="162"/>
      <c r="P174" s="163">
        <f>SUM(P175:P177)</f>
        <v>0</v>
      </c>
      <c r="Q174" s="162"/>
      <c r="R174" s="163">
        <f>SUM(R175:R177)</f>
        <v>0</v>
      </c>
      <c r="S174" s="162"/>
      <c r="T174" s="164">
        <f>SUM(T175:T177)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158" t="s">
        <v>135</v>
      </c>
      <c r="AT174" s="165" t="s">
        <v>71</v>
      </c>
      <c r="AU174" s="165" t="s">
        <v>80</v>
      </c>
      <c r="AY174" s="158" t="s">
        <v>127</v>
      </c>
      <c r="BK174" s="166">
        <f>SUM(BK175:BK177)</f>
        <v>5582.7799999999997</v>
      </c>
    </row>
    <row r="175" s="2" customFormat="1" ht="24.15" customHeight="1">
      <c r="A175" s="28"/>
      <c r="B175" s="169"/>
      <c r="C175" s="170" t="s">
        <v>311</v>
      </c>
      <c r="D175" s="170" t="s">
        <v>130</v>
      </c>
      <c r="E175" s="171" t="s">
        <v>312</v>
      </c>
      <c r="F175" s="172" t="s">
        <v>313</v>
      </c>
      <c r="G175" s="173" t="s">
        <v>158</v>
      </c>
      <c r="H175" s="174">
        <v>97.200000000000003</v>
      </c>
      <c r="I175" s="175">
        <v>9.1999999999999993</v>
      </c>
      <c r="J175" s="175">
        <f>ROUND(I175*H175,2)</f>
        <v>894.24000000000001</v>
      </c>
      <c r="K175" s="176"/>
      <c r="L175" s="29"/>
      <c r="M175" s="177" t="s">
        <v>1</v>
      </c>
      <c r="N175" s="178" t="s">
        <v>38</v>
      </c>
      <c r="O175" s="179">
        <v>0</v>
      </c>
      <c r="P175" s="179">
        <f>O175*H175</f>
        <v>0</v>
      </c>
      <c r="Q175" s="179">
        <v>0</v>
      </c>
      <c r="R175" s="179">
        <f>Q175*H175</f>
        <v>0</v>
      </c>
      <c r="S175" s="179">
        <v>0</v>
      </c>
      <c r="T175" s="180">
        <f>S175*H175</f>
        <v>0</v>
      </c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R175" s="181" t="s">
        <v>159</v>
      </c>
      <c r="AT175" s="181" t="s">
        <v>130</v>
      </c>
      <c r="AU175" s="181" t="s">
        <v>135</v>
      </c>
      <c r="AY175" s="15" t="s">
        <v>127</v>
      </c>
      <c r="BE175" s="182">
        <f>IF(N175="základná",J175,0)</f>
        <v>0</v>
      </c>
      <c r="BF175" s="182">
        <f>IF(N175="znížená",J175,0)</f>
        <v>894.24000000000001</v>
      </c>
      <c r="BG175" s="182">
        <f>IF(N175="zákl. prenesená",J175,0)</f>
        <v>0</v>
      </c>
      <c r="BH175" s="182">
        <f>IF(N175="zníž. prenesená",J175,0)</f>
        <v>0</v>
      </c>
      <c r="BI175" s="182">
        <f>IF(N175="nulová",J175,0)</f>
        <v>0</v>
      </c>
      <c r="BJ175" s="15" t="s">
        <v>135</v>
      </c>
      <c r="BK175" s="182">
        <f>ROUND(I175*H175,2)</f>
        <v>894.24000000000001</v>
      </c>
      <c r="BL175" s="15" t="s">
        <v>159</v>
      </c>
      <c r="BM175" s="181" t="s">
        <v>314</v>
      </c>
    </row>
    <row r="176" s="2" customFormat="1" ht="24.15" customHeight="1">
      <c r="A176" s="28"/>
      <c r="B176" s="169"/>
      <c r="C176" s="187" t="s">
        <v>315</v>
      </c>
      <c r="D176" s="187" t="s">
        <v>227</v>
      </c>
      <c r="E176" s="188" t="s">
        <v>316</v>
      </c>
      <c r="F176" s="189" t="s">
        <v>317</v>
      </c>
      <c r="G176" s="190" t="s">
        <v>238</v>
      </c>
      <c r="H176" s="191">
        <v>17</v>
      </c>
      <c r="I176" s="192">
        <v>274</v>
      </c>
      <c r="J176" s="192">
        <f>ROUND(I176*H176,2)</f>
        <v>4658</v>
      </c>
      <c r="K176" s="193"/>
      <c r="L176" s="194"/>
      <c r="M176" s="195" t="s">
        <v>1</v>
      </c>
      <c r="N176" s="196" t="s">
        <v>38</v>
      </c>
      <c r="O176" s="179">
        <v>0</v>
      </c>
      <c r="P176" s="179">
        <f>O176*H176</f>
        <v>0</v>
      </c>
      <c r="Q176" s="179">
        <v>0</v>
      </c>
      <c r="R176" s="179">
        <f>Q176*H176</f>
        <v>0</v>
      </c>
      <c r="S176" s="179">
        <v>0</v>
      </c>
      <c r="T176" s="180">
        <f>S176*H176</f>
        <v>0</v>
      </c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R176" s="181" t="s">
        <v>301</v>
      </c>
      <c r="AT176" s="181" t="s">
        <v>227</v>
      </c>
      <c r="AU176" s="181" t="s">
        <v>135</v>
      </c>
      <c r="AY176" s="15" t="s">
        <v>127</v>
      </c>
      <c r="BE176" s="182">
        <f>IF(N176="základná",J176,0)</f>
        <v>0</v>
      </c>
      <c r="BF176" s="182">
        <f>IF(N176="znížená",J176,0)</f>
        <v>4658</v>
      </c>
      <c r="BG176" s="182">
        <f>IF(N176="zákl. prenesená",J176,0)</f>
        <v>0</v>
      </c>
      <c r="BH176" s="182">
        <f>IF(N176="zníž. prenesená",J176,0)</f>
        <v>0</v>
      </c>
      <c r="BI176" s="182">
        <f>IF(N176="nulová",J176,0)</f>
        <v>0</v>
      </c>
      <c r="BJ176" s="15" t="s">
        <v>135</v>
      </c>
      <c r="BK176" s="182">
        <f>ROUND(I176*H176,2)</f>
        <v>4658</v>
      </c>
      <c r="BL176" s="15" t="s">
        <v>159</v>
      </c>
      <c r="BM176" s="181" t="s">
        <v>318</v>
      </c>
    </row>
    <row r="177" s="2" customFormat="1" ht="24.15" customHeight="1">
      <c r="A177" s="28"/>
      <c r="B177" s="169"/>
      <c r="C177" s="170" t="s">
        <v>319</v>
      </c>
      <c r="D177" s="170" t="s">
        <v>130</v>
      </c>
      <c r="E177" s="171" t="s">
        <v>320</v>
      </c>
      <c r="F177" s="172" t="s">
        <v>321</v>
      </c>
      <c r="G177" s="173" t="s">
        <v>322</v>
      </c>
      <c r="H177" s="174">
        <v>55.521999999999998</v>
      </c>
      <c r="I177" s="175">
        <v>0.55000000000000004</v>
      </c>
      <c r="J177" s="175">
        <f>ROUND(I177*H177,2)</f>
        <v>30.539999999999999</v>
      </c>
      <c r="K177" s="176"/>
      <c r="L177" s="29"/>
      <c r="M177" s="177" t="s">
        <v>1</v>
      </c>
      <c r="N177" s="178" t="s">
        <v>38</v>
      </c>
      <c r="O177" s="179">
        <v>0</v>
      </c>
      <c r="P177" s="179">
        <f>O177*H177</f>
        <v>0</v>
      </c>
      <c r="Q177" s="179">
        <v>0</v>
      </c>
      <c r="R177" s="179">
        <f>Q177*H177</f>
        <v>0</v>
      </c>
      <c r="S177" s="179">
        <v>0</v>
      </c>
      <c r="T177" s="180">
        <f>S177*H177</f>
        <v>0</v>
      </c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R177" s="181" t="s">
        <v>159</v>
      </c>
      <c r="AT177" s="181" t="s">
        <v>130</v>
      </c>
      <c r="AU177" s="181" t="s">
        <v>135</v>
      </c>
      <c r="AY177" s="15" t="s">
        <v>127</v>
      </c>
      <c r="BE177" s="182">
        <f>IF(N177="základná",J177,0)</f>
        <v>0</v>
      </c>
      <c r="BF177" s="182">
        <f>IF(N177="znížená",J177,0)</f>
        <v>30.539999999999999</v>
      </c>
      <c r="BG177" s="182">
        <f>IF(N177="zákl. prenesená",J177,0)</f>
        <v>0</v>
      </c>
      <c r="BH177" s="182">
        <f>IF(N177="zníž. prenesená",J177,0)</f>
        <v>0</v>
      </c>
      <c r="BI177" s="182">
        <f>IF(N177="nulová",J177,0)</f>
        <v>0</v>
      </c>
      <c r="BJ177" s="15" t="s">
        <v>135</v>
      </c>
      <c r="BK177" s="182">
        <f>ROUND(I177*H177,2)</f>
        <v>30.539999999999999</v>
      </c>
      <c r="BL177" s="15" t="s">
        <v>159</v>
      </c>
      <c r="BM177" s="181" t="s">
        <v>323</v>
      </c>
    </row>
    <row r="178" s="12" customFormat="1" ht="22.8" customHeight="1">
      <c r="A178" s="12"/>
      <c r="B178" s="157"/>
      <c r="C178" s="12"/>
      <c r="D178" s="158" t="s">
        <v>71</v>
      </c>
      <c r="E178" s="167" t="s">
        <v>165</v>
      </c>
      <c r="F178" s="167" t="s">
        <v>324</v>
      </c>
      <c r="G178" s="12"/>
      <c r="H178" s="12"/>
      <c r="I178" s="12"/>
      <c r="J178" s="168">
        <f>BK178</f>
        <v>118183.05000000002</v>
      </c>
      <c r="K178" s="12"/>
      <c r="L178" s="157"/>
      <c r="M178" s="161"/>
      <c r="N178" s="162"/>
      <c r="O178" s="162"/>
      <c r="P178" s="163">
        <f>SUM(P179:P187)</f>
        <v>0</v>
      </c>
      <c r="Q178" s="162"/>
      <c r="R178" s="163">
        <f>SUM(R179:R187)</f>
        <v>28.512400000000003</v>
      </c>
      <c r="S178" s="162"/>
      <c r="T178" s="164">
        <f>SUM(T179:T187)</f>
        <v>0</v>
      </c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R178" s="158" t="s">
        <v>135</v>
      </c>
      <c r="AT178" s="165" t="s">
        <v>71</v>
      </c>
      <c r="AU178" s="165" t="s">
        <v>80</v>
      </c>
      <c r="AY178" s="158" t="s">
        <v>127</v>
      </c>
      <c r="BK178" s="166">
        <f>SUM(BK179:BK187)</f>
        <v>118183.05000000002</v>
      </c>
    </row>
    <row r="179" s="2" customFormat="1" ht="49.05" customHeight="1">
      <c r="A179" s="28"/>
      <c r="B179" s="169"/>
      <c r="C179" s="170" t="s">
        <v>325</v>
      </c>
      <c r="D179" s="170" t="s">
        <v>130</v>
      </c>
      <c r="E179" s="171" t="s">
        <v>326</v>
      </c>
      <c r="F179" s="172" t="s">
        <v>327</v>
      </c>
      <c r="G179" s="173" t="s">
        <v>133</v>
      </c>
      <c r="H179" s="174">
        <v>54.399999999999999</v>
      </c>
      <c r="I179" s="175">
        <v>480</v>
      </c>
      <c r="J179" s="175">
        <f>ROUND(I179*H179,2)</f>
        <v>26112</v>
      </c>
      <c r="K179" s="176"/>
      <c r="L179" s="29"/>
      <c r="M179" s="177" t="s">
        <v>1</v>
      </c>
      <c r="N179" s="178" t="s">
        <v>38</v>
      </c>
      <c r="O179" s="179">
        <v>0</v>
      </c>
      <c r="P179" s="179">
        <f>O179*H179</f>
        <v>0</v>
      </c>
      <c r="Q179" s="179">
        <v>0</v>
      </c>
      <c r="R179" s="179">
        <f>Q179*H179</f>
        <v>0</v>
      </c>
      <c r="S179" s="179">
        <v>0</v>
      </c>
      <c r="T179" s="180">
        <f>S179*H179</f>
        <v>0</v>
      </c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R179" s="181" t="s">
        <v>159</v>
      </c>
      <c r="AT179" s="181" t="s">
        <v>130</v>
      </c>
      <c r="AU179" s="181" t="s">
        <v>135</v>
      </c>
      <c r="AY179" s="15" t="s">
        <v>127</v>
      </c>
      <c r="BE179" s="182">
        <f>IF(N179="základná",J179,0)</f>
        <v>0</v>
      </c>
      <c r="BF179" s="182">
        <f>IF(N179="znížená",J179,0)</f>
        <v>26112</v>
      </c>
      <c r="BG179" s="182">
        <f>IF(N179="zákl. prenesená",J179,0)</f>
        <v>0</v>
      </c>
      <c r="BH179" s="182">
        <f>IF(N179="zníž. prenesená",J179,0)</f>
        <v>0</v>
      </c>
      <c r="BI179" s="182">
        <f>IF(N179="nulová",J179,0)</f>
        <v>0</v>
      </c>
      <c r="BJ179" s="15" t="s">
        <v>135</v>
      </c>
      <c r="BK179" s="182">
        <f>ROUND(I179*H179,2)</f>
        <v>26112</v>
      </c>
      <c r="BL179" s="15" t="s">
        <v>159</v>
      </c>
      <c r="BM179" s="181" t="s">
        <v>328</v>
      </c>
    </row>
    <row r="180" s="2" customFormat="1" ht="49.05" customHeight="1">
      <c r="A180" s="28"/>
      <c r="B180" s="169"/>
      <c r="C180" s="170" t="s">
        <v>329</v>
      </c>
      <c r="D180" s="170" t="s">
        <v>130</v>
      </c>
      <c r="E180" s="171" t="s">
        <v>330</v>
      </c>
      <c r="F180" s="172" t="s">
        <v>331</v>
      </c>
      <c r="G180" s="173" t="s">
        <v>238</v>
      </c>
      <c r="H180" s="174">
        <v>90</v>
      </c>
      <c r="I180" s="175">
        <v>176</v>
      </c>
      <c r="J180" s="175">
        <f>ROUND(I180*H180,2)</f>
        <v>15840</v>
      </c>
      <c r="K180" s="176"/>
      <c r="L180" s="29"/>
      <c r="M180" s="177" t="s">
        <v>1</v>
      </c>
      <c r="N180" s="178" t="s">
        <v>38</v>
      </c>
      <c r="O180" s="179">
        <v>0</v>
      </c>
      <c r="P180" s="179">
        <f>O180*H180</f>
        <v>0</v>
      </c>
      <c r="Q180" s="179">
        <v>0</v>
      </c>
      <c r="R180" s="179">
        <f>Q180*H180</f>
        <v>0</v>
      </c>
      <c r="S180" s="179">
        <v>0</v>
      </c>
      <c r="T180" s="180">
        <f>S180*H180</f>
        <v>0</v>
      </c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R180" s="181" t="s">
        <v>159</v>
      </c>
      <c r="AT180" s="181" t="s">
        <v>130</v>
      </c>
      <c r="AU180" s="181" t="s">
        <v>135</v>
      </c>
      <c r="AY180" s="15" t="s">
        <v>127</v>
      </c>
      <c r="BE180" s="182">
        <f>IF(N180="základná",J180,0)</f>
        <v>0</v>
      </c>
      <c r="BF180" s="182">
        <f>IF(N180="znížená",J180,0)</f>
        <v>15840</v>
      </c>
      <c r="BG180" s="182">
        <f>IF(N180="zákl. prenesená",J180,0)</f>
        <v>0</v>
      </c>
      <c r="BH180" s="182">
        <f>IF(N180="zníž. prenesená",J180,0)</f>
        <v>0</v>
      </c>
      <c r="BI180" s="182">
        <f>IF(N180="nulová",J180,0)</f>
        <v>0</v>
      </c>
      <c r="BJ180" s="15" t="s">
        <v>135</v>
      </c>
      <c r="BK180" s="182">
        <f>ROUND(I180*H180,2)</f>
        <v>15840</v>
      </c>
      <c r="BL180" s="15" t="s">
        <v>159</v>
      </c>
      <c r="BM180" s="181" t="s">
        <v>332</v>
      </c>
    </row>
    <row r="181" s="2" customFormat="1" ht="24.15" customHeight="1">
      <c r="A181" s="28"/>
      <c r="B181" s="169"/>
      <c r="C181" s="170" t="s">
        <v>333</v>
      </c>
      <c r="D181" s="170" t="s">
        <v>130</v>
      </c>
      <c r="E181" s="171" t="s">
        <v>334</v>
      </c>
      <c r="F181" s="172" t="s">
        <v>335</v>
      </c>
      <c r="G181" s="173" t="s">
        <v>133</v>
      </c>
      <c r="H181" s="174">
        <v>1198</v>
      </c>
      <c r="I181" s="175">
        <v>17.280000000000001</v>
      </c>
      <c r="J181" s="175">
        <f>ROUND(I181*H181,2)</f>
        <v>20701.439999999999</v>
      </c>
      <c r="K181" s="176"/>
      <c r="L181" s="29"/>
      <c r="M181" s="177" t="s">
        <v>1</v>
      </c>
      <c r="N181" s="178" t="s">
        <v>38</v>
      </c>
      <c r="O181" s="179">
        <v>0</v>
      </c>
      <c r="P181" s="179">
        <f>O181*H181</f>
        <v>0</v>
      </c>
      <c r="Q181" s="179">
        <v>0</v>
      </c>
      <c r="R181" s="179">
        <f>Q181*H181</f>
        <v>0</v>
      </c>
      <c r="S181" s="179">
        <v>0</v>
      </c>
      <c r="T181" s="180">
        <f>S181*H181</f>
        <v>0</v>
      </c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R181" s="181" t="s">
        <v>159</v>
      </c>
      <c r="AT181" s="181" t="s">
        <v>130</v>
      </c>
      <c r="AU181" s="181" t="s">
        <v>135</v>
      </c>
      <c r="AY181" s="15" t="s">
        <v>127</v>
      </c>
      <c r="BE181" s="182">
        <f>IF(N181="základná",J181,0)</f>
        <v>0</v>
      </c>
      <c r="BF181" s="182">
        <f>IF(N181="znížená",J181,0)</f>
        <v>20701.439999999999</v>
      </c>
      <c r="BG181" s="182">
        <f>IF(N181="zákl. prenesená",J181,0)</f>
        <v>0</v>
      </c>
      <c r="BH181" s="182">
        <f>IF(N181="zníž. prenesená",J181,0)</f>
        <v>0</v>
      </c>
      <c r="BI181" s="182">
        <f>IF(N181="nulová",J181,0)</f>
        <v>0</v>
      </c>
      <c r="BJ181" s="15" t="s">
        <v>135</v>
      </c>
      <c r="BK181" s="182">
        <f>ROUND(I181*H181,2)</f>
        <v>20701.439999999999</v>
      </c>
      <c r="BL181" s="15" t="s">
        <v>159</v>
      </c>
      <c r="BM181" s="181" t="s">
        <v>336</v>
      </c>
    </row>
    <row r="182" s="2" customFormat="1" ht="33" customHeight="1">
      <c r="A182" s="28"/>
      <c r="B182" s="169"/>
      <c r="C182" s="187" t="s">
        <v>337</v>
      </c>
      <c r="D182" s="187" t="s">
        <v>227</v>
      </c>
      <c r="E182" s="188" t="s">
        <v>338</v>
      </c>
      <c r="F182" s="189" t="s">
        <v>339</v>
      </c>
      <c r="G182" s="190" t="s">
        <v>133</v>
      </c>
      <c r="H182" s="191">
        <v>1257.9000000000001</v>
      </c>
      <c r="I182" s="192">
        <v>30</v>
      </c>
      <c r="J182" s="192">
        <f>ROUND(I182*H182,2)</f>
        <v>37737</v>
      </c>
      <c r="K182" s="193"/>
      <c r="L182" s="194"/>
      <c r="M182" s="195" t="s">
        <v>1</v>
      </c>
      <c r="N182" s="196" t="s">
        <v>38</v>
      </c>
      <c r="O182" s="179">
        <v>0</v>
      </c>
      <c r="P182" s="179">
        <f>O182*H182</f>
        <v>0</v>
      </c>
      <c r="Q182" s="179">
        <v>0</v>
      </c>
      <c r="R182" s="179">
        <f>Q182*H182</f>
        <v>0</v>
      </c>
      <c r="S182" s="179">
        <v>0</v>
      </c>
      <c r="T182" s="180">
        <f>S182*H182</f>
        <v>0</v>
      </c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R182" s="181" t="s">
        <v>301</v>
      </c>
      <c r="AT182" s="181" t="s">
        <v>227</v>
      </c>
      <c r="AU182" s="181" t="s">
        <v>135</v>
      </c>
      <c r="AY182" s="15" t="s">
        <v>127</v>
      </c>
      <c r="BE182" s="182">
        <f>IF(N182="základná",J182,0)</f>
        <v>0</v>
      </c>
      <c r="BF182" s="182">
        <f>IF(N182="znížená",J182,0)</f>
        <v>37737</v>
      </c>
      <c r="BG182" s="182">
        <f>IF(N182="zákl. prenesená",J182,0)</f>
        <v>0</v>
      </c>
      <c r="BH182" s="182">
        <f>IF(N182="zníž. prenesená",J182,0)</f>
        <v>0</v>
      </c>
      <c r="BI182" s="182">
        <f>IF(N182="nulová",J182,0)</f>
        <v>0</v>
      </c>
      <c r="BJ182" s="15" t="s">
        <v>135</v>
      </c>
      <c r="BK182" s="182">
        <f>ROUND(I182*H182,2)</f>
        <v>37737</v>
      </c>
      <c r="BL182" s="15" t="s">
        <v>159</v>
      </c>
      <c r="BM182" s="181" t="s">
        <v>340</v>
      </c>
    </row>
    <row r="183" s="2" customFormat="1" ht="33" customHeight="1">
      <c r="A183" s="28"/>
      <c r="B183" s="169"/>
      <c r="C183" s="187" t="s">
        <v>341</v>
      </c>
      <c r="D183" s="187" t="s">
        <v>227</v>
      </c>
      <c r="E183" s="188" t="s">
        <v>342</v>
      </c>
      <c r="F183" s="189" t="s">
        <v>343</v>
      </c>
      <c r="G183" s="190" t="s">
        <v>133</v>
      </c>
      <c r="H183" s="191">
        <v>1198</v>
      </c>
      <c r="I183" s="192">
        <v>5</v>
      </c>
      <c r="J183" s="192">
        <f>ROUND(I183*H183,2)</f>
        <v>5990</v>
      </c>
      <c r="K183" s="193"/>
      <c r="L183" s="194"/>
      <c r="M183" s="195" t="s">
        <v>1</v>
      </c>
      <c r="N183" s="196" t="s">
        <v>38</v>
      </c>
      <c r="O183" s="179">
        <v>0</v>
      </c>
      <c r="P183" s="179">
        <f>O183*H183</f>
        <v>0</v>
      </c>
      <c r="Q183" s="179">
        <v>0.023800000000000002</v>
      </c>
      <c r="R183" s="179">
        <f>Q183*H183</f>
        <v>28.512400000000003</v>
      </c>
      <c r="S183" s="179">
        <v>0</v>
      </c>
      <c r="T183" s="180">
        <f>S183*H183</f>
        <v>0</v>
      </c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R183" s="181" t="s">
        <v>301</v>
      </c>
      <c r="AT183" s="181" t="s">
        <v>227</v>
      </c>
      <c r="AU183" s="181" t="s">
        <v>135</v>
      </c>
      <c r="AY183" s="15" t="s">
        <v>127</v>
      </c>
      <c r="BE183" s="182">
        <f>IF(N183="základná",J183,0)</f>
        <v>0</v>
      </c>
      <c r="BF183" s="182">
        <f>IF(N183="znížená",J183,0)</f>
        <v>5990</v>
      </c>
      <c r="BG183" s="182">
        <f>IF(N183="zákl. prenesená",J183,0)</f>
        <v>0</v>
      </c>
      <c r="BH183" s="182">
        <f>IF(N183="zníž. prenesená",J183,0)</f>
        <v>0</v>
      </c>
      <c r="BI183" s="182">
        <f>IF(N183="nulová",J183,0)</f>
        <v>0</v>
      </c>
      <c r="BJ183" s="15" t="s">
        <v>135</v>
      </c>
      <c r="BK183" s="182">
        <f>ROUND(I183*H183,2)</f>
        <v>5990</v>
      </c>
      <c r="BL183" s="15" t="s">
        <v>159</v>
      </c>
      <c r="BM183" s="181" t="s">
        <v>344</v>
      </c>
    </row>
    <row r="184" s="2" customFormat="1" ht="33" customHeight="1">
      <c r="A184" s="28"/>
      <c r="B184" s="169"/>
      <c r="C184" s="170" t="s">
        <v>345</v>
      </c>
      <c r="D184" s="170" t="s">
        <v>130</v>
      </c>
      <c r="E184" s="171" t="s">
        <v>346</v>
      </c>
      <c r="F184" s="172" t="s">
        <v>347</v>
      </c>
      <c r="G184" s="173" t="s">
        <v>238</v>
      </c>
      <c r="H184" s="174">
        <v>2</v>
      </c>
      <c r="I184" s="175">
        <v>480</v>
      </c>
      <c r="J184" s="175">
        <f>ROUND(I184*H184,2)</f>
        <v>960</v>
      </c>
      <c r="K184" s="176"/>
      <c r="L184" s="29"/>
      <c r="M184" s="177" t="s">
        <v>1</v>
      </c>
      <c r="N184" s="178" t="s">
        <v>38</v>
      </c>
      <c r="O184" s="179">
        <v>0</v>
      </c>
      <c r="P184" s="179">
        <f>O184*H184</f>
        <v>0</v>
      </c>
      <c r="Q184" s="179">
        <v>0</v>
      </c>
      <c r="R184" s="179">
        <f>Q184*H184</f>
        <v>0</v>
      </c>
      <c r="S184" s="179">
        <v>0</v>
      </c>
      <c r="T184" s="180">
        <f>S184*H184</f>
        <v>0</v>
      </c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R184" s="181" t="s">
        <v>159</v>
      </c>
      <c r="AT184" s="181" t="s">
        <v>130</v>
      </c>
      <c r="AU184" s="181" t="s">
        <v>135</v>
      </c>
      <c r="AY184" s="15" t="s">
        <v>127</v>
      </c>
      <c r="BE184" s="182">
        <f>IF(N184="základná",J184,0)</f>
        <v>0</v>
      </c>
      <c r="BF184" s="182">
        <f>IF(N184="znížená",J184,0)</f>
        <v>960</v>
      </c>
      <c r="BG184" s="182">
        <f>IF(N184="zákl. prenesená",J184,0)</f>
        <v>0</v>
      </c>
      <c r="BH184" s="182">
        <f>IF(N184="zníž. prenesená",J184,0)</f>
        <v>0</v>
      </c>
      <c r="BI184" s="182">
        <f>IF(N184="nulová",J184,0)</f>
        <v>0</v>
      </c>
      <c r="BJ184" s="15" t="s">
        <v>135</v>
      </c>
      <c r="BK184" s="182">
        <f>ROUND(I184*H184,2)</f>
        <v>960</v>
      </c>
      <c r="BL184" s="15" t="s">
        <v>159</v>
      </c>
      <c r="BM184" s="181" t="s">
        <v>348</v>
      </c>
    </row>
    <row r="185" s="2" customFormat="1" ht="33" customHeight="1">
      <c r="A185" s="28"/>
      <c r="B185" s="169"/>
      <c r="C185" s="187" t="s">
        <v>349</v>
      </c>
      <c r="D185" s="187" t="s">
        <v>227</v>
      </c>
      <c r="E185" s="188" t="s">
        <v>350</v>
      </c>
      <c r="F185" s="189" t="s">
        <v>351</v>
      </c>
      <c r="G185" s="190" t="s">
        <v>238</v>
      </c>
      <c r="H185" s="191">
        <v>2</v>
      </c>
      <c r="I185" s="192">
        <v>2376.23</v>
      </c>
      <c r="J185" s="192">
        <f>ROUND(I185*H185,2)</f>
        <v>4752.46</v>
      </c>
      <c r="K185" s="193"/>
      <c r="L185" s="194"/>
      <c r="M185" s="195" t="s">
        <v>1</v>
      </c>
      <c r="N185" s="196" t="s">
        <v>38</v>
      </c>
      <c r="O185" s="179">
        <v>0</v>
      </c>
      <c r="P185" s="179">
        <f>O185*H185</f>
        <v>0</v>
      </c>
      <c r="Q185" s="179">
        <v>0</v>
      </c>
      <c r="R185" s="179">
        <f>Q185*H185</f>
        <v>0</v>
      </c>
      <c r="S185" s="179">
        <v>0</v>
      </c>
      <c r="T185" s="180">
        <f>S185*H185</f>
        <v>0</v>
      </c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R185" s="181" t="s">
        <v>301</v>
      </c>
      <c r="AT185" s="181" t="s">
        <v>227</v>
      </c>
      <c r="AU185" s="181" t="s">
        <v>135</v>
      </c>
      <c r="AY185" s="15" t="s">
        <v>127</v>
      </c>
      <c r="BE185" s="182">
        <f>IF(N185="základná",J185,0)</f>
        <v>0</v>
      </c>
      <c r="BF185" s="182">
        <f>IF(N185="znížená",J185,0)</f>
        <v>4752.46</v>
      </c>
      <c r="BG185" s="182">
        <f>IF(N185="zákl. prenesená",J185,0)</f>
        <v>0</v>
      </c>
      <c r="BH185" s="182">
        <f>IF(N185="zníž. prenesená",J185,0)</f>
        <v>0</v>
      </c>
      <c r="BI185" s="182">
        <f>IF(N185="nulová",J185,0)</f>
        <v>0</v>
      </c>
      <c r="BJ185" s="15" t="s">
        <v>135</v>
      </c>
      <c r="BK185" s="182">
        <f>ROUND(I185*H185,2)</f>
        <v>4752.46</v>
      </c>
      <c r="BL185" s="15" t="s">
        <v>159</v>
      </c>
      <c r="BM185" s="181" t="s">
        <v>352</v>
      </c>
    </row>
    <row r="186" s="2" customFormat="1" ht="37.8" customHeight="1">
      <c r="A186" s="28"/>
      <c r="B186" s="169"/>
      <c r="C186" s="170" t="s">
        <v>353</v>
      </c>
      <c r="D186" s="170" t="s">
        <v>130</v>
      </c>
      <c r="E186" s="171" t="s">
        <v>354</v>
      </c>
      <c r="F186" s="172" t="s">
        <v>355</v>
      </c>
      <c r="G186" s="173" t="s">
        <v>238</v>
      </c>
      <c r="H186" s="174">
        <v>2</v>
      </c>
      <c r="I186" s="175">
        <v>1478.3</v>
      </c>
      <c r="J186" s="175">
        <f>ROUND(I186*H186,2)</f>
        <v>2956.5999999999999</v>
      </c>
      <c r="K186" s="176"/>
      <c r="L186" s="29"/>
      <c r="M186" s="177" t="s">
        <v>1</v>
      </c>
      <c r="N186" s="178" t="s">
        <v>38</v>
      </c>
      <c r="O186" s="179">
        <v>0</v>
      </c>
      <c r="P186" s="179">
        <f>O186*H186</f>
        <v>0</v>
      </c>
      <c r="Q186" s="179">
        <v>0</v>
      </c>
      <c r="R186" s="179">
        <f>Q186*H186</f>
        <v>0</v>
      </c>
      <c r="S186" s="179">
        <v>0</v>
      </c>
      <c r="T186" s="180">
        <f>S186*H186</f>
        <v>0</v>
      </c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R186" s="181" t="s">
        <v>134</v>
      </c>
      <c r="AT186" s="181" t="s">
        <v>130</v>
      </c>
      <c r="AU186" s="181" t="s">
        <v>135</v>
      </c>
      <c r="AY186" s="15" t="s">
        <v>127</v>
      </c>
      <c r="BE186" s="182">
        <f>IF(N186="základná",J186,0)</f>
        <v>0</v>
      </c>
      <c r="BF186" s="182">
        <f>IF(N186="znížená",J186,0)</f>
        <v>2956.5999999999999</v>
      </c>
      <c r="BG186" s="182">
        <f>IF(N186="zákl. prenesená",J186,0)</f>
        <v>0</v>
      </c>
      <c r="BH186" s="182">
        <f>IF(N186="zníž. prenesená",J186,0)</f>
        <v>0</v>
      </c>
      <c r="BI186" s="182">
        <f>IF(N186="nulová",J186,0)</f>
        <v>0</v>
      </c>
      <c r="BJ186" s="15" t="s">
        <v>135</v>
      </c>
      <c r="BK186" s="182">
        <f>ROUND(I186*H186,2)</f>
        <v>2956.5999999999999</v>
      </c>
      <c r="BL186" s="15" t="s">
        <v>134</v>
      </c>
      <c r="BM186" s="181" t="s">
        <v>356</v>
      </c>
    </row>
    <row r="187" s="2" customFormat="1" ht="37.8" customHeight="1">
      <c r="A187" s="28"/>
      <c r="B187" s="169"/>
      <c r="C187" s="170" t="s">
        <v>357</v>
      </c>
      <c r="D187" s="170" t="s">
        <v>130</v>
      </c>
      <c r="E187" s="171" t="s">
        <v>358</v>
      </c>
      <c r="F187" s="172" t="s">
        <v>359</v>
      </c>
      <c r="G187" s="173" t="s">
        <v>238</v>
      </c>
      <c r="H187" s="174">
        <v>7</v>
      </c>
      <c r="I187" s="175">
        <v>447.64999999999998</v>
      </c>
      <c r="J187" s="175">
        <f>ROUND(I187*H187,2)</f>
        <v>3133.5500000000002</v>
      </c>
      <c r="K187" s="176"/>
      <c r="L187" s="29"/>
      <c r="M187" s="177" t="s">
        <v>1</v>
      </c>
      <c r="N187" s="178" t="s">
        <v>38</v>
      </c>
      <c r="O187" s="179">
        <v>0</v>
      </c>
      <c r="P187" s="179">
        <f>O187*H187</f>
        <v>0</v>
      </c>
      <c r="Q187" s="179">
        <v>0</v>
      </c>
      <c r="R187" s="179">
        <f>Q187*H187</f>
        <v>0</v>
      </c>
      <c r="S187" s="179">
        <v>0</v>
      </c>
      <c r="T187" s="180">
        <f>S187*H187</f>
        <v>0</v>
      </c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R187" s="181" t="s">
        <v>159</v>
      </c>
      <c r="AT187" s="181" t="s">
        <v>130</v>
      </c>
      <c r="AU187" s="181" t="s">
        <v>135</v>
      </c>
      <c r="AY187" s="15" t="s">
        <v>127</v>
      </c>
      <c r="BE187" s="182">
        <f>IF(N187="základná",J187,0)</f>
        <v>0</v>
      </c>
      <c r="BF187" s="182">
        <f>IF(N187="znížená",J187,0)</f>
        <v>3133.5500000000002</v>
      </c>
      <c r="BG187" s="182">
        <f>IF(N187="zákl. prenesená",J187,0)</f>
        <v>0</v>
      </c>
      <c r="BH187" s="182">
        <f>IF(N187="zníž. prenesená",J187,0)</f>
        <v>0</v>
      </c>
      <c r="BI187" s="182">
        <f>IF(N187="nulová",J187,0)</f>
        <v>0</v>
      </c>
      <c r="BJ187" s="15" t="s">
        <v>135</v>
      </c>
      <c r="BK187" s="182">
        <f>ROUND(I187*H187,2)</f>
        <v>3133.5500000000002</v>
      </c>
      <c r="BL187" s="15" t="s">
        <v>159</v>
      </c>
      <c r="BM187" s="181" t="s">
        <v>360</v>
      </c>
    </row>
    <row r="188" s="12" customFormat="1" ht="22.8" customHeight="1">
      <c r="A188" s="12"/>
      <c r="B188" s="157"/>
      <c r="C188" s="12"/>
      <c r="D188" s="158" t="s">
        <v>71</v>
      </c>
      <c r="E188" s="167" t="s">
        <v>361</v>
      </c>
      <c r="F188" s="167" t="s">
        <v>362</v>
      </c>
      <c r="G188" s="12"/>
      <c r="H188" s="12"/>
      <c r="I188" s="12"/>
      <c r="J188" s="168">
        <f>BK188</f>
        <v>20712.260000000002</v>
      </c>
      <c r="K188" s="12"/>
      <c r="L188" s="157"/>
      <c r="M188" s="161"/>
      <c r="N188" s="162"/>
      <c r="O188" s="162"/>
      <c r="P188" s="163">
        <f>SUM(P189:P195)</f>
        <v>169.99758918000001</v>
      </c>
      <c r="Q188" s="162"/>
      <c r="R188" s="163">
        <f>SUM(R189:R195)</f>
        <v>0.36700990785000004</v>
      </c>
      <c r="S188" s="162"/>
      <c r="T188" s="164">
        <f>SUM(T189:T195)</f>
        <v>0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158" t="s">
        <v>135</v>
      </c>
      <c r="AT188" s="165" t="s">
        <v>71</v>
      </c>
      <c r="AU188" s="165" t="s">
        <v>80</v>
      </c>
      <c r="AY188" s="158" t="s">
        <v>127</v>
      </c>
      <c r="BK188" s="166">
        <f>SUM(BK189:BK195)</f>
        <v>20712.260000000002</v>
      </c>
    </row>
    <row r="189" s="2" customFormat="1" ht="37.8" customHeight="1">
      <c r="A189" s="28"/>
      <c r="B189" s="169"/>
      <c r="C189" s="170" t="s">
        <v>266</v>
      </c>
      <c r="D189" s="170" t="s">
        <v>130</v>
      </c>
      <c r="E189" s="171" t="s">
        <v>363</v>
      </c>
      <c r="F189" s="172" t="s">
        <v>364</v>
      </c>
      <c r="G189" s="173" t="s">
        <v>133</v>
      </c>
      <c r="H189" s="174">
        <v>544</v>
      </c>
      <c r="I189" s="175">
        <v>14.380000000000001</v>
      </c>
      <c r="J189" s="175">
        <f>ROUND(I189*H189,2)</f>
        <v>7822.7200000000003</v>
      </c>
      <c r="K189" s="176"/>
      <c r="L189" s="29"/>
      <c r="M189" s="177" t="s">
        <v>1</v>
      </c>
      <c r="N189" s="178" t="s">
        <v>38</v>
      </c>
      <c r="O189" s="179">
        <v>0</v>
      </c>
      <c r="P189" s="179">
        <f>O189*H189</f>
        <v>0</v>
      </c>
      <c r="Q189" s="179">
        <v>0</v>
      </c>
      <c r="R189" s="179">
        <f>Q189*H189</f>
        <v>0</v>
      </c>
      <c r="S189" s="179">
        <v>0</v>
      </c>
      <c r="T189" s="180">
        <f>S189*H189</f>
        <v>0</v>
      </c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R189" s="181" t="s">
        <v>159</v>
      </c>
      <c r="AT189" s="181" t="s">
        <v>130</v>
      </c>
      <c r="AU189" s="181" t="s">
        <v>135</v>
      </c>
      <c r="AY189" s="15" t="s">
        <v>127</v>
      </c>
      <c r="BE189" s="182">
        <f>IF(N189="základná",J189,0)</f>
        <v>0</v>
      </c>
      <c r="BF189" s="182">
        <f>IF(N189="znížená",J189,0)</f>
        <v>7822.7200000000003</v>
      </c>
      <c r="BG189" s="182">
        <f>IF(N189="zákl. prenesená",J189,0)</f>
        <v>0</v>
      </c>
      <c r="BH189" s="182">
        <f>IF(N189="zníž. prenesená",J189,0)</f>
        <v>0</v>
      </c>
      <c r="BI189" s="182">
        <f>IF(N189="nulová",J189,0)</f>
        <v>0</v>
      </c>
      <c r="BJ189" s="15" t="s">
        <v>135</v>
      </c>
      <c r="BK189" s="182">
        <f>ROUND(I189*H189,2)</f>
        <v>7822.7200000000003</v>
      </c>
      <c r="BL189" s="15" t="s">
        <v>159</v>
      </c>
      <c r="BM189" s="181" t="s">
        <v>365</v>
      </c>
    </row>
    <row r="190" s="2" customFormat="1" ht="24.15" customHeight="1">
      <c r="A190" s="28"/>
      <c r="B190" s="169"/>
      <c r="C190" s="170" t="s">
        <v>366</v>
      </c>
      <c r="D190" s="170" t="s">
        <v>130</v>
      </c>
      <c r="E190" s="171" t="s">
        <v>367</v>
      </c>
      <c r="F190" s="172" t="s">
        <v>368</v>
      </c>
      <c r="G190" s="173" t="s">
        <v>133</v>
      </c>
      <c r="H190" s="174">
        <v>544</v>
      </c>
      <c r="I190" s="175">
        <v>2.9199999999999999</v>
      </c>
      <c r="J190" s="175">
        <f>ROUND(I190*H190,2)</f>
        <v>1588.48</v>
      </c>
      <c r="K190" s="176"/>
      <c r="L190" s="29"/>
      <c r="M190" s="177" t="s">
        <v>1</v>
      </c>
      <c r="N190" s="178" t="s">
        <v>38</v>
      </c>
      <c r="O190" s="179">
        <v>0.029270000000000001</v>
      </c>
      <c r="P190" s="179">
        <f>O190*H190</f>
        <v>15.922880000000001</v>
      </c>
      <c r="Q190" s="179">
        <v>0.00015034</v>
      </c>
      <c r="R190" s="179">
        <f>Q190*H190</f>
        <v>0.081784960000000004</v>
      </c>
      <c r="S190" s="179">
        <v>0</v>
      </c>
      <c r="T190" s="180">
        <f>S190*H190</f>
        <v>0</v>
      </c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R190" s="181" t="s">
        <v>159</v>
      </c>
      <c r="AT190" s="181" t="s">
        <v>130</v>
      </c>
      <c r="AU190" s="181" t="s">
        <v>135</v>
      </c>
      <c r="AY190" s="15" t="s">
        <v>127</v>
      </c>
      <c r="BE190" s="182">
        <f>IF(N190="základná",J190,0)</f>
        <v>0</v>
      </c>
      <c r="BF190" s="182">
        <f>IF(N190="znížená",J190,0)</f>
        <v>1588.48</v>
      </c>
      <c r="BG190" s="182">
        <f>IF(N190="zákl. prenesená",J190,0)</f>
        <v>0</v>
      </c>
      <c r="BH190" s="182">
        <f>IF(N190="zníž. prenesená",J190,0)</f>
        <v>0</v>
      </c>
      <c r="BI190" s="182">
        <f>IF(N190="nulová",J190,0)</f>
        <v>0</v>
      </c>
      <c r="BJ190" s="15" t="s">
        <v>135</v>
      </c>
      <c r="BK190" s="182">
        <f>ROUND(I190*H190,2)</f>
        <v>1588.48</v>
      </c>
      <c r="BL190" s="15" t="s">
        <v>159</v>
      </c>
      <c r="BM190" s="181" t="s">
        <v>369</v>
      </c>
    </row>
    <row r="191" s="2" customFormat="1" ht="37.8" customHeight="1">
      <c r="A191" s="28"/>
      <c r="B191" s="169"/>
      <c r="C191" s="170" t="s">
        <v>269</v>
      </c>
      <c r="D191" s="170" t="s">
        <v>130</v>
      </c>
      <c r="E191" s="171" t="s">
        <v>370</v>
      </c>
      <c r="F191" s="172" t="s">
        <v>371</v>
      </c>
      <c r="G191" s="173" t="s">
        <v>133</v>
      </c>
      <c r="H191" s="174">
        <v>309.80000000000001</v>
      </c>
      <c r="I191" s="175">
        <v>11.85</v>
      </c>
      <c r="J191" s="175">
        <f>ROUND(I191*H191,2)</f>
        <v>3671.1300000000001</v>
      </c>
      <c r="K191" s="176"/>
      <c r="L191" s="29"/>
      <c r="M191" s="177" t="s">
        <v>1</v>
      </c>
      <c r="N191" s="178" t="s">
        <v>38</v>
      </c>
      <c r="O191" s="179">
        <v>0.214</v>
      </c>
      <c r="P191" s="179">
        <f>O191*H191</f>
        <v>66.297200000000004</v>
      </c>
      <c r="Q191" s="179">
        <v>0.00046999999999999999</v>
      </c>
      <c r="R191" s="179">
        <f>Q191*H191</f>
        <v>0.14560600000000001</v>
      </c>
      <c r="S191" s="179">
        <v>0</v>
      </c>
      <c r="T191" s="180">
        <f>S191*H191</f>
        <v>0</v>
      </c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R191" s="181" t="s">
        <v>159</v>
      </c>
      <c r="AT191" s="181" t="s">
        <v>130</v>
      </c>
      <c r="AU191" s="181" t="s">
        <v>135</v>
      </c>
      <c r="AY191" s="15" t="s">
        <v>127</v>
      </c>
      <c r="BE191" s="182">
        <f>IF(N191="základná",J191,0)</f>
        <v>0</v>
      </c>
      <c r="BF191" s="182">
        <f>IF(N191="znížená",J191,0)</f>
        <v>3671.1300000000001</v>
      </c>
      <c r="BG191" s="182">
        <f>IF(N191="zákl. prenesená",J191,0)</f>
        <v>0</v>
      </c>
      <c r="BH191" s="182">
        <f>IF(N191="zníž. prenesená",J191,0)</f>
        <v>0</v>
      </c>
      <c r="BI191" s="182">
        <f>IF(N191="nulová",J191,0)</f>
        <v>0</v>
      </c>
      <c r="BJ191" s="15" t="s">
        <v>135</v>
      </c>
      <c r="BK191" s="182">
        <f>ROUND(I191*H191,2)</f>
        <v>3671.1300000000001</v>
      </c>
      <c r="BL191" s="15" t="s">
        <v>159</v>
      </c>
      <c r="BM191" s="181" t="s">
        <v>372</v>
      </c>
    </row>
    <row r="192" s="2" customFormat="1" ht="24.15" customHeight="1">
      <c r="A192" s="28"/>
      <c r="B192" s="169"/>
      <c r="C192" s="170" t="s">
        <v>373</v>
      </c>
      <c r="D192" s="170" t="s">
        <v>130</v>
      </c>
      <c r="E192" s="171" t="s">
        <v>374</v>
      </c>
      <c r="F192" s="172" t="s">
        <v>375</v>
      </c>
      <c r="G192" s="173" t="s">
        <v>133</v>
      </c>
      <c r="H192" s="174">
        <v>309.80000000000001</v>
      </c>
      <c r="I192" s="175">
        <v>3.7400000000000002</v>
      </c>
      <c r="J192" s="175">
        <f>ROUND(I192*H192,2)</f>
        <v>1158.6500000000001</v>
      </c>
      <c r="K192" s="176"/>
      <c r="L192" s="29"/>
      <c r="M192" s="177" t="s">
        <v>1</v>
      </c>
      <c r="N192" s="178" t="s">
        <v>38</v>
      </c>
      <c r="O192" s="179">
        <v>0.048309999999999999</v>
      </c>
      <c r="P192" s="179">
        <f>O192*H192</f>
        <v>14.966438</v>
      </c>
      <c r="Q192" s="179">
        <v>0.00017323999999999999</v>
      </c>
      <c r="R192" s="179">
        <f>Q192*H192</f>
        <v>0.053669752000000001</v>
      </c>
      <c r="S192" s="179">
        <v>0</v>
      </c>
      <c r="T192" s="180">
        <f>S192*H192</f>
        <v>0</v>
      </c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R192" s="181" t="s">
        <v>159</v>
      </c>
      <c r="AT192" s="181" t="s">
        <v>130</v>
      </c>
      <c r="AU192" s="181" t="s">
        <v>135</v>
      </c>
      <c r="AY192" s="15" t="s">
        <v>127</v>
      </c>
      <c r="BE192" s="182">
        <f>IF(N192="základná",J192,0)</f>
        <v>0</v>
      </c>
      <c r="BF192" s="182">
        <f>IF(N192="znížená",J192,0)</f>
        <v>1158.6500000000001</v>
      </c>
      <c r="BG192" s="182">
        <f>IF(N192="zákl. prenesená",J192,0)</f>
        <v>0</v>
      </c>
      <c r="BH192" s="182">
        <f>IF(N192="zníž. prenesená",J192,0)</f>
        <v>0</v>
      </c>
      <c r="BI192" s="182">
        <f>IF(N192="nulová",J192,0)</f>
        <v>0</v>
      </c>
      <c r="BJ192" s="15" t="s">
        <v>135</v>
      </c>
      <c r="BK192" s="182">
        <f>ROUND(I192*H192,2)</f>
        <v>1158.6500000000001</v>
      </c>
      <c r="BL192" s="15" t="s">
        <v>159</v>
      </c>
      <c r="BM192" s="181" t="s">
        <v>376</v>
      </c>
    </row>
    <row r="193" s="2" customFormat="1" ht="24.15" customHeight="1">
      <c r="A193" s="28"/>
      <c r="B193" s="169"/>
      <c r="C193" s="170" t="s">
        <v>377</v>
      </c>
      <c r="D193" s="170" t="s">
        <v>130</v>
      </c>
      <c r="E193" s="171" t="s">
        <v>378</v>
      </c>
      <c r="F193" s="172" t="s">
        <v>379</v>
      </c>
      <c r="G193" s="173" t="s">
        <v>133</v>
      </c>
      <c r="H193" s="174">
        <v>544</v>
      </c>
      <c r="I193" s="175">
        <v>3.5</v>
      </c>
      <c r="J193" s="175">
        <f>ROUND(I193*H193,2)</f>
        <v>1904</v>
      </c>
      <c r="K193" s="176"/>
      <c r="L193" s="29"/>
      <c r="M193" s="177" t="s">
        <v>1</v>
      </c>
      <c r="N193" s="178" t="s">
        <v>38</v>
      </c>
      <c r="O193" s="179">
        <v>0</v>
      </c>
      <c r="P193" s="179">
        <f>O193*H193</f>
        <v>0</v>
      </c>
      <c r="Q193" s="179">
        <v>0</v>
      </c>
      <c r="R193" s="179">
        <f>Q193*H193</f>
        <v>0</v>
      </c>
      <c r="S193" s="179">
        <v>0</v>
      </c>
      <c r="T193" s="180">
        <f>S193*H193</f>
        <v>0</v>
      </c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R193" s="181" t="s">
        <v>159</v>
      </c>
      <c r="AT193" s="181" t="s">
        <v>130</v>
      </c>
      <c r="AU193" s="181" t="s">
        <v>135</v>
      </c>
      <c r="AY193" s="15" t="s">
        <v>127</v>
      </c>
      <c r="BE193" s="182">
        <f>IF(N193="základná",J193,0)</f>
        <v>0</v>
      </c>
      <c r="BF193" s="182">
        <f>IF(N193="znížená",J193,0)</f>
        <v>1904</v>
      </c>
      <c r="BG193" s="182">
        <f>IF(N193="zákl. prenesená",J193,0)</f>
        <v>0</v>
      </c>
      <c r="BH193" s="182">
        <f>IF(N193="zníž. prenesená",J193,0)</f>
        <v>0</v>
      </c>
      <c r="BI193" s="182">
        <f>IF(N193="nulová",J193,0)</f>
        <v>0</v>
      </c>
      <c r="BJ193" s="15" t="s">
        <v>135</v>
      </c>
      <c r="BK193" s="182">
        <f>ROUND(I193*H193,2)</f>
        <v>1904</v>
      </c>
      <c r="BL193" s="15" t="s">
        <v>159</v>
      </c>
      <c r="BM193" s="181" t="s">
        <v>380</v>
      </c>
    </row>
    <row r="194" s="2" customFormat="1" ht="24.15" customHeight="1">
      <c r="A194" s="28"/>
      <c r="B194" s="169"/>
      <c r="C194" s="170" t="s">
        <v>381</v>
      </c>
      <c r="D194" s="170" t="s">
        <v>130</v>
      </c>
      <c r="E194" s="171" t="s">
        <v>382</v>
      </c>
      <c r="F194" s="172" t="s">
        <v>383</v>
      </c>
      <c r="G194" s="173" t="s">
        <v>133</v>
      </c>
      <c r="H194" s="174">
        <v>117.441</v>
      </c>
      <c r="I194" s="175">
        <v>28.23</v>
      </c>
      <c r="J194" s="175">
        <f>ROUND(I194*H194,2)</f>
        <v>3315.3600000000001</v>
      </c>
      <c r="K194" s="176"/>
      <c r="L194" s="29"/>
      <c r="M194" s="177" t="s">
        <v>1</v>
      </c>
      <c r="N194" s="178" t="s">
        <v>38</v>
      </c>
      <c r="O194" s="179">
        <v>0.44297999999999998</v>
      </c>
      <c r="P194" s="179">
        <f>O194*H194</f>
        <v>52.024014180000002</v>
      </c>
      <c r="Q194" s="179">
        <v>0.00054184999999999997</v>
      </c>
      <c r="R194" s="179">
        <f>Q194*H194</f>
        <v>0.063635405849999993</v>
      </c>
      <c r="S194" s="179">
        <v>0</v>
      </c>
      <c r="T194" s="180">
        <f>S194*H194</f>
        <v>0</v>
      </c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R194" s="181" t="s">
        <v>159</v>
      </c>
      <c r="AT194" s="181" t="s">
        <v>130</v>
      </c>
      <c r="AU194" s="181" t="s">
        <v>135</v>
      </c>
      <c r="AY194" s="15" t="s">
        <v>127</v>
      </c>
      <c r="BE194" s="182">
        <f>IF(N194="základná",J194,0)</f>
        <v>0</v>
      </c>
      <c r="BF194" s="182">
        <f>IF(N194="znížená",J194,0)</f>
        <v>3315.3600000000001</v>
      </c>
      <c r="BG194" s="182">
        <f>IF(N194="zákl. prenesená",J194,0)</f>
        <v>0</v>
      </c>
      <c r="BH194" s="182">
        <f>IF(N194="zníž. prenesená",J194,0)</f>
        <v>0</v>
      </c>
      <c r="BI194" s="182">
        <f>IF(N194="nulová",J194,0)</f>
        <v>0</v>
      </c>
      <c r="BJ194" s="15" t="s">
        <v>135</v>
      </c>
      <c r="BK194" s="182">
        <f>ROUND(I194*H194,2)</f>
        <v>3315.3600000000001</v>
      </c>
      <c r="BL194" s="15" t="s">
        <v>159</v>
      </c>
      <c r="BM194" s="181" t="s">
        <v>384</v>
      </c>
    </row>
    <row r="195" s="2" customFormat="1" ht="24.15" customHeight="1">
      <c r="A195" s="28"/>
      <c r="B195" s="169"/>
      <c r="C195" s="170" t="s">
        <v>385</v>
      </c>
      <c r="D195" s="170" t="s">
        <v>130</v>
      </c>
      <c r="E195" s="171" t="s">
        <v>386</v>
      </c>
      <c r="F195" s="172" t="s">
        <v>387</v>
      </c>
      <c r="G195" s="173" t="s">
        <v>133</v>
      </c>
      <c r="H195" s="174">
        <v>117.441</v>
      </c>
      <c r="I195" s="175">
        <v>10.66</v>
      </c>
      <c r="J195" s="175">
        <f>ROUND(I195*H195,2)</f>
        <v>1251.9200000000001</v>
      </c>
      <c r="K195" s="176"/>
      <c r="L195" s="29"/>
      <c r="M195" s="177" t="s">
        <v>1</v>
      </c>
      <c r="N195" s="178" t="s">
        <v>38</v>
      </c>
      <c r="O195" s="179">
        <v>0.17699999999999999</v>
      </c>
      <c r="P195" s="179">
        <f>O195*H195</f>
        <v>20.787057000000001</v>
      </c>
      <c r="Q195" s="179">
        <v>0.00019000000000000001</v>
      </c>
      <c r="R195" s="179">
        <f>Q195*H195</f>
        <v>0.02231379</v>
      </c>
      <c r="S195" s="179">
        <v>0</v>
      </c>
      <c r="T195" s="180">
        <f>S195*H195</f>
        <v>0</v>
      </c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R195" s="181" t="s">
        <v>159</v>
      </c>
      <c r="AT195" s="181" t="s">
        <v>130</v>
      </c>
      <c r="AU195" s="181" t="s">
        <v>135</v>
      </c>
      <c r="AY195" s="15" t="s">
        <v>127</v>
      </c>
      <c r="BE195" s="182">
        <f>IF(N195="základná",J195,0)</f>
        <v>0</v>
      </c>
      <c r="BF195" s="182">
        <f>IF(N195="znížená",J195,0)</f>
        <v>1251.9200000000001</v>
      </c>
      <c r="BG195" s="182">
        <f>IF(N195="zákl. prenesená",J195,0)</f>
        <v>0</v>
      </c>
      <c r="BH195" s="182">
        <f>IF(N195="zníž. prenesená",J195,0)</f>
        <v>0</v>
      </c>
      <c r="BI195" s="182">
        <f>IF(N195="nulová",J195,0)</f>
        <v>0</v>
      </c>
      <c r="BJ195" s="15" t="s">
        <v>135</v>
      </c>
      <c r="BK195" s="182">
        <f>ROUND(I195*H195,2)</f>
        <v>1251.9200000000001</v>
      </c>
      <c r="BL195" s="15" t="s">
        <v>159</v>
      </c>
      <c r="BM195" s="181" t="s">
        <v>388</v>
      </c>
    </row>
    <row r="196" s="12" customFormat="1" ht="22.8" customHeight="1">
      <c r="A196" s="12"/>
      <c r="B196" s="157"/>
      <c r="C196" s="12"/>
      <c r="D196" s="158" t="s">
        <v>71</v>
      </c>
      <c r="E196" s="167" t="s">
        <v>389</v>
      </c>
      <c r="F196" s="167" t="s">
        <v>390</v>
      </c>
      <c r="G196" s="12"/>
      <c r="H196" s="12"/>
      <c r="I196" s="12"/>
      <c r="J196" s="168">
        <f>BK196</f>
        <v>17400.670000000002</v>
      </c>
      <c r="K196" s="12"/>
      <c r="L196" s="157"/>
      <c r="M196" s="161"/>
      <c r="N196" s="162"/>
      <c r="O196" s="162"/>
      <c r="P196" s="163">
        <f>SUM(P197:P201)</f>
        <v>0</v>
      </c>
      <c r="Q196" s="162"/>
      <c r="R196" s="163">
        <f>SUM(R197:R201)</f>
        <v>0</v>
      </c>
      <c r="S196" s="162"/>
      <c r="T196" s="164">
        <f>SUM(T197:T201)</f>
        <v>0</v>
      </c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R196" s="158" t="s">
        <v>135</v>
      </c>
      <c r="AT196" s="165" t="s">
        <v>71</v>
      </c>
      <c r="AU196" s="165" t="s">
        <v>80</v>
      </c>
      <c r="AY196" s="158" t="s">
        <v>127</v>
      </c>
      <c r="BK196" s="166">
        <f>SUM(BK197:BK201)</f>
        <v>17400.670000000002</v>
      </c>
    </row>
    <row r="197" s="2" customFormat="1" ht="33" customHeight="1">
      <c r="A197" s="28"/>
      <c r="B197" s="169"/>
      <c r="C197" s="170" t="s">
        <v>391</v>
      </c>
      <c r="D197" s="170" t="s">
        <v>130</v>
      </c>
      <c r="E197" s="171" t="s">
        <v>392</v>
      </c>
      <c r="F197" s="172" t="s">
        <v>393</v>
      </c>
      <c r="G197" s="173" t="s">
        <v>133</v>
      </c>
      <c r="H197" s="174">
        <v>835</v>
      </c>
      <c r="I197" s="175">
        <v>6.5</v>
      </c>
      <c r="J197" s="175">
        <f>ROUND(I197*H197,2)</f>
        <v>5427.5</v>
      </c>
      <c r="K197" s="176"/>
      <c r="L197" s="29"/>
      <c r="M197" s="177" t="s">
        <v>1</v>
      </c>
      <c r="N197" s="178" t="s">
        <v>38</v>
      </c>
      <c r="O197" s="179">
        <v>0</v>
      </c>
      <c r="P197" s="179">
        <f>O197*H197</f>
        <v>0</v>
      </c>
      <c r="Q197" s="179">
        <v>0</v>
      </c>
      <c r="R197" s="179">
        <f>Q197*H197</f>
        <v>0</v>
      </c>
      <c r="S197" s="179">
        <v>0</v>
      </c>
      <c r="T197" s="180">
        <f>S197*H197</f>
        <v>0</v>
      </c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R197" s="181" t="s">
        <v>159</v>
      </c>
      <c r="AT197" s="181" t="s">
        <v>130</v>
      </c>
      <c r="AU197" s="181" t="s">
        <v>135</v>
      </c>
      <c r="AY197" s="15" t="s">
        <v>127</v>
      </c>
      <c r="BE197" s="182">
        <f>IF(N197="základná",J197,0)</f>
        <v>0</v>
      </c>
      <c r="BF197" s="182">
        <f>IF(N197="znížená",J197,0)</f>
        <v>5427.5</v>
      </c>
      <c r="BG197" s="182">
        <f>IF(N197="zákl. prenesená",J197,0)</f>
        <v>0</v>
      </c>
      <c r="BH197" s="182">
        <f>IF(N197="zníž. prenesená",J197,0)</f>
        <v>0</v>
      </c>
      <c r="BI197" s="182">
        <f>IF(N197="nulová",J197,0)</f>
        <v>0</v>
      </c>
      <c r="BJ197" s="15" t="s">
        <v>135</v>
      </c>
      <c r="BK197" s="182">
        <f>ROUND(I197*H197,2)</f>
        <v>5427.5</v>
      </c>
      <c r="BL197" s="15" t="s">
        <v>159</v>
      </c>
      <c r="BM197" s="181" t="s">
        <v>394</v>
      </c>
    </row>
    <row r="198" s="2" customFormat="1" ht="24.15" customHeight="1">
      <c r="A198" s="28"/>
      <c r="B198" s="169"/>
      <c r="C198" s="170" t="s">
        <v>395</v>
      </c>
      <c r="D198" s="170" t="s">
        <v>130</v>
      </c>
      <c r="E198" s="171" t="s">
        <v>396</v>
      </c>
      <c r="F198" s="172" t="s">
        <v>397</v>
      </c>
      <c r="G198" s="173" t="s">
        <v>133</v>
      </c>
      <c r="H198" s="174">
        <v>835</v>
      </c>
      <c r="I198" s="175">
        <v>2.48</v>
      </c>
      <c r="J198" s="175">
        <f>ROUND(I198*H198,2)</f>
        <v>2070.8000000000002</v>
      </c>
      <c r="K198" s="176"/>
      <c r="L198" s="29"/>
      <c r="M198" s="177" t="s">
        <v>1</v>
      </c>
      <c r="N198" s="178" t="s">
        <v>38</v>
      </c>
      <c r="O198" s="179">
        <v>0</v>
      </c>
      <c r="P198" s="179">
        <f>O198*H198</f>
        <v>0</v>
      </c>
      <c r="Q198" s="179">
        <v>0</v>
      </c>
      <c r="R198" s="179">
        <f>Q198*H198</f>
        <v>0</v>
      </c>
      <c r="S198" s="179">
        <v>0</v>
      </c>
      <c r="T198" s="180">
        <f>S198*H198</f>
        <v>0</v>
      </c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R198" s="181" t="s">
        <v>159</v>
      </c>
      <c r="AT198" s="181" t="s">
        <v>130</v>
      </c>
      <c r="AU198" s="181" t="s">
        <v>135</v>
      </c>
      <c r="AY198" s="15" t="s">
        <v>127</v>
      </c>
      <c r="BE198" s="182">
        <f>IF(N198="základná",J198,0)</f>
        <v>0</v>
      </c>
      <c r="BF198" s="182">
        <f>IF(N198="znížená",J198,0)</f>
        <v>2070.8000000000002</v>
      </c>
      <c r="BG198" s="182">
        <f>IF(N198="zákl. prenesená",J198,0)</f>
        <v>0</v>
      </c>
      <c r="BH198" s="182">
        <f>IF(N198="zníž. prenesená",J198,0)</f>
        <v>0</v>
      </c>
      <c r="BI198" s="182">
        <f>IF(N198="nulová",J198,0)</f>
        <v>0</v>
      </c>
      <c r="BJ198" s="15" t="s">
        <v>135</v>
      </c>
      <c r="BK198" s="182">
        <f>ROUND(I198*H198,2)</f>
        <v>2070.8000000000002</v>
      </c>
      <c r="BL198" s="15" t="s">
        <v>159</v>
      </c>
      <c r="BM198" s="181" t="s">
        <v>398</v>
      </c>
    </row>
    <row r="199" s="2" customFormat="1" ht="24.15" customHeight="1">
      <c r="A199" s="28"/>
      <c r="B199" s="169"/>
      <c r="C199" s="170" t="s">
        <v>399</v>
      </c>
      <c r="D199" s="170" t="s">
        <v>130</v>
      </c>
      <c r="E199" s="171" t="s">
        <v>400</v>
      </c>
      <c r="F199" s="172" t="s">
        <v>401</v>
      </c>
      <c r="G199" s="173" t="s">
        <v>133</v>
      </c>
      <c r="H199" s="174">
        <v>847.86000000000001</v>
      </c>
      <c r="I199" s="175">
        <v>3.4700000000000002</v>
      </c>
      <c r="J199" s="175">
        <f>ROUND(I199*H199,2)</f>
        <v>2942.0700000000002</v>
      </c>
      <c r="K199" s="176"/>
      <c r="L199" s="29"/>
      <c r="M199" s="177" t="s">
        <v>1</v>
      </c>
      <c r="N199" s="178" t="s">
        <v>38</v>
      </c>
      <c r="O199" s="179">
        <v>0</v>
      </c>
      <c r="P199" s="179">
        <f>O199*H199</f>
        <v>0</v>
      </c>
      <c r="Q199" s="179">
        <v>0</v>
      </c>
      <c r="R199" s="179">
        <f>Q199*H199</f>
        <v>0</v>
      </c>
      <c r="S199" s="179">
        <v>0</v>
      </c>
      <c r="T199" s="180">
        <f>S199*H199</f>
        <v>0</v>
      </c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R199" s="181" t="s">
        <v>159</v>
      </c>
      <c r="AT199" s="181" t="s">
        <v>130</v>
      </c>
      <c r="AU199" s="181" t="s">
        <v>135</v>
      </c>
      <c r="AY199" s="15" t="s">
        <v>127</v>
      </c>
      <c r="BE199" s="182">
        <f>IF(N199="základná",J199,0)</f>
        <v>0</v>
      </c>
      <c r="BF199" s="182">
        <f>IF(N199="znížená",J199,0)</f>
        <v>2942.0700000000002</v>
      </c>
      <c r="BG199" s="182">
        <f>IF(N199="zákl. prenesená",J199,0)</f>
        <v>0</v>
      </c>
      <c r="BH199" s="182">
        <f>IF(N199="zníž. prenesená",J199,0)</f>
        <v>0</v>
      </c>
      <c r="BI199" s="182">
        <f>IF(N199="nulová",J199,0)</f>
        <v>0</v>
      </c>
      <c r="BJ199" s="15" t="s">
        <v>135</v>
      </c>
      <c r="BK199" s="182">
        <f>ROUND(I199*H199,2)</f>
        <v>2942.0700000000002</v>
      </c>
      <c r="BL199" s="15" t="s">
        <v>159</v>
      </c>
      <c r="BM199" s="181" t="s">
        <v>402</v>
      </c>
    </row>
    <row r="200" s="2" customFormat="1" ht="24.15" customHeight="1">
      <c r="A200" s="28"/>
      <c r="B200" s="169"/>
      <c r="C200" s="170" t="s">
        <v>403</v>
      </c>
      <c r="D200" s="170" t="s">
        <v>130</v>
      </c>
      <c r="E200" s="171" t="s">
        <v>404</v>
      </c>
      <c r="F200" s="172" t="s">
        <v>405</v>
      </c>
      <c r="G200" s="173" t="s">
        <v>133</v>
      </c>
      <c r="H200" s="174">
        <v>847.86000000000001</v>
      </c>
      <c r="I200" s="175">
        <v>8.1300000000000008</v>
      </c>
      <c r="J200" s="175">
        <f>ROUND(I200*H200,2)</f>
        <v>6893.1000000000004</v>
      </c>
      <c r="K200" s="176"/>
      <c r="L200" s="29"/>
      <c r="M200" s="177" t="s">
        <v>1</v>
      </c>
      <c r="N200" s="178" t="s">
        <v>38</v>
      </c>
      <c r="O200" s="179">
        <v>0</v>
      </c>
      <c r="P200" s="179">
        <f>O200*H200</f>
        <v>0</v>
      </c>
      <c r="Q200" s="179">
        <v>0</v>
      </c>
      <c r="R200" s="179">
        <f>Q200*H200</f>
        <v>0</v>
      </c>
      <c r="S200" s="179">
        <v>0</v>
      </c>
      <c r="T200" s="180">
        <f>S200*H200</f>
        <v>0</v>
      </c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R200" s="181" t="s">
        <v>159</v>
      </c>
      <c r="AT200" s="181" t="s">
        <v>130</v>
      </c>
      <c r="AU200" s="181" t="s">
        <v>135</v>
      </c>
      <c r="AY200" s="15" t="s">
        <v>127</v>
      </c>
      <c r="BE200" s="182">
        <f>IF(N200="základná",J200,0)</f>
        <v>0</v>
      </c>
      <c r="BF200" s="182">
        <f>IF(N200="znížená",J200,0)</f>
        <v>6893.1000000000004</v>
      </c>
      <c r="BG200" s="182">
        <f>IF(N200="zákl. prenesená",J200,0)</f>
        <v>0</v>
      </c>
      <c r="BH200" s="182">
        <f>IF(N200="zníž. prenesená",J200,0)</f>
        <v>0</v>
      </c>
      <c r="BI200" s="182">
        <f>IF(N200="nulová",J200,0)</f>
        <v>0</v>
      </c>
      <c r="BJ200" s="15" t="s">
        <v>135</v>
      </c>
      <c r="BK200" s="182">
        <f>ROUND(I200*H200,2)</f>
        <v>6893.1000000000004</v>
      </c>
      <c r="BL200" s="15" t="s">
        <v>159</v>
      </c>
      <c r="BM200" s="181" t="s">
        <v>406</v>
      </c>
    </row>
    <row r="201" s="2" customFormat="1" ht="16.5" customHeight="1">
      <c r="A201" s="28"/>
      <c r="B201" s="169"/>
      <c r="C201" s="170" t="s">
        <v>407</v>
      </c>
      <c r="D201" s="170" t="s">
        <v>130</v>
      </c>
      <c r="E201" s="171" t="s">
        <v>408</v>
      </c>
      <c r="F201" s="172" t="s">
        <v>409</v>
      </c>
      <c r="G201" s="173" t="s">
        <v>133</v>
      </c>
      <c r="H201" s="174">
        <v>60</v>
      </c>
      <c r="I201" s="175">
        <v>1.1200000000000001</v>
      </c>
      <c r="J201" s="175">
        <f>ROUND(I201*H201,2)</f>
        <v>67.200000000000003</v>
      </c>
      <c r="K201" s="176"/>
      <c r="L201" s="29"/>
      <c r="M201" s="177" t="s">
        <v>1</v>
      </c>
      <c r="N201" s="178" t="s">
        <v>38</v>
      </c>
      <c r="O201" s="179">
        <v>0</v>
      </c>
      <c r="P201" s="179">
        <f>O201*H201</f>
        <v>0</v>
      </c>
      <c r="Q201" s="179">
        <v>0</v>
      </c>
      <c r="R201" s="179">
        <f>Q201*H201</f>
        <v>0</v>
      </c>
      <c r="S201" s="179">
        <v>0</v>
      </c>
      <c r="T201" s="180">
        <f>S201*H201</f>
        <v>0</v>
      </c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R201" s="181" t="s">
        <v>159</v>
      </c>
      <c r="AT201" s="181" t="s">
        <v>130</v>
      </c>
      <c r="AU201" s="181" t="s">
        <v>135</v>
      </c>
      <c r="AY201" s="15" t="s">
        <v>127</v>
      </c>
      <c r="BE201" s="182">
        <f>IF(N201="základná",J201,0)</f>
        <v>0</v>
      </c>
      <c r="BF201" s="182">
        <f>IF(N201="znížená",J201,0)</f>
        <v>67.200000000000003</v>
      </c>
      <c r="BG201" s="182">
        <f>IF(N201="zákl. prenesená",J201,0)</f>
        <v>0</v>
      </c>
      <c r="BH201" s="182">
        <f>IF(N201="zníž. prenesená",J201,0)</f>
        <v>0</v>
      </c>
      <c r="BI201" s="182">
        <f>IF(N201="nulová",J201,0)</f>
        <v>0</v>
      </c>
      <c r="BJ201" s="15" t="s">
        <v>135</v>
      </c>
      <c r="BK201" s="182">
        <f>ROUND(I201*H201,2)</f>
        <v>67.200000000000003</v>
      </c>
      <c r="BL201" s="15" t="s">
        <v>159</v>
      </c>
      <c r="BM201" s="181" t="s">
        <v>410</v>
      </c>
    </row>
    <row r="202" s="12" customFormat="1" ht="25.92" customHeight="1">
      <c r="A202" s="12"/>
      <c r="B202" s="157"/>
      <c r="C202" s="12"/>
      <c r="D202" s="158" t="s">
        <v>71</v>
      </c>
      <c r="E202" s="159" t="s">
        <v>227</v>
      </c>
      <c r="F202" s="159" t="s">
        <v>411</v>
      </c>
      <c r="G202" s="12"/>
      <c r="H202" s="12"/>
      <c r="I202" s="12"/>
      <c r="J202" s="160">
        <f>BK202</f>
        <v>29000.820000000003</v>
      </c>
      <c r="K202" s="12"/>
      <c r="L202" s="157"/>
      <c r="M202" s="161"/>
      <c r="N202" s="162"/>
      <c r="O202" s="162"/>
      <c r="P202" s="163">
        <f>P203</f>
        <v>0</v>
      </c>
      <c r="Q202" s="162"/>
      <c r="R202" s="163">
        <f>R203</f>
        <v>0</v>
      </c>
      <c r="S202" s="162"/>
      <c r="T202" s="164">
        <f>T203</f>
        <v>0</v>
      </c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R202" s="158" t="s">
        <v>140</v>
      </c>
      <c r="AT202" s="165" t="s">
        <v>71</v>
      </c>
      <c r="AU202" s="165" t="s">
        <v>72</v>
      </c>
      <c r="AY202" s="158" t="s">
        <v>127</v>
      </c>
      <c r="BK202" s="166">
        <f>BK203</f>
        <v>29000.820000000003</v>
      </c>
    </row>
    <row r="203" s="12" customFormat="1" ht="22.8" customHeight="1">
      <c r="A203" s="12"/>
      <c r="B203" s="157"/>
      <c r="C203" s="12"/>
      <c r="D203" s="158" t="s">
        <v>71</v>
      </c>
      <c r="E203" s="167" t="s">
        <v>412</v>
      </c>
      <c r="F203" s="167" t="s">
        <v>413</v>
      </c>
      <c r="G203" s="12"/>
      <c r="H203" s="12"/>
      <c r="I203" s="12"/>
      <c r="J203" s="168">
        <f>BK203</f>
        <v>29000.820000000003</v>
      </c>
      <c r="K203" s="12"/>
      <c r="L203" s="157"/>
      <c r="M203" s="161"/>
      <c r="N203" s="162"/>
      <c r="O203" s="162"/>
      <c r="P203" s="163">
        <f>SUM(P204:P215)</f>
        <v>0</v>
      </c>
      <c r="Q203" s="162"/>
      <c r="R203" s="163">
        <f>SUM(R204:R215)</f>
        <v>0</v>
      </c>
      <c r="S203" s="162"/>
      <c r="T203" s="164">
        <f>SUM(T204:T215)</f>
        <v>0</v>
      </c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R203" s="158" t="s">
        <v>140</v>
      </c>
      <c r="AT203" s="165" t="s">
        <v>71</v>
      </c>
      <c r="AU203" s="165" t="s">
        <v>80</v>
      </c>
      <c r="AY203" s="158" t="s">
        <v>127</v>
      </c>
      <c r="BK203" s="166">
        <f>SUM(BK204:BK215)</f>
        <v>29000.820000000003</v>
      </c>
    </row>
    <row r="204" s="2" customFormat="1" ht="16.5" customHeight="1">
      <c r="A204" s="28"/>
      <c r="B204" s="169"/>
      <c r="C204" s="170" t="s">
        <v>414</v>
      </c>
      <c r="D204" s="170" t="s">
        <v>130</v>
      </c>
      <c r="E204" s="171" t="s">
        <v>415</v>
      </c>
      <c r="F204" s="172" t="s">
        <v>416</v>
      </c>
      <c r="G204" s="173" t="s">
        <v>158</v>
      </c>
      <c r="H204" s="174">
        <v>1220.4000000000001</v>
      </c>
      <c r="I204" s="175">
        <v>6.9000000000000004</v>
      </c>
      <c r="J204" s="175">
        <f>ROUND(I204*H204,2)</f>
        <v>8420.7600000000002</v>
      </c>
      <c r="K204" s="176"/>
      <c r="L204" s="29"/>
      <c r="M204" s="177" t="s">
        <v>1</v>
      </c>
      <c r="N204" s="178" t="s">
        <v>38</v>
      </c>
      <c r="O204" s="179">
        <v>0</v>
      </c>
      <c r="P204" s="179">
        <f>O204*H204</f>
        <v>0</v>
      </c>
      <c r="Q204" s="179">
        <v>0</v>
      </c>
      <c r="R204" s="179">
        <f>Q204*H204</f>
        <v>0</v>
      </c>
      <c r="S204" s="179">
        <v>0</v>
      </c>
      <c r="T204" s="180">
        <f>S204*H204</f>
        <v>0</v>
      </c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R204" s="181" t="s">
        <v>134</v>
      </c>
      <c r="AT204" s="181" t="s">
        <v>130</v>
      </c>
      <c r="AU204" s="181" t="s">
        <v>135</v>
      </c>
      <c r="AY204" s="15" t="s">
        <v>127</v>
      </c>
      <c r="BE204" s="182">
        <f>IF(N204="základná",J204,0)</f>
        <v>0</v>
      </c>
      <c r="BF204" s="182">
        <f>IF(N204="znížená",J204,0)</f>
        <v>8420.7600000000002</v>
      </c>
      <c r="BG204" s="182">
        <f>IF(N204="zákl. prenesená",J204,0)</f>
        <v>0</v>
      </c>
      <c r="BH204" s="182">
        <f>IF(N204="zníž. prenesená",J204,0)</f>
        <v>0</v>
      </c>
      <c r="BI204" s="182">
        <f>IF(N204="nulová",J204,0)</f>
        <v>0</v>
      </c>
      <c r="BJ204" s="15" t="s">
        <v>135</v>
      </c>
      <c r="BK204" s="182">
        <f>ROUND(I204*H204,2)</f>
        <v>8420.7600000000002</v>
      </c>
      <c r="BL204" s="15" t="s">
        <v>134</v>
      </c>
      <c r="BM204" s="181" t="s">
        <v>337</v>
      </c>
    </row>
    <row r="205" s="2" customFormat="1" ht="16.5" customHeight="1">
      <c r="A205" s="28"/>
      <c r="B205" s="169"/>
      <c r="C205" s="187" t="s">
        <v>417</v>
      </c>
      <c r="D205" s="187" t="s">
        <v>227</v>
      </c>
      <c r="E205" s="188" t="s">
        <v>418</v>
      </c>
      <c r="F205" s="189" t="s">
        <v>419</v>
      </c>
      <c r="G205" s="190" t="s">
        <v>138</v>
      </c>
      <c r="H205" s="191">
        <v>3.262</v>
      </c>
      <c r="I205" s="192">
        <v>2000</v>
      </c>
      <c r="J205" s="192">
        <f>ROUND(I205*H205,2)</f>
        <v>6524</v>
      </c>
      <c r="K205" s="193"/>
      <c r="L205" s="194"/>
      <c r="M205" s="195" t="s">
        <v>1</v>
      </c>
      <c r="N205" s="196" t="s">
        <v>38</v>
      </c>
      <c r="O205" s="179">
        <v>0</v>
      </c>
      <c r="P205" s="179">
        <f>O205*H205</f>
        <v>0</v>
      </c>
      <c r="Q205" s="179">
        <v>0</v>
      </c>
      <c r="R205" s="179">
        <f>Q205*H205</f>
        <v>0</v>
      </c>
      <c r="S205" s="179">
        <v>0</v>
      </c>
      <c r="T205" s="180">
        <f>S205*H205</f>
        <v>0</v>
      </c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R205" s="181" t="s">
        <v>167</v>
      </c>
      <c r="AT205" s="181" t="s">
        <v>227</v>
      </c>
      <c r="AU205" s="181" t="s">
        <v>135</v>
      </c>
      <c r="AY205" s="15" t="s">
        <v>127</v>
      </c>
      <c r="BE205" s="182">
        <f>IF(N205="základná",J205,0)</f>
        <v>0</v>
      </c>
      <c r="BF205" s="182">
        <f>IF(N205="znížená",J205,0)</f>
        <v>6524</v>
      </c>
      <c r="BG205" s="182">
        <f>IF(N205="zákl. prenesená",J205,0)</f>
        <v>0</v>
      </c>
      <c r="BH205" s="182">
        <f>IF(N205="zníž. prenesená",J205,0)</f>
        <v>0</v>
      </c>
      <c r="BI205" s="182">
        <f>IF(N205="nulová",J205,0)</f>
        <v>0</v>
      </c>
      <c r="BJ205" s="15" t="s">
        <v>135</v>
      </c>
      <c r="BK205" s="182">
        <f>ROUND(I205*H205,2)</f>
        <v>6524</v>
      </c>
      <c r="BL205" s="15" t="s">
        <v>134</v>
      </c>
      <c r="BM205" s="181" t="s">
        <v>377</v>
      </c>
    </row>
    <row r="206" s="2" customFormat="1" ht="16.5" customHeight="1">
      <c r="A206" s="28"/>
      <c r="B206" s="169"/>
      <c r="C206" s="187" t="s">
        <v>420</v>
      </c>
      <c r="D206" s="187" t="s">
        <v>227</v>
      </c>
      <c r="E206" s="188" t="s">
        <v>421</v>
      </c>
      <c r="F206" s="189" t="s">
        <v>422</v>
      </c>
      <c r="G206" s="190" t="s">
        <v>138</v>
      </c>
      <c r="H206" s="191">
        <v>0.99199999999999999</v>
      </c>
      <c r="I206" s="192">
        <v>2000</v>
      </c>
      <c r="J206" s="192">
        <f>ROUND(I206*H206,2)</f>
        <v>1984</v>
      </c>
      <c r="K206" s="193"/>
      <c r="L206" s="194"/>
      <c r="M206" s="195" t="s">
        <v>1</v>
      </c>
      <c r="N206" s="196" t="s">
        <v>38</v>
      </c>
      <c r="O206" s="179">
        <v>0</v>
      </c>
      <c r="P206" s="179">
        <f>O206*H206</f>
        <v>0</v>
      </c>
      <c r="Q206" s="179">
        <v>0</v>
      </c>
      <c r="R206" s="179">
        <f>Q206*H206</f>
        <v>0</v>
      </c>
      <c r="S206" s="179">
        <v>0</v>
      </c>
      <c r="T206" s="180">
        <f>S206*H206</f>
        <v>0</v>
      </c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R206" s="181" t="s">
        <v>167</v>
      </c>
      <c r="AT206" s="181" t="s">
        <v>227</v>
      </c>
      <c r="AU206" s="181" t="s">
        <v>135</v>
      </c>
      <c r="AY206" s="15" t="s">
        <v>127</v>
      </c>
      <c r="BE206" s="182">
        <f>IF(N206="základná",J206,0)</f>
        <v>0</v>
      </c>
      <c r="BF206" s="182">
        <f>IF(N206="znížená",J206,0)</f>
        <v>1984</v>
      </c>
      <c r="BG206" s="182">
        <f>IF(N206="zákl. prenesená",J206,0)</f>
        <v>0</v>
      </c>
      <c r="BH206" s="182">
        <f>IF(N206="zníž. prenesená",J206,0)</f>
        <v>0</v>
      </c>
      <c r="BI206" s="182">
        <f>IF(N206="nulová",J206,0)</f>
        <v>0</v>
      </c>
      <c r="BJ206" s="15" t="s">
        <v>135</v>
      </c>
      <c r="BK206" s="182">
        <f>ROUND(I206*H206,2)</f>
        <v>1984</v>
      </c>
      <c r="BL206" s="15" t="s">
        <v>134</v>
      </c>
      <c r="BM206" s="181" t="s">
        <v>385</v>
      </c>
    </row>
    <row r="207" s="2" customFormat="1" ht="21.75" customHeight="1">
      <c r="A207" s="28"/>
      <c r="B207" s="169"/>
      <c r="C207" s="170" t="s">
        <v>423</v>
      </c>
      <c r="D207" s="170" t="s">
        <v>130</v>
      </c>
      <c r="E207" s="171" t="s">
        <v>424</v>
      </c>
      <c r="F207" s="172" t="s">
        <v>425</v>
      </c>
      <c r="G207" s="173" t="s">
        <v>158</v>
      </c>
      <c r="H207" s="174">
        <v>598</v>
      </c>
      <c r="I207" s="175">
        <v>5.1200000000000001</v>
      </c>
      <c r="J207" s="175">
        <f>ROUND(I207*H207,2)</f>
        <v>3061.7600000000002</v>
      </c>
      <c r="K207" s="176"/>
      <c r="L207" s="29"/>
      <c r="M207" s="177" t="s">
        <v>1</v>
      </c>
      <c r="N207" s="178" t="s">
        <v>38</v>
      </c>
      <c r="O207" s="179">
        <v>0</v>
      </c>
      <c r="P207" s="179">
        <f>O207*H207</f>
        <v>0</v>
      </c>
      <c r="Q207" s="179">
        <v>0</v>
      </c>
      <c r="R207" s="179">
        <f>Q207*H207</f>
        <v>0</v>
      </c>
      <c r="S207" s="179">
        <v>0</v>
      </c>
      <c r="T207" s="180">
        <f>S207*H207</f>
        <v>0</v>
      </c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R207" s="181" t="s">
        <v>426</v>
      </c>
      <c r="AT207" s="181" t="s">
        <v>130</v>
      </c>
      <c r="AU207" s="181" t="s">
        <v>135</v>
      </c>
      <c r="AY207" s="15" t="s">
        <v>127</v>
      </c>
      <c r="BE207" s="182">
        <f>IF(N207="základná",J207,0)</f>
        <v>0</v>
      </c>
      <c r="BF207" s="182">
        <f>IF(N207="znížená",J207,0)</f>
        <v>3061.7600000000002</v>
      </c>
      <c r="BG207" s="182">
        <f>IF(N207="zákl. prenesená",J207,0)</f>
        <v>0</v>
      </c>
      <c r="BH207" s="182">
        <f>IF(N207="zníž. prenesená",J207,0)</f>
        <v>0</v>
      </c>
      <c r="BI207" s="182">
        <f>IF(N207="nulová",J207,0)</f>
        <v>0</v>
      </c>
      <c r="BJ207" s="15" t="s">
        <v>135</v>
      </c>
      <c r="BK207" s="182">
        <f>ROUND(I207*H207,2)</f>
        <v>3061.7600000000002</v>
      </c>
      <c r="BL207" s="15" t="s">
        <v>426</v>
      </c>
      <c r="BM207" s="181" t="s">
        <v>427</v>
      </c>
    </row>
    <row r="208" s="2" customFormat="1" ht="24.15" customHeight="1">
      <c r="A208" s="28"/>
      <c r="B208" s="169"/>
      <c r="C208" s="187" t="s">
        <v>428</v>
      </c>
      <c r="D208" s="187" t="s">
        <v>227</v>
      </c>
      <c r="E208" s="188" t="s">
        <v>429</v>
      </c>
      <c r="F208" s="189" t="s">
        <v>430</v>
      </c>
      <c r="G208" s="190" t="s">
        <v>138</v>
      </c>
      <c r="H208" s="191">
        <v>1.9650000000000001</v>
      </c>
      <c r="I208" s="192">
        <v>1450</v>
      </c>
      <c r="J208" s="192">
        <f>ROUND(I208*H208,2)</f>
        <v>2849.25</v>
      </c>
      <c r="K208" s="193"/>
      <c r="L208" s="194"/>
      <c r="M208" s="195" t="s">
        <v>1</v>
      </c>
      <c r="N208" s="196" t="s">
        <v>38</v>
      </c>
      <c r="O208" s="179">
        <v>0</v>
      </c>
      <c r="P208" s="179">
        <f>O208*H208</f>
        <v>0</v>
      </c>
      <c r="Q208" s="179">
        <v>0</v>
      </c>
      <c r="R208" s="179">
        <f>Q208*H208</f>
        <v>0</v>
      </c>
      <c r="S208" s="179">
        <v>0</v>
      </c>
      <c r="T208" s="180">
        <f>S208*H208</f>
        <v>0</v>
      </c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R208" s="181" t="s">
        <v>167</v>
      </c>
      <c r="AT208" s="181" t="s">
        <v>227</v>
      </c>
      <c r="AU208" s="181" t="s">
        <v>135</v>
      </c>
      <c r="AY208" s="15" t="s">
        <v>127</v>
      </c>
      <c r="BE208" s="182">
        <f>IF(N208="základná",J208,0)</f>
        <v>0</v>
      </c>
      <c r="BF208" s="182">
        <f>IF(N208="znížená",J208,0)</f>
        <v>2849.25</v>
      </c>
      <c r="BG208" s="182">
        <f>IF(N208="zákl. prenesená",J208,0)</f>
        <v>0</v>
      </c>
      <c r="BH208" s="182">
        <f>IF(N208="zníž. prenesená",J208,0)</f>
        <v>0</v>
      </c>
      <c r="BI208" s="182">
        <f>IF(N208="nulová",J208,0)</f>
        <v>0</v>
      </c>
      <c r="BJ208" s="15" t="s">
        <v>135</v>
      </c>
      <c r="BK208" s="182">
        <f>ROUND(I208*H208,2)</f>
        <v>2849.25</v>
      </c>
      <c r="BL208" s="15" t="s">
        <v>134</v>
      </c>
      <c r="BM208" s="181" t="s">
        <v>395</v>
      </c>
    </row>
    <row r="209" s="2" customFormat="1" ht="24.15" customHeight="1">
      <c r="A209" s="28"/>
      <c r="B209" s="169"/>
      <c r="C209" s="187" t="s">
        <v>431</v>
      </c>
      <c r="D209" s="187" t="s">
        <v>227</v>
      </c>
      <c r="E209" s="188" t="s">
        <v>432</v>
      </c>
      <c r="F209" s="189" t="s">
        <v>433</v>
      </c>
      <c r="G209" s="190" t="s">
        <v>138</v>
      </c>
      <c r="H209" s="191">
        <v>1.0980000000000001</v>
      </c>
      <c r="I209" s="192">
        <v>1450</v>
      </c>
      <c r="J209" s="192">
        <f>ROUND(I209*H209,2)</f>
        <v>1592.0999999999999</v>
      </c>
      <c r="K209" s="193"/>
      <c r="L209" s="194"/>
      <c r="M209" s="195" t="s">
        <v>1</v>
      </c>
      <c r="N209" s="196" t="s">
        <v>38</v>
      </c>
      <c r="O209" s="179">
        <v>0</v>
      </c>
      <c r="P209" s="179">
        <f>O209*H209</f>
        <v>0</v>
      </c>
      <c r="Q209" s="179">
        <v>0</v>
      </c>
      <c r="R209" s="179">
        <f>Q209*H209</f>
        <v>0</v>
      </c>
      <c r="S209" s="179">
        <v>0</v>
      </c>
      <c r="T209" s="180">
        <f>S209*H209</f>
        <v>0</v>
      </c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R209" s="181" t="s">
        <v>167</v>
      </c>
      <c r="AT209" s="181" t="s">
        <v>227</v>
      </c>
      <c r="AU209" s="181" t="s">
        <v>135</v>
      </c>
      <c r="AY209" s="15" t="s">
        <v>127</v>
      </c>
      <c r="BE209" s="182">
        <f>IF(N209="základná",J209,0)</f>
        <v>0</v>
      </c>
      <c r="BF209" s="182">
        <f>IF(N209="znížená",J209,0)</f>
        <v>1592.0999999999999</v>
      </c>
      <c r="BG209" s="182">
        <f>IF(N209="zákl. prenesená",J209,0)</f>
        <v>0</v>
      </c>
      <c r="BH209" s="182">
        <f>IF(N209="zníž. prenesená",J209,0)</f>
        <v>0</v>
      </c>
      <c r="BI209" s="182">
        <f>IF(N209="nulová",J209,0)</f>
        <v>0</v>
      </c>
      <c r="BJ209" s="15" t="s">
        <v>135</v>
      </c>
      <c r="BK209" s="182">
        <f>ROUND(I209*H209,2)</f>
        <v>1592.0999999999999</v>
      </c>
      <c r="BL209" s="15" t="s">
        <v>134</v>
      </c>
      <c r="BM209" s="181" t="s">
        <v>403</v>
      </c>
    </row>
    <row r="210" s="2" customFormat="1" ht="21.75" customHeight="1">
      <c r="A210" s="28"/>
      <c r="B210" s="169"/>
      <c r="C210" s="170" t="s">
        <v>426</v>
      </c>
      <c r="D210" s="170" t="s">
        <v>130</v>
      </c>
      <c r="E210" s="171" t="s">
        <v>434</v>
      </c>
      <c r="F210" s="172" t="s">
        <v>435</v>
      </c>
      <c r="G210" s="173" t="s">
        <v>158</v>
      </c>
      <c r="H210" s="174">
        <v>52</v>
      </c>
      <c r="I210" s="175">
        <v>22</v>
      </c>
      <c r="J210" s="175">
        <f>ROUND(I210*H210,2)</f>
        <v>1144</v>
      </c>
      <c r="K210" s="176"/>
      <c r="L210" s="29"/>
      <c r="M210" s="177" t="s">
        <v>1</v>
      </c>
      <c r="N210" s="178" t="s">
        <v>38</v>
      </c>
      <c r="O210" s="179">
        <v>0</v>
      </c>
      <c r="P210" s="179">
        <f>O210*H210</f>
        <v>0</v>
      </c>
      <c r="Q210" s="179">
        <v>0</v>
      </c>
      <c r="R210" s="179">
        <f>Q210*H210</f>
        <v>0</v>
      </c>
      <c r="S210" s="179">
        <v>0</v>
      </c>
      <c r="T210" s="180">
        <f>S210*H210</f>
        <v>0</v>
      </c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R210" s="181" t="s">
        <v>426</v>
      </c>
      <c r="AT210" s="181" t="s">
        <v>130</v>
      </c>
      <c r="AU210" s="181" t="s">
        <v>135</v>
      </c>
      <c r="AY210" s="15" t="s">
        <v>127</v>
      </c>
      <c r="BE210" s="182">
        <f>IF(N210="základná",J210,0)</f>
        <v>0</v>
      </c>
      <c r="BF210" s="182">
        <f>IF(N210="znížená",J210,0)</f>
        <v>1144</v>
      </c>
      <c r="BG210" s="182">
        <f>IF(N210="zákl. prenesená",J210,0)</f>
        <v>0</v>
      </c>
      <c r="BH210" s="182">
        <f>IF(N210="zníž. prenesená",J210,0)</f>
        <v>0</v>
      </c>
      <c r="BI210" s="182">
        <f>IF(N210="nulová",J210,0)</f>
        <v>0</v>
      </c>
      <c r="BJ210" s="15" t="s">
        <v>135</v>
      </c>
      <c r="BK210" s="182">
        <f>ROUND(I210*H210,2)</f>
        <v>1144</v>
      </c>
      <c r="BL210" s="15" t="s">
        <v>426</v>
      </c>
      <c r="BM210" s="181" t="s">
        <v>436</v>
      </c>
    </row>
    <row r="211" s="2" customFormat="1" ht="24.15" customHeight="1">
      <c r="A211" s="28"/>
      <c r="B211" s="169"/>
      <c r="C211" s="187" t="s">
        <v>437</v>
      </c>
      <c r="D211" s="187" t="s">
        <v>227</v>
      </c>
      <c r="E211" s="188" t="s">
        <v>438</v>
      </c>
      <c r="F211" s="189" t="s">
        <v>439</v>
      </c>
      <c r="G211" s="190" t="s">
        <v>138</v>
      </c>
      <c r="H211" s="191">
        <v>1.1439999999999999</v>
      </c>
      <c r="I211" s="192">
        <v>1450</v>
      </c>
      <c r="J211" s="192">
        <f>ROUND(I211*H211,2)</f>
        <v>1658.8</v>
      </c>
      <c r="K211" s="193"/>
      <c r="L211" s="194"/>
      <c r="M211" s="195" t="s">
        <v>1</v>
      </c>
      <c r="N211" s="196" t="s">
        <v>38</v>
      </c>
      <c r="O211" s="179">
        <v>0</v>
      </c>
      <c r="P211" s="179">
        <f>O211*H211</f>
        <v>0</v>
      </c>
      <c r="Q211" s="179">
        <v>0</v>
      </c>
      <c r="R211" s="179">
        <f>Q211*H211</f>
        <v>0</v>
      </c>
      <c r="S211" s="179">
        <v>0</v>
      </c>
      <c r="T211" s="180">
        <f>S211*H211</f>
        <v>0</v>
      </c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R211" s="181" t="s">
        <v>167</v>
      </c>
      <c r="AT211" s="181" t="s">
        <v>227</v>
      </c>
      <c r="AU211" s="181" t="s">
        <v>135</v>
      </c>
      <c r="AY211" s="15" t="s">
        <v>127</v>
      </c>
      <c r="BE211" s="182">
        <f>IF(N211="základná",J211,0)</f>
        <v>0</v>
      </c>
      <c r="BF211" s="182">
        <f>IF(N211="znížená",J211,0)</f>
        <v>1658.8</v>
      </c>
      <c r="BG211" s="182">
        <f>IF(N211="zákl. prenesená",J211,0)</f>
        <v>0</v>
      </c>
      <c r="BH211" s="182">
        <f>IF(N211="zníž. prenesená",J211,0)</f>
        <v>0</v>
      </c>
      <c r="BI211" s="182">
        <f>IF(N211="nulová",J211,0)</f>
        <v>0</v>
      </c>
      <c r="BJ211" s="15" t="s">
        <v>135</v>
      </c>
      <c r="BK211" s="182">
        <f>ROUND(I211*H211,2)</f>
        <v>1658.8</v>
      </c>
      <c r="BL211" s="15" t="s">
        <v>134</v>
      </c>
      <c r="BM211" s="181" t="s">
        <v>414</v>
      </c>
    </row>
    <row r="212" s="2" customFormat="1" ht="16.5" customHeight="1">
      <c r="A212" s="28"/>
      <c r="B212" s="169"/>
      <c r="C212" s="170" t="s">
        <v>440</v>
      </c>
      <c r="D212" s="170" t="s">
        <v>130</v>
      </c>
      <c r="E212" s="171" t="s">
        <v>441</v>
      </c>
      <c r="F212" s="172" t="s">
        <v>442</v>
      </c>
      <c r="G212" s="173" t="s">
        <v>238</v>
      </c>
      <c r="H212" s="174">
        <v>32</v>
      </c>
      <c r="I212" s="175">
        <v>15</v>
      </c>
      <c r="J212" s="175">
        <f>ROUND(I212*H212,2)</f>
        <v>480</v>
      </c>
      <c r="K212" s="176"/>
      <c r="L212" s="29"/>
      <c r="M212" s="177" t="s">
        <v>1</v>
      </c>
      <c r="N212" s="178" t="s">
        <v>38</v>
      </c>
      <c r="O212" s="179">
        <v>0</v>
      </c>
      <c r="P212" s="179">
        <f>O212*H212</f>
        <v>0</v>
      </c>
      <c r="Q212" s="179">
        <v>0</v>
      </c>
      <c r="R212" s="179">
        <f>Q212*H212</f>
        <v>0</v>
      </c>
      <c r="S212" s="179">
        <v>0</v>
      </c>
      <c r="T212" s="180">
        <f>S212*H212</f>
        <v>0</v>
      </c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R212" s="181" t="s">
        <v>426</v>
      </c>
      <c r="AT212" s="181" t="s">
        <v>130</v>
      </c>
      <c r="AU212" s="181" t="s">
        <v>135</v>
      </c>
      <c r="AY212" s="15" t="s">
        <v>127</v>
      </c>
      <c r="BE212" s="182">
        <f>IF(N212="základná",J212,0)</f>
        <v>0</v>
      </c>
      <c r="BF212" s="182">
        <f>IF(N212="znížená",J212,0)</f>
        <v>480</v>
      </c>
      <c r="BG212" s="182">
        <f>IF(N212="zákl. prenesená",J212,0)</f>
        <v>0</v>
      </c>
      <c r="BH212" s="182">
        <f>IF(N212="zníž. prenesená",J212,0)</f>
        <v>0</v>
      </c>
      <c r="BI212" s="182">
        <f>IF(N212="nulová",J212,0)</f>
        <v>0</v>
      </c>
      <c r="BJ212" s="15" t="s">
        <v>135</v>
      </c>
      <c r="BK212" s="182">
        <f>ROUND(I212*H212,2)</f>
        <v>480</v>
      </c>
      <c r="BL212" s="15" t="s">
        <v>426</v>
      </c>
      <c r="BM212" s="181" t="s">
        <v>443</v>
      </c>
    </row>
    <row r="213" s="2" customFormat="1" ht="16.5" customHeight="1">
      <c r="A213" s="28"/>
      <c r="B213" s="169"/>
      <c r="C213" s="187" t="s">
        <v>444</v>
      </c>
      <c r="D213" s="187" t="s">
        <v>227</v>
      </c>
      <c r="E213" s="188" t="s">
        <v>445</v>
      </c>
      <c r="F213" s="189" t="s">
        <v>446</v>
      </c>
      <c r="G213" s="190" t="s">
        <v>138</v>
      </c>
      <c r="H213" s="191">
        <v>0.502</v>
      </c>
      <c r="I213" s="192">
        <v>1450</v>
      </c>
      <c r="J213" s="192">
        <f>ROUND(I213*H213,2)</f>
        <v>727.89999999999998</v>
      </c>
      <c r="K213" s="193"/>
      <c r="L213" s="194"/>
      <c r="M213" s="195" t="s">
        <v>1</v>
      </c>
      <c r="N213" s="196" t="s">
        <v>38</v>
      </c>
      <c r="O213" s="179">
        <v>0</v>
      </c>
      <c r="P213" s="179">
        <f>O213*H213</f>
        <v>0</v>
      </c>
      <c r="Q213" s="179">
        <v>0</v>
      </c>
      <c r="R213" s="179">
        <f>Q213*H213</f>
        <v>0</v>
      </c>
      <c r="S213" s="179">
        <v>0</v>
      </c>
      <c r="T213" s="180">
        <f>S213*H213</f>
        <v>0</v>
      </c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R213" s="181" t="s">
        <v>167</v>
      </c>
      <c r="AT213" s="181" t="s">
        <v>227</v>
      </c>
      <c r="AU213" s="181" t="s">
        <v>135</v>
      </c>
      <c r="AY213" s="15" t="s">
        <v>127</v>
      </c>
      <c r="BE213" s="182">
        <f>IF(N213="základná",J213,0)</f>
        <v>0</v>
      </c>
      <c r="BF213" s="182">
        <f>IF(N213="znížená",J213,0)</f>
        <v>727.89999999999998</v>
      </c>
      <c r="BG213" s="182">
        <f>IF(N213="zákl. prenesená",J213,0)</f>
        <v>0</v>
      </c>
      <c r="BH213" s="182">
        <f>IF(N213="zníž. prenesená",J213,0)</f>
        <v>0</v>
      </c>
      <c r="BI213" s="182">
        <f>IF(N213="nulová",J213,0)</f>
        <v>0</v>
      </c>
      <c r="BJ213" s="15" t="s">
        <v>135</v>
      </c>
      <c r="BK213" s="182">
        <f>ROUND(I213*H213,2)</f>
        <v>727.89999999999998</v>
      </c>
      <c r="BL213" s="15" t="s">
        <v>134</v>
      </c>
      <c r="BM213" s="181" t="s">
        <v>420</v>
      </c>
    </row>
    <row r="214" s="2" customFormat="1" ht="16.5" customHeight="1">
      <c r="A214" s="28"/>
      <c r="B214" s="169"/>
      <c r="C214" s="187" t="s">
        <v>278</v>
      </c>
      <c r="D214" s="187" t="s">
        <v>227</v>
      </c>
      <c r="E214" s="188" t="s">
        <v>447</v>
      </c>
      <c r="F214" s="189" t="s">
        <v>448</v>
      </c>
      <c r="G214" s="190" t="s">
        <v>138</v>
      </c>
      <c r="H214" s="191">
        <v>0.113</v>
      </c>
      <c r="I214" s="192">
        <v>1450</v>
      </c>
      <c r="J214" s="192">
        <f>ROUND(I214*H214,2)</f>
        <v>163.84999999999999</v>
      </c>
      <c r="K214" s="193"/>
      <c r="L214" s="194"/>
      <c r="M214" s="195" t="s">
        <v>1</v>
      </c>
      <c r="N214" s="196" t="s">
        <v>38</v>
      </c>
      <c r="O214" s="179">
        <v>0</v>
      </c>
      <c r="P214" s="179">
        <f>O214*H214</f>
        <v>0</v>
      </c>
      <c r="Q214" s="179">
        <v>0</v>
      </c>
      <c r="R214" s="179">
        <f>Q214*H214</f>
        <v>0</v>
      </c>
      <c r="S214" s="179">
        <v>0</v>
      </c>
      <c r="T214" s="180">
        <f>S214*H214</f>
        <v>0</v>
      </c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R214" s="181" t="s">
        <v>167</v>
      </c>
      <c r="AT214" s="181" t="s">
        <v>227</v>
      </c>
      <c r="AU214" s="181" t="s">
        <v>135</v>
      </c>
      <c r="AY214" s="15" t="s">
        <v>127</v>
      </c>
      <c r="BE214" s="182">
        <f>IF(N214="základná",J214,0)</f>
        <v>0</v>
      </c>
      <c r="BF214" s="182">
        <f>IF(N214="znížená",J214,0)</f>
        <v>163.84999999999999</v>
      </c>
      <c r="BG214" s="182">
        <f>IF(N214="zákl. prenesená",J214,0)</f>
        <v>0</v>
      </c>
      <c r="BH214" s="182">
        <f>IF(N214="zníž. prenesená",J214,0)</f>
        <v>0</v>
      </c>
      <c r="BI214" s="182">
        <f>IF(N214="nulová",J214,0)</f>
        <v>0</v>
      </c>
      <c r="BJ214" s="15" t="s">
        <v>135</v>
      </c>
      <c r="BK214" s="182">
        <f>ROUND(I214*H214,2)</f>
        <v>163.84999999999999</v>
      </c>
      <c r="BL214" s="15" t="s">
        <v>134</v>
      </c>
      <c r="BM214" s="181" t="s">
        <v>428</v>
      </c>
    </row>
    <row r="215" s="2" customFormat="1" ht="24.15" customHeight="1">
      <c r="A215" s="28"/>
      <c r="B215" s="169"/>
      <c r="C215" s="187" t="s">
        <v>449</v>
      </c>
      <c r="D215" s="187" t="s">
        <v>227</v>
      </c>
      <c r="E215" s="188" t="s">
        <v>450</v>
      </c>
      <c r="F215" s="189" t="s">
        <v>451</v>
      </c>
      <c r="G215" s="190" t="s">
        <v>138</v>
      </c>
      <c r="H215" s="191">
        <v>0.27200000000000002</v>
      </c>
      <c r="I215" s="192">
        <v>1450</v>
      </c>
      <c r="J215" s="192">
        <f>ROUND(I215*H215,2)</f>
        <v>394.39999999999998</v>
      </c>
      <c r="K215" s="193"/>
      <c r="L215" s="194"/>
      <c r="M215" s="197" t="s">
        <v>1</v>
      </c>
      <c r="N215" s="198" t="s">
        <v>38</v>
      </c>
      <c r="O215" s="185">
        <v>0</v>
      </c>
      <c r="P215" s="185">
        <f>O215*H215</f>
        <v>0</v>
      </c>
      <c r="Q215" s="185">
        <v>0</v>
      </c>
      <c r="R215" s="185">
        <f>Q215*H215</f>
        <v>0</v>
      </c>
      <c r="S215" s="185">
        <v>0</v>
      </c>
      <c r="T215" s="186">
        <f>S215*H215</f>
        <v>0</v>
      </c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R215" s="181" t="s">
        <v>167</v>
      </c>
      <c r="AT215" s="181" t="s">
        <v>227</v>
      </c>
      <c r="AU215" s="181" t="s">
        <v>135</v>
      </c>
      <c r="AY215" s="15" t="s">
        <v>127</v>
      </c>
      <c r="BE215" s="182">
        <f>IF(N215="základná",J215,0)</f>
        <v>0</v>
      </c>
      <c r="BF215" s="182">
        <f>IF(N215="znížená",J215,0)</f>
        <v>394.39999999999998</v>
      </c>
      <c r="BG215" s="182">
        <f>IF(N215="zákl. prenesená",J215,0)</f>
        <v>0</v>
      </c>
      <c r="BH215" s="182">
        <f>IF(N215="zníž. prenesená",J215,0)</f>
        <v>0</v>
      </c>
      <c r="BI215" s="182">
        <f>IF(N215="nulová",J215,0)</f>
        <v>0</v>
      </c>
      <c r="BJ215" s="15" t="s">
        <v>135</v>
      </c>
      <c r="BK215" s="182">
        <f>ROUND(I215*H215,2)</f>
        <v>394.39999999999998</v>
      </c>
      <c r="BL215" s="15" t="s">
        <v>134</v>
      </c>
      <c r="BM215" s="181" t="s">
        <v>452</v>
      </c>
    </row>
    <row r="216" s="2" customFormat="1" ht="6.96" customHeight="1">
      <c r="A216" s="28"/>
      <c r="B216" s="54"/>
      <c r="C216" s="55"/>
      <c r="D216" s="55"/>
      <c r="E216" s="55"/>
      <c r="F216" s="55"/>
      <c r="G216" s="55"/>
      <c r="H216" s="55"/>
      <c r="I216" s="55"/>
      <c r="J216" s="55"/>
      <c r="K216" s="55"/>
      <c r="L216" s="29"/>
      <c r="M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</row>
  </sheetData>
  <autoFilter ref="C130:K215"/>
  <mergeCells count="9">
    <mergeCell ref="E7:H7"/>
    <mergeCell ref="E9:H9"/>
    <mergeCell ref="E18:H18"/>
    <mergeCell ref="E27:H27"/>
    <mergeCell ref="E85:H85"/>
    <mergeCell ref="E87:H87"/>
    <mergeCell ref="E121:H121"/>
    <mergeCell ref="E123:H12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114"/>
    </row>
    <row r="2" s="1" customFormat="1" ht="36.96" customHeight="1">
      <c r="L2" s="14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87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72</v>
      </c>
    </row>
    <row r="4" s="1" customFormat="1" ht="24.96" customHeight="1">
      <c r="B4" s="18"/>
      <c r="D4" s="19" t="s">
        <v>100</v>
      </c>
      <c r="L4" s="18"/>
      <c r="M4" s="115" t="s">
        <v>9</v>
      </c>
      <c r="AT4" s="15" t="s">
        <v>3</v>
      </c>
    </row>
    <row r="5" s="1" customFormat="1" ht="6.96" customHeight="1">
      <c r="B5" s="18"/>
      <c r="L5" s="18"/>
    </row>
    <row r="6" s="1" customFormat="1" ht="12" customHeight="1">
      <c r="B6" s="18"/>
      <c r="D6" s="25" t="s">
        <v>13</v>
      </c>
      <c r="L6" s="18"/>
    </row>
    <row r="7" s="1" customFormat="1" ht="16.5" customHeight="1">
      <c r="B7" s="18"/>
      <c r="E7" s="116" t="str">
        <f>'Rekapitulácia stavby'!K6</f>
        <v>PD Dolný Lopašov,ZDS kravína modernizáciou a stavenými úpravami</v>
      </c>
      <c r="F7" s="25"/>
      <c r="G7" s="25"/>
      <c r="H7" s="25"/>
      <c r="L7" s="18"/>
    </row>
    <row r="8" s="2" customFormat="1" ht="12" customHeight="1">
      <c r="A8" s="28"/>
      <c r="B8" s="29"/>
      <c r="C8" s="28"/>
      <c r="D8" s="25" t="s">
        <v>101</v>
      </c>
      <c r="E8" s="28"/>
      <c r="F8" s="28"/>
      <c r="G8" s="28"/>
      <c r="H8" s="28"/>
      <c r="I8" s="28"/>
      <c r="J8" s="28"/>
      <c r="K8" s="28"/>
      <c r="L8" s="49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</row>
    <row r="9" s="2" customFormat="1" ht="30" customHeight="1">
      <c r="A9" s="28"/>
      <c r="B9" s="29"/>
      <c r="C9" s="28"/>
      <c r="D9" s="28"/>
      <c r="E9" s="61" t="s">
        <v>453</v>
      </c>
      <c r="F9" s="28"/>
      <c r="G9" s="28"/>
      <c r="H9" s="28"/>
      <c r="I9" s="28"/>
      <c r="J9" s="28"/>
      <c r="K9" s="28"/>
      <c r="L9" s="49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</row>
    <row r="10" s="2" customFormat="1">
      <c r="A10" s="28"/>
      <c r="B10" s="29"/>
      <c r="C10" s="28"/>
      <c r="D10" s="28"/>
      <c r="E10" s="28"/>
      <c r="F10" s="28"/>
      <c r="G10" s="28"/>
      <c r="H10" s="28"/>
      <c r="I10" s="28"/>
      <c r="J10" s="28"/>
      <c r="K10" s="28"/>
      <c r="L10" s="49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</row>
    <row r="11" s="2" customFormat="1" ht="12" customHeight="1">
      <c r="A11" s="28"/>
      <c r="B11" s="29"/>
      <c r="C11" s="28"/>
      <c r="D11" s="25" t="s">
        <v>15</v>
      </c>
      <c r="E11" s="28"/>
      <c r="F11" s="22" t="s">
        <v>1</v>
      </c>
      <c r="G11" s="28"/>
      <c r="H11" s="28"/>
      <c r="I11" s="25" t="s">
        <v>16</v>
      </c>
      <c r="J11" s="22" t="s">
        <v>1</v>
      </c>
      <c r="K11" s="28"/>
      <c r="L11" s="49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</row>
    <row r="12" s="2" customFormat="1" ht="12" customHeight="1">
      <c r="A12" s="28"/>
      <c r="B12" s="29"/>
      <c r="C12" s="28"/>
      <c r="D12" s="25" t="s">
        <v>17</v>
      </c>
      <c r="E12" s="28"/>
      <c r="F12" s="22" t="s">
        <v>26</v>
      </c>
      <c r="G12" s="28"/>
      <c r="H12" s="28"/>
      <c r="I12" s="25" t="s">
        <v>19</v>
      </c>
      <c r="J12" s="63" t="str">
        <f>'Rekapitulácia stavby'!AN8</f>
        <v>13. 10. 2026</v>
      </c>
      <c r="K12" s="28"/>
      <c r="L12" s="49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</row>
    <row r="13" s="2" customFormat="1" ht="10.8" customHeight="1">
      <c r="A13" s="28"/>
      <c r="B13" s="29"/>
      <c r="C13" s="28"/>
      <c r="D13" s="28"/>
      <c r="E13" s="28"/>
      <c r="F13" s="28"/>
      <c r="G13" s="28"/>
      <c r="H13" s="28"/>
      <c r="I13" s="28"/>
      <c r="J13" s="28"/>
      <c r="K13" s="28"/>
      <c r="L13" s="49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</row>
    <row r="14" s="2" customFormat="1" ht="12" customHeight="1">
      <c r="A14" s="28"/>
      <c r="B14" s="29"/>
      <c r="C14" s="28"/>
      <c r="D14" s="25" t="s">
        <v>21</v>
      </c>
      <c r="E14" s="28"/>
      <c r="F14" s="28"/>
      <c r="G14" s="28"/>
      <c r="H14" s="28"/>
      <c r="I14" s="25" t="s">
        <v>22</v>
      </c>
      <c r="J14" s="22" t="str">
        <f>IF('Rekapitulácia stavby'!AN10="","",'Rekapitulácia stavby'!AN10)</f>
        <v/>
      </c>
      <c r="K14" s="28"/>
      <c r="L14" s="49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</row>
    <row r="15" s="2" customFormat="1" ht="18" customHeight="1">
      <c r="A15" s="28"/>
      <c r="B15" s="29"/>
      <c r="C15" s="28"/>
      <c r="D15" s="28"/>
      <c r="E15" s="22" t="str">
        <f>IF('Rekapitulácia stavby'!E11="","",'Rekapitulácia stavby'!E11)</f>
        <v>PD Dolný Lopašov</v>
      </c>
      <c r="F15" s="28"/>
      <c r="G15" s="28"/>
      <c r="H15" s="28"/>
      <c r="I15" s="25" t="s">
        <v>24</v>
      </c>
      <c r="J15" s="22" t="str">
        <f>IF('Rekapitulácia stavby'!AN11="","",'Rekapitulácia stavby'!AN11)</f>
        <v/>
      </c>
      <c r="K15" s="28"/>
      <c r="L15" s="49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</row>
    <row r="16" s="2" customFormat="1" ht="6.96" customHeight="1">
      <c r="A16" s="28"/>
      <c r="B16" s="29"/>
      <c r="C16" s="28"/>
      <c r="D16" s="28"/>
      <c r="E16" s="28"/>
      <c r="F16" s="28"/>
      <c r="G16" s="28"/>
      <c r="H16" s="28"/>
      <c r="I16" s="28"/>
      <c r="J16" s="28"/>
      <c r="K16" s="28"/>
      <c r="L16" s="49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</row>
    <row r="17" s="2" customFormat="1" ht="12" customHeight="1">
      <c r="A17" s="28"/>
      <c r="B17" s="29"/>
      <c r="C17" s="28"/>
      <c r="D17" s="25" t="s">
        <v>25</v>
      </c>
      <c r="E17" s="28"/>
      <c r="F17" s="28"/>
      <c r="G17" s="28"/>
      <c r="H17" s="28"/>
      <c r="I17" s="25" t="s">
        <v>22</v>
      </c>
      <c r="J17" s="22" t="str">
        <f>'Rekapitulácia stavby'!AN13</f>
        <v/>
      </c>
      <c r="K17" s="28"/>
      <c r="L17" s="49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</row>
    <row r="18" s="2" customFormat="1" ht="18" customHeight="1">
      <c r="A18" s="28"/>
      <c r="B18" s="29"/>
      <c r="C18" s="28"/>
      <c r="D18" s="28"/>
      <c r="E18" s="22" t="str">
        <f>'Rekapitulácia stavby'!E14</f>
        <v xml:space="preserve"> </v>
      </c>
      <c r="F18" s="22"/>
      <c r="G18" s="22"/>
      <c r="H18" s="22"/>
      <c r="I18" s="25" t="s">
        <v>24</v>
      </c>
      <c r="J18" s="22" t="str">
        <f>'Rekapitulácia stavby'!AN14</f>
        <v/>
      </c>
      <c r="K18" s="28"/>
      <c r="L18" s="49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</row>
    <row r="19" s="2" customFormat="1" ht="6.96" customHeight="1">
      <c r="A19" s="28"/>
      <c r="B19" s="29"/>
      <c r="C19" s="28"/>
      <c r="D19" s="28"/>
      <c r="E19" s="28"/>
      <c r="F19" s="28"/>
      <c r="G19" s="28"/>
      <c r="H19" s="28"/>
      <c r="I19" s="28"/>
      <c r="J19" s="28"/>
      <c r="K19" s="28"/>
      <c r="L19" s="49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</row>
    <row r="20" s="2" customFormat="1" ht="12" customHeight="1">
      <c r="A20" s="28"/>
      <c r="B20" s="29"/>
      <c r="C20" s="28"/>
      <c r="D20" s="25" t="s">
        <v>27</v>
      </c>
      <c r="E20" s="28"/>
      <c r="F20" s="28"/>
      <c r="G20" s="28"/>
      <c r="H20" s="28"/>
      <c r="I20" s="25" t="s">
        <v>22</v>
      </c>
      <c r="J20" s="22" t="str">
        <f>IF('Rekapitulácia stavby'!AN16="","",'Rekapitulácia stavby'!AN16)</f>
        <v/>
      </c>
      <c r="K20" s="28"/>
      <c r="L20" s="49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</row>
    <row r="21" s="2" customFormat="1" ht="18" customHeight="1">
      <c r="A21" s="28"/>
      <c r="B21" s="29"/>
      <c r="C21" s="28"/>
      <c r="D21" s="28"/>
      <c r="E21" s="22" t="str">
        <f>IF('Rekapitulácia stavby'!E17="","",'Rekapitulácia stavby'!E17)</f>
        <v>Ing.arch.Štefan Magula</v>
      </c>
      <c r="F21" s="28"/>
      <c r="G21" s="28"/>
      <c r="H21" s="28"/>
      <c r="I21" s="25" t="s">
        <v>24</v>
      </c>
      <c r="J21" s="22" t="str">
        <f>IF('Rekapitulácia stavby'!AN17="","",'Rekapitulácia stavby'!AN17)</f>
        <v/>
      </c>
      <c r="K21" s="28"/>
      <c r="L21" s="49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</row>
    <row r="22" s="2" customFormat="1" ht="6.96" customHeight="1">
      <c r="A22" s="28"/>
      <c r="B22" s="29"/>
      <c r="C22" s="28"/>
      <c r="D22" s="28"/>
      <c r="E22" s="28"/>
      <c r="F22" s="28"/>
      <c r="G22" s="28"/>
      <c r="H22" s="28"/>
      <c r="I22" s="28"/>
      <c r="J22" s="28"/>
      <c r="K22" s="28"/>
      <c r="L22" s="49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</row>
    <row r="23" s="2" customFormat="1" ht="12" customHeight="1">
      <c r="A23" s="28"/>
      <c r="B23" s="29"/>
      <c r="C23" s="28"/>
      <c r="D23" s="25" t="s">
        <v>30</v>
      </c>
      <c r="E23" s="28"/>
      <c r="F23" s="28"/>
      <c r="G23" s="28"/>
      <c r="H23" s="28"/>
      <c r="I23" s="25" t="s">
        <v>22</v>
      </c>
      <c r="J23" s="22" t="str">
        <f>IF('Rekapitulácia stavby'!AN19="","",'Rekapitulácia stavby'!AN19)</f>
        <v/>
      </c>
      <c r="K23" s="28"/>
      <c r="L23" s="49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</row>
    <row r="24" s="2" customFormat="1" ht="18" customHeight="1">
      <c r="A24" s="28"/>
      <c r="B24" s="29"/>
      <c r="C24" s="28"/>
      <c r="D24" s="28"/>
      <c r="E24" s="22" t="str">
        <f>IF('Rekapitulácia stavby'!E20="","",'Rekapitulácia stavby'!E20)</f>
        <v xml:space="preserve"> </v>
      </c>
      <c r="F24" s="28"/>
      <c r="G24" s="28"/>
      <c r="H24" s="28"/>
      <c r="I24" s="25" t="s">
        <v>24</v>
      </c>
      <c r="J24" s="22" t="str">
        <f>IF('Rekapitulácia stavby'!AN20="","",'Rekapitulácia stavby'!AN20)</f>
        <v/>
      </c>
      <c r="K24" s="28"/>
      <c r="L24" s="49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</row>
    <row r="25" s="2" customFormat="1" ht="6.96" customHeight="1">
      <c r="A25" s="28"/>
      <c r="B25" s="29"/>
      <c r="C25" s="28"/>
      <c r="D25" s="28"/>
      <c r="E25" s="28"/>
      <c r="F25" s="28"/>
      <c r="G25" s="28"/>
      <c r="H25" s="28"/>
      <c r="I25" s="28"/>
      <c r="J25" s="28"/>
      <c r="K25" s="28"/>
      <c r="L25" s="49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</row>
    <row r="26" s="2" customFormat="1" ht="12" customHeight="1">
      <c r="A26" s="28"/>
      <c r="B26" s="29"/>
      <c r="C26" s="28"/>
      <c r="D26" s="25" t="s">
        <v>31</v>
      </c>
      <c r="E26" s="28"/>
      <c r="F26" s="28"/>
      <c r="G26" s="28"/>
      <c r="H26" s="28"/>
      <c r="I26" s="28"/>
      <c r="J26" s="28"/>
      <c r="K26" s="28"/>
      <c r="L26" s="49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</row>
    <row r="27" s="8" customFormat="1" ht="16.5" customHeight="1">
      <c r="A27" s="117"/>
      <c r="B27" s="118"/>
      <c r="C27" s="117"/>
      <c r="D27" s="117"/>
      <c r="E27" s="26" t="s">
        <v>1</v>
      </c>
      <c r="F27" s="26"/>
      <c r="G27" s="26"/>
      <c r="H27" s="26"/>
      <c r="I27" s="117"/>
      <c r="J27" s="117"/>
      <c r="K27" s="117"/>
      <c r="L27" s="119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</row>
    <row r="28" s="2" customFormat="1" ht="6.96" customHeight="1">
      <c r="A28" s="28"/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49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</row>
    <row r="29" s="2" customFormat="1" ht="6.96" customHeight="1">
      <c r="A29" s="28"/>
      <c r="B29" s="29"/>
      <c r="C29" s="28"/>
      <c r="D29" s="84"/>
      <c r="E29" s="84"/>
      <c r="F29" s="84"/>
      <c r="G29" s="84"/>
      <c r="H29" s="84"/>
      <c r="I29" s="84"/>
      <c r="J29" s="84"/>
      <c r="K29" s="84"/>
      <c r="L29" s="49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</row>
    <row r="30" s="2" customFormat="1" ht="25.44" customHeight="1">
      <c r="A30" s="28"/>
      <c r="B30" s="29"/>
      <c r="C30" s="28"/>
      <c r="D30" s="120" t="s">
        <v>32</v>
      </c>
      <c r="E30" s="28"/>
      <c r="F30" s="28"/>
      <c r="G30" s="28"/>
      <c r="H30" s="28"/>
      <c r="I30" s="28"/>
      <c r="J30" s="90">
        <f>ROUND(J121, 2)</f>
        <v>13193.48</v>
      </c>
      <c r="K30" s="28"/>
      <c r="L30" s="49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</row>
    <row r="31" s="2" customFormat="1" ht="6.96" customHeight="1">
      <c r="A31" s="28"/>
      <c r="B31" s="29"/>
      <c r="C31" s="28"/>
      <c r="D31" s="84"/>
      <c r="E31" s="84"/>
      <c r="F31" s="84"/>
      <c r="G31" s="84"/>
      <c r="H31" s="84"/>
      <c r="I31" s="84"/>
      <c r="J31" s="84"/>
      <c r="K31" s="84"/>
      <c r="L31" s="49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</row>
    <row r="32" s="2" customFormat="1" ht="14.4" customHeight="1">
      <c r="A32" s="28"/>
      <c r="B32" s="29"/>
      <c r="C32" s="28"/>
      <c r="D32" s="28"/>
      <c r="E32" s="28"/>
      <c r="F32" s="33" t="s">
        <v>34</v>
      </c>
      <c r="G32" s="28"/>
      <c r="H32" s="28"/>
      <c r="I32" s="33" t="s">
        <v>33</v>
      </c>
      <c r="J32" s="33" t="s">
        <v>35</v>
      </c>
      <c r="K32" s="28"/>
      <c r="L32" s="49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</row>
    <row r="33" s="2" customFormat="1" ht="14.4" customHeight="1">
      <c r="A33" s="28"/>
      <c r="B33" s="29"/>
      <c r="C33" s="28"/>
      <c r="D33" s="121" t="s">
        <v>36</v>
      </c>
      <c r="E33" s="35" t="s">
        <v>37</v>
      </c>
      <c r="F33" s="122">
        <f>ROUND((SUM(BE121:BE151)),  2)</f>
        <v>0</v>
      </c>
      <c r="G33" s="123"/>
      <c r="H33" s="123"/>
      <c r="I33" s="124">
        <v>0.23000000000000001</v>
      </c>
      <c r="J33" s="122">
        <f>ROUND(((SUM(BE121:BE151))*I33),  2)</f>
        <v>0</v>
      </c>
      <c r="K33" s="28"/>
      <c r="L33" s="49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</row>
    <row r="34" s="2" customFormat="1" ht="14.4" customHeight="1">
      <c r="A34" s="28"/>
      <c r="B34" s="29"/>
      <c r="C34" s="28"/>
      <c r="D34" s="28"/>
      <c r="E34" s="35" t="s">
        <v>38</v>
      </c>
      <c r="F34" s="125">
        <f>ROUND((SUM(BF121:BF151)),  2)</f>
        <v>13193.48</v>
      </c>
      <c r="G34" s="28"/>
      <c r="H34" s="28"/>
      <c r="I34" s="126">
        <v>0.23000000000000001</v>
      </c>
      <c r="J34" s="125">
        <f>ROUND(((SUM(BF121:BF151))*I34),  2)</f>
        <v>3034.5</v>
      </c>
      <c r="K34" s="28"/>
      <c r="L34" s="49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</row>
    <row r="35" hidden="1" s="2" customFormat="1" ht="14.4" customHeight="1">
      <c r="A35" s="28"/>
      <c r="B35" s="29"/>
      <c r="C35" s="28"/>
      <c r="D35" s="28"/>
      <c r="E35" s="25" t="s">
        <v>39</v>
      </c>
      <c r="F35" s="125">
        <f>ROUND((SUM(BG121:BG151)),  2)</f>
        <v>0</v>
      </c>
      <c r="G35" s="28"/>
      <c r="H35" s="28"/>
      <c r="I35" s="126">
        <v>0.23000000000000001</v>
      </c>
      <c r="J35" s="125">
        <f>0</f>
        <v>0</v>
      </c>
      <c r="K35" s="28"/>
      <c r="L35" s="49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</row>
    <row r="36" hidden="1" s="2" customFormat="1" ht="14.4" customHeight="1">
      <c r="A36" s="28"/>
      <c r="B36" s="29"/>
      <c r="C36" s="28"/>
      <c r="D36" s="28"/>
      <c r="E36" s="25" t="s">
        <v>40</v>
      </c>
      <c r="F36" s="125">
        <f>ROUND((SUM(BH121:BH151)),  2)</f>
        <v>0</v>
      </c>
      <c r="G36" s="28"/>
      <c r="H36" s="28"/>
      <c r="I36" s="126">
        <v>0.23000000000000001</v>
      </c>
      <c r="J36" s="125">
        <f>0</f>
        <v>0</v>
      </c>
      <c r="K36" s="28"/>
      <c r="L36" s="49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</row>
    <row r="37" hidden="1" s="2" customFormat="1" ht="14.4" customHeight="1">
      <c r="A37" s="28"/>
      <c r="B37" s="29"/>
      <c r="C37" s="28"/>
      <c r="D37" s="28"/>
      <c r="E37" s="35" t="s">
        <v>41</v>
      </c>
      <c r="F37" s="122">
        <f>ROUND((SUM(BI121:BI151)),  2)</f>
        <v>0</v>
      </c>
      <c r="G37" s="123"/>
      <c r="H37" s="123"/>
      <c r="I37" s="124">
        <v>0</v>
      </c>
      <c r="J37" s="122">
        <f>0</f>
        <v>0</v>
      </c>
      <c r="K37" s="28"/>
      <c r="L37" s="49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</row>
    <row r="38" s="2" customFormat="1" ht="6.96" customHeight="1">
      <c r="A38" s="28"/>
      <c r="B38" s="29"/>
      <c r="C38" s="28"/>
      <c r="D38" s="28"/>
      <c r="E38" s="28"/>
      <c r="F38" s="28"/>
      <c r="G38" s="28"/>
      <c r="H38" s="28"/>
      <c r="I38" s="28"/>
      <c r="J38" s="28"/>
      <c r="K38" s="28"/>
      <c r="L38" s="49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</row>
    <row r="39" s="2" customFormat="1" ht="25.44" customHeight="1">
      <c r="A39" s="28"/>
      <c r="B39" s="29"/>
      <c r="C39" s="127"/>
      <c r="D39" s="128" t="s">
        <v>42</v>
      </c>
      <c r="E39" s="75"/>
      <c r="F39" s="75"/>
      <c r="G39" s="129" t="s">
        <v>43</v>
      </c>
      <c r="H39" s="130" t="s">
        <v>44</v>
      </c>
      <c r="I39" s="75"/>
      <c r="J39" s="131">
        <f>SUM(J30:J37)</f>
        <v>16227.98</v>
      </c>
      <c r="K39" s="132"/>
      <c r="L39" s="49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</row>
    <row r="40" s="2" customFormat="1" ht="14.4" customHeight="1">
      <c r="A40" s="28"/>
      <c r="B40" s="29"/>
      <c r="C40" s="28"/>
      <c r="D40" s="28"/>
      <c r="E40" s="28"/>
      <c r="F40" s="28"/>
      <c r="G40" s="28"/>
      <c r="H40" s="28"/>
      <c r="I40" s="28"/>
      <c r="J40" s="28"/>
      <c r="K40" s="28"/>
      <c r="L40" s="49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</row>
    <row r="41" s="1" customFormat="1" ht="14.4" customHeight="1">
      <c r="B41" s="18"/>
      <c r="L41" s="18"/>
    </row>
    <row r="42" s="1" customFormat="1" ht="14.4" customHeight="1">
      <c r="B42" s="18"/>
      <c r="L42" s="18"/>
    </row>
    <row r="43" s="1" customFormat="1" ht="14.4" customHeight="1">
      <c r="B43" s="18"/>
      <c r="L43" s="18"/>
    </row>
    <row r="44" s="1" customFormat="1" ht="14.4" customHeight="1">
      <c r="B44" s="18"/>
      <c r="L44" s="18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49"/>
      <c r="D50" s="50" t="s">
        <v>45</v>
      </c>
      <c r="E50" s="51"/>
      <c r="F50" s="51"/>
      <c r="G50" s="50" t="s">
        <v>46</v>
      </c>
      <c r="H50" s="51"/>
      <c r="I50" s="51"/>
      <c r="J50" s="51"/>
      <c r="K50" s="51"/>
      <c r="L50" s="49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28"/>
      <c r="B61" s="29"/>
      <c r="C61" s="28"/>
      <c r="D61" s="52" t="s">
        <v>47</v>
      </c>
      <c r="E61" s="31"/>
      <c r="F61" s="133" t="s">
        <v>48</v>
      </c>
      <c r="G61" s="52" t="s">
        <v>47</v>
      </c>
      <c r="H61" s="31"/>
      <c r="I61" s="31"/>
      <c r="J61" s="134" t="s">
        <v>48</v>
      </c>
      <c r="K61" s="31"/>
      <c r="L61" s="49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28"/>
      <c r="B65" s="29"/>
      <c r="C65" s="28"/>
      <c r="D65" s="50" t="s">
        <v>49</v>
      </c>
      <c r="E65" s="53"/>
      <c r="F65" s="53"/>
      <c r="G65" s="50" t="s">
        <v>50</v>
      </c>
      <c r="H65" s="53"/>
      <c r="I65" s="53"/>
      <c r="J65" s="53"/>
      <c r="K65" s="53"/>
      <c r="L65" s="49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28"/>
      <c r="B76" s="29"/>
      <c r="C76" s="28"/>
      <c r="D76" s="52" t="s">
        <v>47</v>
      </c>
      <c r="E76" s="31"/>
      <c r="F76" s="133" t="s">
        <v>48</v>
      </c>
      <c r="G76" s="52" t="s">
        <v>47</v>
      </c>
      <c r="H76" s="31"/>
      <c r="I76" s="31"/>
      <c r="J76" s="134" t="s">
        <v>48</v>
      </c>
      <c r="K76" s="31"/>
      <c r="L76" s="49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</row>
    <row r="77" s="2" customFormat="1" ht="14.4" customHeight="1">
      <c r="A77" s="28"/>
      <c r="B77" s="54"/>
      <c r="C77" s="55"/>
      <c r="D77" s="55"/>
      <c r="E77" s="55"/>
      <c r="F77" s="55"/>
      <c r="G77" s="55"/>
      <c r="H77" s="55"/>
      <c r="I77" s="55"/>
      <c r="J77" s="55"/>
      <c r="K77" s="55"/>
      <c r="L77" s="49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</row>
    <row r="81" s="2" customFormat="1" ht="6.96" customHeight="1">
      <c r="A81" s="28"/>
      <c r="B81" s="56"/>
      <c r="C81" s="57"/>
      <c r="D81" s="57"/>
      <c r="E81" s="57"/>
      <c r="F81" s="57"/>
      <c r="G81" s="57"/>
      <c r="H81" s="57"/>
      <c r="I81" s="57"/>
      <c r="J81" s="57"/>
      <c r="K81" s="57"/>
      <c r="L81" s="49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</row>
    <row r="82" s="2" customFormat="1" ht="24.96" customHeight="1">
      <c r="A82" s="28"/>
      <c r="B82" s="29"/>
      <c r="C82" s="19" t="s">
        <v>103</v>
      </c>
      <c r="D82" s="28"/>
      <c r="E82" s="28"/>
      <c r="F82" s="28"/>
      <c r="G82" s="28"/>
      <c r="H82" s="28"/>
      <c r="I82" s="28"/>
      <c r="J82" s="28"/>
      <c r="K82" s="28"/>
      <c r="L82" s="49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</row>
    <row r="83" s="2" customFormat="1" ht="6.96" customHeight="1">
      <c r="A83" s="28"/>
      <c r="B83" s="29"/>
      <c r="C83" s="28"/>
      <c r="D83" s="28"/>
      <c r="E83" s="28"/>
      <c r="F83" s="28"/>
      <c r="G83" s="28"/>
      <c r="H83" s="28"/>
      <c r="I83" s="28"/>
      <c r="J83" s="28"/>
      <c r="K83" s="28"/>
      <c r="L83" s="49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</row>
    <row r="84" s="2" customFormat="1" ht="12" customHeight="1">
      <c r="A84" s="28"/>
      <c r="B84" s="29"/>
      <c r="C84" s="25" t="s">
        <v>13</v>
      </c>
      <c r="D84" s="28"/>
      <c r="E84" s="28"/>
      <c r="F84" s="28"/>
      <c r="G84" s="28"/>
      <c r="H84" s="28"/>
      <c r="I84" s="28"/>
      <c r="J84" s="28"/>
      <c r="K84" s="28"/>
      <c r="L84" s="49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</row>
    <row r="85" s="2" customFormat="1" ht="16.5" customHeight="1">
      <c r="A85" s="28"/>
      <c r="B85" s="29"/>
      <c r="C85" s="28"/>
      <c r="D85" s="28"/>
      <c r="E85" s="116" t="str">
        <f>E7</f>
        <v>PD Dolný Lopašov,ZDS kravína modernizáciou a stavenými úpravami</v>
      </c>
      <c r="F85" s="25"/>
      <c r="G85" s="25"/>
      <c r="H85" s="25"/>
      <c r="I85" s="28"/>
      <c r="J85" s="28"/>
      <c r="K85" s="28"/>
      <c r="L85" s="49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</row>
    <row r="86" s="2" customFormat="1" ht="12" customHeight="1">
      <c r="A86" s="28"/>
      <c r="B86" s="29"/>
      <c r="C86" s="25" t="s">
        <v>101</v>
      </c>
      <c r="D86" s="28"/>
      <c r="E86" s="28"/>
      <c r="F86" s="28"/>
      <c r="G86" s="28"/>
      <c r="H86" s="28"/>
      <c r="I86" s="28"/>
      <c r="J86" s="28"/>
      <c r="K86" s="28"/>
      <c r="L86" s="49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</row>
    <row r="87" s="2" customFormat="1" ht="30" customHeight="1">
      <c r="A87" s="28"/>
      <c r="B87" s="29"/>
      <c r="C87" s="28"/>
      <c r="D87" s="28"/>
      <c r="E87" s="61" t="str">
        <f>E9</f>
        <v>SO 03 - Elektro - VÝMENA NN ROZVÁDZAČA V TS0024-007, SVS-B TYP RST</v>
      </c>
      <c r="F87" s="28"/>
      <c r="G87" s="28"/>
      <c r="H87" s="28"/>
      <c r="I87" s="28"/>
      <c r="J87" s="28"/>
      <c r="K87" s="28"/>
      <c r="L87" s="49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</row>
    <row r="88" s="2" customFormat="1" ht="6.96" customHeight="1">
      <c r="A88" s="28"/>
      <c r="B88" s="29"/>
      <c r="C88" s="28"/>
      <c r="D88" s="28"/>
      <c r="E88" s="28"/>
      <c r="F88" s="28"/>
      <c r="G88" s="28"/>
      <c r="H88" s="28"/>
      <c r="I88" s="28"/>
      <c r="J88" s="28"/>
      <c r="K88" s="28"/>
      <c r="L88" s="49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</row>
    <row r="89" s="2" customFormat="1" ht="12" customHeight="1">
      <c r="A89" s="28"/>
      <c r="B89" s="29"/>
      <c r="C89" s="25" t="s">
        <v>17</v>
      </c>
      <c r="D89" s="28"/>
      <c r="E89" s="28"/>
      <c r="F89" s="22" t="str">
        <f>F12</f>
        <v xml:space="preserve"> </v>
      </c>
      <c r="G89" s="28"/>
      <c r="H89" s="28"/>
      <c r="I89" s="25" t="s">
        <v>19</v>
      </c>
      <c r="J89" s="63" t="str">
        <f>IF(J12="","",J12)</f>
        <v>13. 10. 2026</v>
      </c>
      <c r="K89" s="28"/>
      <c r="L89" s="49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</row>
    <row r="90" s="2" customFormat="1" ht="6.96" customHeight="1">
      <c r="A90" s="28"/>
      <c r="B90" s="29"/>
      <c r="C90" s="28"/>
      <c r="D90" s="28"/>
      <c r="E90" s="28"/>
      <c r="F90" s="28"/>
      <c r="G90" s="28"/>
      <c r="H90" s="28"/>
      <c r="I90" s="28"/>
      <c r="J90" s="28"/>
      <c r="K90" s="28"/>
      <c r="L90" s="49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</row>
    <row r="91" s="2" customFormat="1" ht="25.65" customHeight="1">
      <c r="A91" s="28"/>
      <c r="B91" s="29"/>
      <c r="C91" s="25" t="s">
        <v>21</v>
      </c>
      <c r="D91" s="28"/>
      <c r="E91" s="28"/>
      <c r="F91" s="22" t="str">
        <f>E15</f>
        <v>PD Dolný Lopašov</v>
      </c>
      <c r="G91" s="28"/>
      <c r="H91" s="28"/>
      <c r="I91" s="25" t="s">
        <v>27</v>
      </c>
      <c r="J91" s="26" t="str">
        <f>E21</f>
        <v>Ing.arch.Štefan Magula</v>
      </c>
      <c r="K91" s="28"/>
      <c r="L91" s="49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</row>
    <row r="92" s="2" customFormat="1" ht="15.15" customHeight="1">
      <c r="A92" s="28"/>
      <c r="B92" s="29"/>
      <c r="C92" s="25" t="s">
        <v>25</v>
      </c>
      <c r="D92" s="28"/>
      <c r="E92" s="28"/>
      <c r="F92" s="22" t="str">
        <f>IF(E18="","",E18)</f>
        <v xml:space="preserve"> </v>
      </c>
      <c r="G92" s="28"/>
      <c r="H92" s="28"/>
      <c r="I92" s="25" t="s">
        <v>30</v>
      </c>
      <c r="J92" s="26" t="str">
        <f>E24</f>
        <v xml:space="preserve"> </v>
      </c>
      <c r="K92" s="28"/>
      <c r="L92" s="49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</row>
    <row r="93" s="2" customFormat="1" ht="10.32" customHeight="1">
      <c r="A93" s="28"/>
      <c r="B93" s="29"/>
      <c r="C93" s="28"/>
      <c r="D93" s="28"/>
      <c r="E93" s="28"/>
      <c r="F93" s="28"/>
      <c r="G93" s="28"/>
      <c r="H93" s="28"/>
      <c r="I93" s="28"/>
      <c r="J93" s="28"/>
      <c r="K93" s="28"/>
      <c r="L93" s="49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</row>
    <row r="94" s="2" customFormat="1" ht="29.28" customHeight="1">
      <c r="A94" s="28"/>
      <c r="B94" s="29"/>
      <c r="C94" s="135" t="s">
        <v>104</v>
      </c>
      <c r="D94" s="127"/>
      <c r="E94" s="127"/>
      <c r="F94" s="127"/>
      <c r="G94" s="127"/>
      <c r="H94" s="127"/>
      <c r="I94" s="127"/>
      <c r="J94" s="136" t="s">
        <v>105</v>
      </c>
      <c r="K94" s="127"/>
      <c r="L94" s="49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</row>
    <row r="95" s="2" customFormat="1" ht="10.32" customHeight="1">
      <c r="A95" s="28"/>
      <c r="B95" s="29"/>
      <c r="C95" s="28"/>
      <c r="D95" s="28"/>
      <c r="E95" s="28"/>
      <c r="F95" s="28"/>
      <c r="G95" s="28"/>
      <c r="H95" s="28"/>
      <c r="I95" s="28"/>
      <c r="J95" s="28"/>
      <c r="K95" s="28"/>
      <c r="L95" s="49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</row>
    <row r="96" s="2" customFormat="1" ht="22.8" customHeight="1">
      <c r="A96" s="28"/>
      <c r="B96" s="29"/>
      <c r="C96" s="137" t="s">
        <v>106</v>
      </c>
      <c r="D96" s="28"/>
      <c r="E96" s="28"/>
      <c r="F96" s="28"/>
      <c r="G96" s="28"/>
      <c r="H96" s="28"/>
      <c r="I96" s="28"/>
      <c r="J96" s="90">
        <f>J121</f>
        <v>13193.48</v>
      </c>
      <c r="K96" s="28"/>
      <c r="L96" s="49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U96" s="15" t="s">
        <v>107</v>
      </c>
    </row>
    <row r="97" s="9" customFormat="1" ht="24.96" customHeight="1">
      <c r="A97" s="9"/>
      <c r="B97" s="138"/>
      <c r="C97" s="9"/>
      <c r="D97" s="139" t="s">
        <v>454</v>
      </c>
      <c r="E97" s="140"/>
      <c r="F97" s="140"/>
      <c r="G97" s="140"/>
      <c r="H97" s="140"/>
      <c r="I97" s="140"/>
      <c r="J97" s="141">
        <f>J122</f>
        <v>655.70000000000005</v>
      </c>
      <c r="K97" s="9"/>
      <c r="L97" s="138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9" customFormat="1" ht="24.96" customHeight="1">
      <c r="A98" s="9"/>
      <c r="B98" s="138"/>
      <c r="C98" s="9"/>
      <c r="D98" s="139" t="s">
        <v>455</v>
      </c>
      <c r="E98" s="140"/>
      <c r="F98" s="140"/>
      <c r="G98" s="140"/>
      <c r="H98" s="140"/>
      <c r="I98" s="140"/>
      <c r="J98" s="141">
        <f>J125</f>
        <v>477.78000000000003</v>
      </c>
      <c r="K98" s="9"/>
      <c r="L98" s="138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="9" customFormat="1" ht="24.96" customHeight="1">
      <c r="A99" s="9"/>
      <c r="B99" s="138"/>
      <c r="C99" s="9"/>
      <c r="D99" s="139" t="s">
        <v>456</v>
      </c>
      <c r="E99" s="140"/>
      <c r="F99" s="140"/>
      <c r="G99" s="140"/>
      <c r="H99" s="140"/>
      <c r="I99" s="140"/>
      <c r="J99" s="141">
        <f>J131</f>
        <v>9331</v>
      </c>
      <c r="K99" s="9"/>
      <c r="L99" s="138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38"/>
      <c r="C100" s="9"/>
      <c r="D100" s="139" t="s">
        <v>457</v>
      </c>
      <c r="E100" s="140"/>
      <c r="F100" s="140"/>
      <c r="G100" s="140"/>
      <c r="H100" s="140"/>
      <c r="I100" s="140"/>
      <c r="J100" s="141">
        <f>J143</f>
        <v>159</v>
      </c>
      <c r="K100" s="9"/>
      <c r="L100" s="138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9" customFormat="1" ht="24.96" customHeight="1">
      <c r="A101" s="9"/>
      <c r="B101" s="138"/>
      <c r="C101" s="9"/>
      <c r="D101" s="139" t="s">
        <v>458</v>
      </c>
      <c r="E101" s="140"/>
      <c r="F101" s="140"/>
      <c r="G101" s="140"/>
      <c r="H101" s="140"/>
      <c r="I101" s="140"/>
      <c r="J101" s="141">
        <f>J146</f>
        <v>2570</v>
      </c>
      <c r="K101" s="9"/>
      <c r="L101" s="138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2" customFormat="1" ht="21.84" customHeight="1">
      <c r="A102" s="28"/>
      <c r="B102" s="29"/>
      <c r="C102" s="28"/>
      <c r="D102" s="28"/>
      <c r="E102" s="28"/>
      <c r="F102" s="28"/>
      <c r="G102" s="28"/>
      <c r="H102" s="28"/>
      <c r="I102" s="28"/>
      <c r="J102" s="28"/>
      <c r="K102" s="28"/>
      <c r="L102" s="49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</row>
    <row r="103" s="2" customFormat="1" ht="6.96" customHeight="1">
      <c r="A103" s="28"/>
      <c r="B103" s="54"/>
      <c r="C103" s="55"/>
      <c r="D103" s="55"/>
      <c r="E103" s="55"/>
      <c r="F103" s="55"/>
      <c r="G103" s="55"/>
      <c r="H103" s="55"/>
      <c r="I103" s="55"/>
      <c r="J103" s="55"/>
      <c r="K103" s="55"/>
      <c r="L103" s="49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</row>
    <row r="107" s="2" customFormat="1" ht="6.96" customHeight="1">
      <c r="A107" s="28"/>
      <c r="B107" s="56"/>
      <c r="C107" s="57"/>
      <c r="D107" s="57"/>
      <c r="E107" s="57"/>
      <c r="F107" s="57"/>
      <c r="G107" s="57"/>
      <c r="H107" s="57"/>
      <c r="I107" s="57"/>
      <c r="J107" s="57"/>
      <c r="K107" s="57"/>
      <c r="L107" s="49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</row>
    <row r="108" s="2" customFormat="1" ht="24.96" customHeight="1">
      <c r="A108" s="28"/>
      <c r="B108" s="29"/>
      <c r="C108" s="19" t="s">
        <v>113</v>
      </c>
      <c r="D108" s="28"/>
      <c r="E108" s="28"/>
      <c r="F108" s="28"/>
      <c r="G108" s="28"/>
      <c r="H108" s="28"/>
      <c r="I108" s="28"/>
      <c r="J108" s="28"/>
      <c r="K108" s="28"/>
      <c r="L108" s="49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</row>
    <row r="109" s="2" customFormat="1" ht="6.96" customHeight="1">
      <c r="A109" s="28"/>
      <c r="B109" s="29"/>
      <c r="C109" s="28"/>
      <c r="D109" s="28"/>
      <c r="E109" s="28"/>
      <c r="F109" s="28"/>
      <c r="G109" s="28"/>
      <c r="H109" s="28"/>
      <c r="I109" s="28"/>
      <c r="J109" s="28"/>
      <c r="K109" s="28"/>
      <c r="L109" s="49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</row>
    <row r="110" s="2" customFormat="1" ht="12" customHeight="1">
      <c r="A110" s="28"/>
      <c r="B110" s="29"/>
      <c r="C110" s="25" t="s">
        <v>13</v>
      </c>
      <c r="D110" s="28"/>
      <c r="E110" s="28"/>
      <c r="F110" s="28"/>
      <c r="G110" s="28"/>
      <c r="H110" s="28"/>
      <c r="I110" s="28"/>
      <c r="J110" s="28"/>
      <c r="K110" s="28"/>
      <c r="L110" s="49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</row>
    <row r="111" s="2" customFormat="1" ht="16.5" customHeight="1">
      <c r="A111" s="28"/>
      <c r="B111" s="29"/>
      <c r="C111" s="28"/>
      <c r="D111" s="28"/>
      <c r="E111" s="116" t="str">
        <f>E7</f>
        <v>PD Dolný Lopašov,ZDS kravína modernizáciou a stavenými úpravami</v>
      </c>
      <c r="F111" s="25"/>
      <c r="G111" s="25"/>
      <c r="H111" s="25"/>
      <c r="I111" s="28"/>
      <c r="J111" s="28"/>
      <c r="K111" s="28"/>
      <c r="L111" s="49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</row>
    <row r="112" s="2" customFormat="1" ht="12" customHeight="1">
      <c r="A112" s="28"/>
      <c r="B112" s="29"/>
      <c r="C112" s="25" t="s">
        <v>101</v>
      </c>
      <c r="D112" s="28"/>
      <c r="E112" s="28"/>
      <c r="F112" s="28"/>
      <c r="G112" s="28"/>
      <c r="H112" s="28"/>
      <c r="I112" s="28"/>
      <c r="J112" s="28"/>
      <c r="K112" s="28"/>
      <c r="L112" s="49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</row>
    <row r="113" s="2" customFormat="1" ht="30" customHeight="1">
      <c r="A113" s="28"/>
      <c r="B113" s="29"/>
      <c r="C113" s="28"/>
      <c r="D113" s="28"/>
      <c r="E113" s="61" t="str">
        <f>E9</f>
        <v>SO 03 - Elektro - VÝMENA NN ROZVÁDZAČA V TS0024-007, SVS-B TYP RST</v>
      </c>
      <c r="F113" s="28"/>
      <c r="G113" s="28"/>
      <c r="H113" s="28"/>
      <c r="I113" s="28"/>
      <c r="J113" s="28"/>
      <c r="K113" s="28"/>
      <c r="L113" s="49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</row>
    <row r="114" s="2" customFormat="1" ht="6.96" customHeight="1">
      <c r="A114" s="28"/>
      <c r="B114" s="29"/>
      <c r="C114" s="28"/>
      <c r="D114" s="28"/>
      <c r="E114" s="28"/>
      <c r="F114" s="28"/>
      <c r="G114" s="28"/>
      <c r="H114" s="28"/>
      <c r="I114" s="28"/>
      <c r="J114" s="28"/>
      <c r="K114" s="28"/>
      <c r="L114" s="49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</row>
    <row r="115" s="2" customFormat="1" ht="12" customHeight="1">
      <c r="A115" s="28"/>
      <c r="B115" s="29"/>
      <c r="C115" s="25" t="s">
        <v>17</v>
      </c>
      <c r="D115" s="28"/>
      <c r="E115" s="28"/>
      <c r="F115" s="22" t="str">
        <f>F12</f>
        <v xml:space="preserve"> </v>
      </c>
      <c r="G115" s="28"/>
      <c r="H115" s="28"/>
      <c r="I115" s="25" t="s">
        <v>19</v>
      </c>
      <c r="J115" s="63" t="str">
        <f>IF(J12="","",J12)</f>
        <v>13. 10. 2026</v>
      </c>
      <c r="K115" s="28"/>
      <c r="L115" s="49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</row>
    <row r="116" s="2" customFormat="1" ht="6.96" customHeight="1">
      <c r="A116" s="28"/>
      <c r="B116" s="29"/>
      <c r="C116" s="28"/>
      <c r="D116" s="28"/>
      <c r="E116" s="28"/>
      <c r="F116" s="28"/>
      <c r="G116" s="28"/>
      <c r="H116" s="28"/>
      <c r="I116" s="28"/>
      <c r="J116" s="28"/>
      <c r="K116" s="28"/>
      <c r="L116" s="49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</row>
    <row r="117" s="2" customFormat="1" ht="25.65" customHeight="1">
      <c r="A117" s="28"/>
      <c r="B117" s="29"/>
      <c r="C117" s="25" t="s">
        <v>21</v>
      </c>
      <c r="D117" s="28"/>
      <c r="E117" s="28"/>
      <c r="F117" s="22" t="str">
        <f>E15</f>
        <v>PD Dolný Lopašov</v>
      </c>
      <c r="G117" s="28"/>
      <c r="H117" s="28"/>
      <c r="I117" s="25" t="s">
        <v>27</v>
      </c>
      <c r="J117" s="26" t="str">
        <f>E21</f>
        <v>Ing.arch.Štefan Magula</v>
      </c>
      <c r="K117" s="28"/>
      <c r="L117" s="49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</row>
    <row r="118" s="2" customFormat="1" ht="15.15" customHeight="1">
      <c r="A118" s="28"/>
      <c r="B118" s="29"/>
      <c r="C118" s="25" t="s">
        <v>25</v>
      </c>
      <c r="D118" s="28"/>
      <c r="E118" s="28"/>
      <c r="F118" s="22" t="str">
        <f>IF(E18="","",E18)</f>
        <v xml:space="preserve"> </v>
      </c>
      <c r="G118" s="28"/>
      <c r="H118" s="28"/>
      <c r="I118" s="25" t="s">
        <v>30</v>
      </c>
      <c r="J118" s="26" t="str">
        <f>E24</f>
        <v xml:space="preserve"> </v>
      </c>
      <c r="K118" s="28"/>
      <c r="L118" s="49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</row>
    <row r="119" s="2" customFormat="1" ht="10.32" customHeight="1">
      <c r="A119" s="28"/>
      <c r="B119" s="29"/>
      <c r="C119" s="28"/>
      <c r="D119" s="28"/>
      <c r="E119" s="28"/>
      <c r="F119" s="28"/>
      <c r="G119" s="28"/>
      <c r="H119" s="28"/>
      <c r="I119" s="28"/>
      <c r="J119" s="28"/>
      <c r="K119" s="28"/>
      <c r="L119" s="49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</row>
    <row r="120" s="11" customFormat="1" ht="29.28" customHeight="1">
      <c r="A120" s="146"/>
      <c r="B120" s="147"/>
      <c r="C120" s="148" t="s">
        <v>114</v>
      </c>
      <c r="D120" s="149" t="s">
        <v>57</v>
      </c>
      <c r="E120" s="149" t="s">
        <v>53</v>
      </c>
      <c r="F120" s="149" t="s">
        <v>54</v>
      </c>
      <c r="G120" s="149" t="s">
        <v>115</v>
      </c>
      <c r="H120" s="149" t="s">
        <v>116</v>
      </c>
      <c r="I120" s="149" t="s">
        <v>117</v>
      </c>
      <c r="J120" s="150" t="s">
        <v>105</v>
      </c>
      <c r="K120" s="151" t="s">
        <v>118</v>
      </c>
      <c r="L120" s="152"/>
      <c r="M120" s="80" t="s">
        <v>1</v>
      </c>
      <c r="N120" s="81" t="s">
        <v>36</v>
      </c>
      <c r="O120" s="81" t="s">
        <v>119</v>
      </c>
      <c r="P120" s="81" t="s">
        <v>120</v>
      </c>
      <c r="Q120" s="81" t="s">
        <v>121</v>
      </c>
      <c r="R120" s="81" t="s">
        <v>122</v>
      </c>
      <c r="S120" s="81" t="s">
        <v>123</v>
      </c>
      <c r="T120" s="82" t="s">
        <v>124</v>
      </c>
      <c r="U120" s="146"/>
      <c r="V120" s="146"/>
      <c r="W120" s="146"/>
      <c r="X120" s="146"/>
      <c r="Y120" s="146"/>
      <c r="Z120" s="146"/>
      <c r="AA120" s="146"/>
      <c r="AB120" s="146"/>
      <c r="AC120" s="146"/>
      <c r="AD120" s="146"/>
      <c r="AE120" s="146"/>
    </row>
    <row r="121" s="2" customFormat="1" ht="22.8" customHeight="1">
      <c r="A121" s="28"/>
      <c r="B121" s="29"/>
      <c r="C121" s="87" t="s">
        <v>106</v>
      </c>
      <c r="D121" s="28"/>
      <c r="E121" s="28"/>
      <c r="F121" s="28"/>
      <c r="G121" s="28"/>
      <c r="H121" s="28"/>
      <c r="I121" s="28"/>
      <c r="J121" s="153">
        <f>BK121</f>
        <v>13193.48</v>
      </c>
      <c r="K121" s="28"/>
      <c r="L121" s="29"/>
      <c r="M121" s="83"/>
      <c r="N121" s="67"/>
      <c r="O121" s="84"/>
      <c r="P121" s="154">
        <f>P122+P125+P131+P143+P146</f>
        <v>0</v>
      </c>
      <c r="Q121" s="84"/>
      <c r="R121" s="154">
        <f>R122+R125+R131+R143+R146</f>
        <v>0</v>
      </c>
      <c r="S121" s="84"/>
      <c r="T121" s="155">
        <f>T122+T125+T131+T143+T146</f>
        <v>0</v>
      </c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T121" s="15" t="s">
        <v>71</v>
      </c>
      <c r="AU121" s="15" t="s">
        <v>107</v>
      </c>
      <c r="BK121" s="156">
        <f>BK122+BK125+BK131+BK143+BK146</f>
        <v>13193.48</v>
      </c>
    </row>
    <row r="122" s="12" customFormat="1" ht="25.92" customHeight="1">
      <c r="A122" s="12"/>
      <c r="B122" s="157"/>
      <c r="C122" s="12"/>
      <c r="D122" s="158" t="s">
        <v>71</v>
      </c>
      <c r="E122" s="159" t="s">
        <v>459</v>
      </c>
      <c r="F122" s="159" t="s">
        <v>460</v>
      </c>
      <c r="G122" s="12"/>
      <c r="H122" s="12"/>
      <c r="I122" s="12"/>
      <c r="J122" s="160">
        <f>BK122</f>
        <v>655.70000000000005</v>
      </c>
      <c r="K122" s="12"/>
      <c r="L122" s="157"/>
      <c r="M122" s="161"/>
      <c r="N122" s="162"/>
      <c r="O122" s="162"/>
      <c r="P122" s="163">
        <f>SUM(P123:P124)</f>
        <v>0</v>
      </c>
      <c r="Q122" s="162"/>
      <c r="R122" s="163">
        <f>SUM(R123:R124)</f>
        <v>0</v>
      </c>
      <c r="S122" s="162"/>
      <c r="T122" s="164">
        <f>SUM(T123:T124)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158" t="s">
        <v>80</v>
      </c>
      <c r="AT122" s="165" t="s">
        <v>71</v>
      </c>
      <c r="AU122" s="165" t="s">
        <v>72</v>
      </c>
      <c r="AY122" s="158" t="s">
        <v>127</v>
      </c>
      <c r="BK122" s="166">
        <f>SUM(BK123:BK124)</f>
        <v>655.70000000000005</v>
      </c>
    </row>
    <row r="123" s="2" customFormat="1" ht="16.5" customHeight="1">
      <c r="A123" s="28"/>
      <c r="B123" s="169"/>
      <c r="C123" s="187" t="s">
        <v>80</v>
      </c>
      <c r="D123" s="187" t="s">
        <v>227</v>
      </c>
      <c r="E123" s="188" t="s">
        <v>461</v>
      </c>
      <c r="F123" s="189" t="s">
        <v>462</v>
      </c>
      <c r="G123" s="190" t="s">
        <v>158</v>
      </c>
      <c r="H123" s="191">
        <v>50</v>
      </c>
      <c r="I123" s="192">
        <v>12.5</v>
      </c>
      <c r="J123" s="192">
        <f>ROUND(I123*H123,2)</f>
        <v>625</v>
      </c>
      <c r="K123" s="193"/>
      <c r="L123" s="194"/>
      <c r="M123" s="195" t="s">
        <v>1</v>
      </c>
      <c r="N123" s="196" t="s">
        <v>38</v>
      </c>
      <c r="O123" s="179">
        <v>0</v>
      </c>
      <c r="P123" s="179">
        <f>O123*H123</f>
        <v>0</v>
      </c>
      <c r="Q123" s="179">
        <v>0</v>
      </c>
      <c r="R123" s="179">
        <f>Q123*H123</f>
        <v>0</v>
      </c>
      <c r="S123" s="179">
        <v>0</v>
      </c>
      <c r="T123" s="180">
        <f>S123*H123</f>
        <v>0</v>
      </c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R123" s="181" t="s">
        <v>167</v>
      </c>
      <c r="AT123" s="181" t="s">
        <v>227</v>
      </c>
      <c r="AU123" s="181" t="s">
        <v>80</v>
      </c>
      <c r="AY123" s="15" t="s">
        <v>127</v>
      </c>
      <c r="BE123" s="182">
        <f>IF(N123="základná",J123,0)</f>
        <v>0</v>
      </c>
      <c r="BF123" s="182">
        <f>IF(N123="znížená",J123,0)</f>
        <v>625</v>
      </c>
      <c r="BG123" s="182">
        <f>IF(N123="zákl. prenesená",J123,0)</f>
        <v>0</v>
      </c>
      <c r="BH123" s="182">
        <f>IF(N123="zníž. prenesená",J123,0)</f>
        <v>0</v>
      </c>
      <c r="BI123" s="182">
        <f>IF(N123="nulová",J123,0)</f>
        <v>0</v>
      </c>
      <c r="BJ123" s="15" t="s">
        <v>135</v>
      </c>
      <c r="BK123" s="182">
        <f>ROUND(I123*H123,2)</f>
        <v>625</v>
      </c>
      <c r="BL123" s="15" t="s">
        <v>134</v>
      </c>
      <c r="BM123" s="181" t="s">
        <v>155</v>
      </c>
    </row>
    <row r="124" s="2" customFormat="1" ht="16.5" customHeight="1">
      <c r="A124" s="28"/>
      <c r="B124" s="169"/>
      <c r="C124" s="187" t="s">
        <v>135</v>
      </c>
      <c r="D124" s="187" t="s">
        <v>227</v>
      </c>
      <c r="E124" s="188" t="s">
        <v>463</v>
      </c>
      <c r="F124" s="189" t="s">
        <v>464</v>
      </c>
      <c r="G124" s="190" t="s">
        <v>238</v>
      </c>
      <c r="H124" s="191">
        <v>10</v>
      </c>
      <c r="I124" s="192">
        <v>3.0699999999999998</v>
      </c>
      <c r="J124" s="192">
        <f>ROUND(I124*H124,2)</f>
        <v>30.699999999999999</v>
      </c>
      <c r="K124" s="193"/>
      <c r="L124" s="194"/>
      <c r="M124" s="195" t="s">
        <v>1</v>
      </c>
      <c r="N124" s="196" t="s">
        <v>38</v>
      </c>
      <c r="O124" s="179">
        <v>0</v>
      </c>
      <c r="P124" s="179">
        <f>O124*H124</f>
        <v>0</v>
      </c>
      <c r="Q124" s="179">
        <v>0</v>
      </c>
      <c r="R124" s="179">
        <f>Q124*H124</f>
        <v>0</v>
      </c>
      <c r="S124" s="179">
        <v>0</v>
      </c>
      <c r="T124" s="180">
        <f>S124*H124</f>
        <v>0</v>
      </c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R124" s="181" t="s">
        <v>167</v>
      </c>
      <c r="AT124" s="181" t="s">
        <v>227</v>
      </c>
      <c r="AU124" s="181" t="s">
        <v>80</v>
      </c>
      <c r="AY124" s="15" t="s">
        <v>127</v>
      </c>
      <c r="BE124" s="182">
        <f>IF(N124="základná",J124,0)</f>
        <v>0</v>
      </c>
      <c r="BF124" s="182">
        <f>IF(N124="znížená",J124,0)</f>
        <v>30.699999999999999</v>
      </c>
      <c r="BG124" s="182">
        <f>IF(N124="zákl. prenesená",J124,0)</f>
        <v>0</v>
      </c>
      <c r="BH124" s="182">
        <f>IF(N124="zníž. prenesená",J124,0)</f>
        <v>0</v>
      </c>
      <c r="BI124" s="182">
        <f>IF(N124="nulová",J124,0)</f>
        <v>0</v>
      </c>
      <c r="BJ124" s="15" t="s">
        <v>135</v>
      </c>
      <c r="BK124" s="182">
        <f>ROUND(I124*H124,2)</f>
        <v>30.699999999999999</v>
      </c>
      <c r="BL124" s="15" t="s">
        <v>134</v>
      </c>
      <c r="BM124" s="181" t="s">
        <v>167</v>
      </c>
    </row>
    <row r="125" s="12" customFormat="1" ht="25.92" customHeight="1">
      <c r="A125" s="12"/>
      <c r="B125" s="157"/>
      <c r="C125" s="12"/>
      <c r="D125" s="158" t="s">
        <v>71</v>
      </c>
      <c r="E125" s="159" t="s">
        <v>465</v>
      </c>
      <c r="F125" s="159" t="s">
        <v>466</v>
      </c>
      <c r="G125" s="12"/>
      <c r="H125" s="12"/>
      <c r="I125" s="12"/>
      <c r="J125" s="160">
        <f>BK125</f>
        <v>477.78000000000003</v>
      </c>
      <c r="K125" s="12"/>
      <c r="L125" s="157"/>
      <c r="M125" s="161"/>
      <c r="N125" s="162"/>
      <c r="O125" s="162"/>
      <c r="P125" s="163">
        <f>SUM(P126:P130)</f>
        <v>0</v>
      </c>
      <c r="Q125" s="162"/>
      <c r="R125" s="163">
        <f>SUM(R126:R130)</f>
        <v>0</v>
      </c>
      <c r="S125" s="162"/>
      <c r="T125" s="164">
        <f>SUM(T126:T130)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158" t="s">
        <v>80</v>
      </c>
      <c r="AT125" s="165" t="s">
        <v>71</v>
      </c>
      <c r="AU125" s="165" t="s">
        <v>72</v>
      </c>
      <c r="AY125" s="158" t="s">
        <v>127</v>
      </c>
      <c r="BK125" s="166">
        <f>SUM(BK126:BK130)</f>
        <v>477.78000000000003</v>
      </c>
    </row>
    <row r="126" s="2" customFormat="1" ht="24.15" customHeight="1">
      <c r="A126" s="28"/>
      <c r="B126" s="169"/>
      <c r="C126" s="187" t="s">
        <v>140</v>
      </c>
      <c r="D126" s="187" t="s">
        <v>227</v>
      </c>
      <c r="E126" s="188" t="s">
        <v>467</v>
      </c>
      <c r="F126" s="189" t="s">
        <v>468</v>
      </c>
      <c r="G126" s="190" t="s">
        <v>158</v>
      </c>
      <c r="H126" s="191">
        <v>10</v>
      </c>
      <c r="I126" s="192">
        <v>6.4000000000000004</v>
      </c>
      <c r="J126" s="192">
        <f>ROUND(I126*H126,2)</f>
        <v>64</v>
      </c>
      <c r="K126" s="193"/>
      <c r="L126" s="194"/>
      <c r="M126" s="195" t="s">
        <v>1</v>
      </c>
      <c r="N126" s="196" t="s">
        <v>38</v>
      </c>
      <c r="O126" s="179">
        <v>0</v>
      </c>
      <c r="P126" s="179">
        <f>O126*H126</f>
        <v>0</v>
      </c>
      <c r="Q126" s="179">
        <v>0</v>
      </c>
      <c r="R126" s="179">
        <f>Q126*H126</f>
        <v>0</v>
      </c>
      <c r="S126" s="179">
        <v>0</v>
      </c>
      <c r="T126" s="180">
        <f>S126*H126</f>
        <v>0</v>
      </c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R126" s="181" t="s">
        <v>167</v>
      </c>
      <c r="AT126" s="181" t="s">
        <v>227</v>
      </c>
      <c r="AU126" s="181" t="s">
        <v>80</v>
      </c>
      <c r="AY126" s="15" t="s">
        <v>127</v>
      </c>
      <c r="BE126" s="182">
        <f>IF(N126="základná",J126,0)</f>
        <v>0</v>
      </c>
      <c r="BF126" s="182">
        <f>IF(N126="znížená",J126,0)</f>
        <v>64</v>
      </c>
      <c r="BG126" s="182">
        <f>IF(N126="zákl. prenesená",J126,0)</f>
        <v>0</v>
      </c>
      <c r="BH126" s="182">
        <f>IF(N126="zníž. prenesená",J126,0)</f>
        <v>0</v>
      </c>
      <c r="BI126" s="182">
        <f>IF(N126="nulová",J126,0)</f>
        <v>0</v>
      </c>
      <c r="BJ126" s="15" t="s">
        <v>135</v>
      </c>
      <c r="BK126" s="182">
        <f>ROUND(I126*H126,2)</f>
        <v>64</v>
      </c>
      <c r="BL126" s="15" t="s">
        <v>134</v>
      </c>
      <c r="BM126" s="181" t="s">
        <v>213</v>
      </c>
    </row>
    <row r="127" s="2" customFormat="1" ht="16.5" customHeight="1">
      <c r="A127" s="28"/>
      <c r="B127" s="169"/>
      <c r="C127" s="187" t="s">
        <v>134</v>
      </c>
      <c r="D127" s="187" t="s">
        <v>227</v>
      </c>
      <c r="E127" s="188" t="s">
        <v>469</v>
      </c>
      <c r="F127" s="189" t="s">
        <v>470</v>
      </c>
      <c r="G127" s="190" t="s">
        <v>158</v>
      </c>
      <c r="H127" s="191">
        <v>10</v>
      </c>
      <c r="I127" s="192">
        <v>3.8599999999999999</v>
      </c>
      <c r="J127" s="192">
        <f>ROUND(I127*H127,2)</f>
        <v>38.600000000000001</v>
      </c>
      <c r="K127" s="193"/>
      <c r="L127" s="194"/>
      <c r="M127" s="195" t="s">
        <v>1</v>
      </c>
      <c r="N127" s="196" t="s">
        <v>38</v>
      </c>
      <c r="O127" s="179">
        <v>0</v>
      </c>
      <c r="P127" s="179">
        <f>O127*H127</f>
        <v>0</v>
      </c>
      <c r="Q127" s="179">
        <v>0</v>
      </c>
      <c r="R127" s="179">
        <f>Q127*H127</f>
        <v>0</v>
      </c>
      <c r="S127" s="179">
        <v>0</v>
      </c>
      <c r="T127" s="180">
        <f>S127*H127</f>
        <v>0</v>
      </c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R127" s="181" t="s">
        <v>167</v>
      </c>
      <c r="AT127" s="181" t="s">
        <v>227</v>
      </c>
      <c r="AU127" s="181" t="s">
        <v>80</v>
      </c>
      <c r="AY127" s="15" t="s">
        <v>127</v>
      </c>
      <c r="BE127" s="182">
        <f>IF(N127="základná",J127,0)</f>
        <v>0</v>
      </c>
      <c r="BF127" s="182">
        <f>IF(N127="znížená",J127,0)</f>
        <v>38.600000000000001</v>
      </c>
      <c r="BG127" s="182">
        <f>IF(N127="zákl. prenesená",J127,0)</f>
        <v>0</v>
      </c>
      <c r="BH127" s="182">
        <f>IF(N127="zníž. prenesená",J127,0)</f>
        <v>0</v>
      </c>
      <c r="BI127" s="182">
        <f>IF(N127="nulová",J127,0)</f>
        <v>0</v>
      </c>
      <c r="BJ127" s="15" t="s">
        <v>135</v>
      </c>
      <c r="BK127" s="182">
        <f>ROUND(I127*H127,2)</f>
        <v>38.600000000000001</v>
      </c>
      <c r="BL127" s="15" t="s">
        <v>134</v>
      </c>
      <c r="BM127" s="181" t="s">
        <v>221</v>
      </c>
    </row>
    <row r="128" s="2" customFormat="1" ht="16.5" customHeight="1">
      <c r="A128" s="28"/>
      <c r="B128" s="169"/>
      <c r="C128" s="187" t="s">
        <v>147</v>
      </c>
      <c r="D128" s="187" t="s">
        <v>227</v>
      </c>
      <c r="E128" s="188" t="s">
        <v>471</v>
      </c>
      <c r="F128" s="189" t="s">
        <v>472</v>
      </c>
      <c r="G128" s="190" t="s">
        <v>158</v>
      </c>
      <c r="H128" s="191">
        <v>50</v>
      </c>
      <c r="I128" s="192">
        <v>5.54</v>
      </c>
      <c r="J128" s="192">
        <f>ROUND(I128*H128,2)</f>
        <v>277</v>
      </c>
      <c r="K128" s="193"/>
      <c r="L128" s="194"/>
      <c r="M128" s="195" t="s">
        <v>1</v>
      </c>
      <c r="N128" s="196" t="s">
        <v>38</v>
      </c>
      <c r="O128" s="179">
        <v>0</v>
      </c>
      <c r="P128" s="179">
        <f>O128*H128</f>
        <v>0</v>
      </c>
      <c r="Q128" s="179">
        <v>0</v>
      </c>
      <c r="R128" s="179">
        <f>Q128*H128</f>
        <v>0</v>
      </c>
      <c r="S128" s="179">
        <v>0</v>
      </c>
      <c r="T128" s="180">
        <f>S128*H128</f>
        <v>0</v>
      </c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R128" s="181" t="s">
        <v>167</v>
      </c>
      <c r="AT128" s="181" t="s">
        <v>227</v>
      </c>
      <c r="AU128" s="181" t="s">
        <v>80</v>
      </c>
      <c r="AY128" s="15" t="s">
        <v>127</v>
      </c>
      <c r="BE128" s="182">
        <f>IF(N128="základná",J128,0)</f>
        <v>0</v>
      </c>
      <c r="BF128" s="182">
        <f>IF(N128="znížená",J128,0)</f>
        <v>277</v>
      </c>
      <c r="BG128" s="182">
        <f>IF(N128="zákl. prenesená",J128,0)</f>
        <v>0</v>
      </c>
      <c r="BH128" s="182">
        <f>IF(N128="zníž. prenesená",J128,0)</f>
        <v>0</v>
      </c>
      <c r="BI128" s="182">
        <f>IF(N128="nulová",J128,0)</f>
        <v>0</v>
      </c>
      <c r="BJ128" s="15" t="s">
        <v>135</v>
      </c>
      <c r="BK128" s="182">
        <f>ROUND(I128*H128,2)</f>
        <v>277</v>
      </c>
      <c r="BL128" s="15" t="s">
        <v>134</v>
      </c>
      <c r="BM128" s="181" t="s">
        <v>212</v>
      </c>
    </row>
    <row r="129" s="2" customFormat="1" ht="16.5" customHeight="1">
      <c r="A129" s="28"/>
      <c r="B129" s="169"/>
      <c r="C129" s="187" t="s">
        <v>155</v>
      </c>
      <c r="D129" s="187" t="s">
        <v>227</v>
      </c>
      <c r="E129" s="188" t="s">
        <v>473</v>
      </c>
      <c r="F129" s="189" t="s">
        <v>474</v>
      </c>
      <c r="G129" s="190" t="s">
        <v>238</v>
      </c>
      <c r="H129" s="191">
        <v>2</v>
      </c>
      <c r="I129" s="192">
        <v>4.0899999999999999</v>
      </c>
      <c r="J129" s="192">
        <f>ROUND(I129*H129,2)</f>
        <v>8.1799999999999997</v>
      </c>
      <c r="K129" s="193"/>
      <c r="L129" s="194"/>
      <c r="M129" s="195" t="s">
        <v>1</v>
      </c>
      <c r="N129" s="196" t="s">
        <v>38</v>
      </c>
      <c r="O129" s="179">
        <v>0</v>
      </c>
      <c r="P129" s="179">
        <f>O129*H129</f>
        <v>0</v>
      </c>
      <c r="Q129" s="179">
        <v>0</v>
      </c>
      <c r="R129" s="179">
        <f>Q129*H129</f>
        <v>0</v>
      </c>
      <c r="S129" s="179">
        <v>0</v>
      </c>
      <c r="T129" s="180">
        <f>S129*H129</f>
        <v>0</v>
      </c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R129" s="181" t="s">
        <v>167</v>
      </c>
      <c r="AT129" s="181" t="s">
        <v>227</v>
      </c>
      <c r="AU129" s="181" t="s">
        <v>80</v>
      </c>
      <c r="AY129" s="15" t="s">
        <v>127</v>
      </c>
      <c r="BE129" s="182">
        <f>IF(N129="základná",J129,0)</f>
        <v>0</v>
      </c>
      <c r="BF129" s="182">
        <f>IF(N129="znížená",J129,0)</f>
        <v>8.1799999999999997</v>
      </c>
      <c r="BG129" s="182">
        <f>IF(N129="zákl. prenesená",J129,0)</f>
        <v>0</v>
      </c>
      <c r="BH129" s="182">
        <f>IF(N129="zníž. prenesená",J129,0)</f>
        <v>0</v>
      </c>
      <c r="BI129" s="182">
        <f>IF(N129="nulová",J129,0)</f>
        <v>0</v>
      </c>
      <c r="BJ129" s="15" t="s">
        <v>135</v>
      </c>
      <c r="BK129" s="182">
        <f>ROUND(I129*H129,2)</f>
        <v>8.1799999999999997</v>
      </c>
      <c r="BL129" s="15" t="s">
        <v>134</v>
      </c>
      <c r="BM129" s="181" t="s">
        <v>159</v>
      </c>
    </row>
    <row r="130" s="2" customFormat="1" ht="16.5" customHeight="1">
      <c r="A130" s="28"/>
      <c r="B130" s="169"/>
      <c r="C130" s="170" t="s">
        <v>161</v>
      </c>
      <c r="D130" s="170" t="s">
        <v>130</v>
      </c>
      <c r="E130" s="171" t="s">
        <v>475</v>
      </c>
      <c r="F130" s="172" t="s">
        <v>476</v>
      </c>
      <c r="G130" s="173" t="s">
        <v>238</v>
      </c>
      <c r="H130" s="174">
        <v>3</v>
      </c>
      <c r="I130" s="175">
        <v>30</v>
      </c>
      <c r="J130" s="175">
        <f>ROUND(I130*H130,2)</f>
        <v>90</v>
      </c>
      <c r="K130" s="176"/>
      <c r="L130" s="29"/>
      <c r="M130" s="177" t="s">
        <v>1</v>
      </c>
      <c r="N130" s="178" t="s">
        <v>38</v>
      </c>
      <c r="O130" s="179">
        <v>0</v>
      </c>
      <c r="P130" s="179">
        <f>O130*H130</f>
        <v>0</v>
      </c>
      <c r="Q130" s="179">
        <v>0</v>
      </c>
      <c r="R130" s="179">
        <f>Q130*H130</f>
        <v>0</v>
      </c>
      <c r="S130" s="179">
        <v>0</v>
      </c>
      <c r="T130" s="180">
        <f>S130*H130</f>
        <v>0</v>
      </c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R130" s="181" t="s">
        <v>134</v>
      </c>
      <c r="AT130" s="181" t="s">
        <v>130</v>
      </c>
      <c r="AU130" s="181" t="s">
        <v>80</v>
      </c>
      <c r="AY130" s="15" t="s">
        <v>127</v>
      </c>
      <c r="BE130" s="182">
        <f>IF(N130="základná",J130,0)</f>
        <v>0</v>
      </c>
      <c r="BF130" s="182">
        <f>IF(N130="znížená",J130,0)</f>
        <v>90</v>
      </c>
      <c r="BG130" s="182">
        <f>IF(N130="zákl. prenesená",J130,0)</f>
        <v>0</v>
      </c>
      <c r="BH130" s="182">
        <f>IF(N130="zníž. prenesená",J130,0)</f>
        <v>0</v>
      </c>
      <c r="BI130" s="182">
        <f>IF(N130="nulová",J130,0)</f>
        <v>0</v>
      </c>
      <c r="BJ130" s="15" t="s">
        <v>135</v>
      </c>
      <c r="BK130" s="182">
        <f>ROUND(I130*H130,2)</f>
        <v>90</v>
      </c>
      <c r="BL130" s="15" t="s">
        <v>134</v>
      </c>
      <c r="BM130" s="181" t="s">
        <v>247</v>
      </c>
    </row>
    <row r="131" s="12" customFormat="1" ht="25.92" customHeight="1">
      <c r="A131" s="12"/>
      <c r="B131" s="157"/>
      <c r="C131" s="12"/>
      <c r="D131" s="158" t="s">
        <v>71</v>
      </c>
      <c r="E131" s="159" t="s">
        <v>477</v>
      </c>
      <c r="F131" s="159" t="s">
        <v>478</v>
      </c>
      <c r="G131" s="12"/>
      <c r="H131" s="12"/>
      <c r="I131" s="12"/>
      <c r="J131" s="160">
        <f>BK131</f>
        <v>9331</v>
      </c>
      <c r="K131" s="12"/>
      <c r="L131" s="157"/>
      <c r="M131" s="161"/>
      <c r="N131" s="162"/>
      <c r="O131" s="162"/>
      <c r="P131" s="163">
        <f>SUM(P132:P142)</f>
        <v>0</v>
      </c>
      <c r="Q131" s="162"/>
      <c r="R131" s="163">
        <f>SUM(R132:R142)</f>
        <v>0</v>
      </c>
      <c r="S131" s="162"/>
      <c r="T131" s="164">
        <f>SUM(T132:T142)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158" t="s">
        <v>80</v>
      </c>
      <c r="AT131" s="165" t="s">
        <v>71</v>
      </c>
      <c r="AU131" s="165" t="s">
        <v>72</v>
      </c>
      <c r="AY131" s="158" t="s">
        <v>127</v>
      </c>
      <c r="BK131" s="166">
        <f>SUM(BK132:BK142)</f>
        <v>9331</v>
      </c>
    </row>
    <row r="132" s="2" customFormat="1" ht="33" customHeight="1">
      <c r="A132" s="28"/>
      <c r="B132" s="169"/>
      <c r="C132" s="187" t="s">
        <v>167</v>
      </c>
      <c r="D132" s="187" t="s">
        <v>227</v>
      </c>
      <c r="E132" s="188" t="s">
        <v>479</v>
      </c>
      <c r="F132" s="189" t="s">
        <v>480</v>
      </c>
      <c r="G132" s="190" t="s">
        <v>238</v>
      </c>
      <c r="H132" s="191">
        <v>1</v>
      </c>
      <c r="I132" s="192">
        <v>6700</v>
      </c>
      <c r="J132" s="192">
        <f>ROUND(I132*H132,2)</f>
        <v>6700</v>
      </c>
      <c r="K132" s="193"/>
      <c r="L132" s="194"/>
      <c r="M132" s="195" t="s">
        <v>1</v>
      </c>
      <c r="N132" s="196" t="s">
        <v>38</v>
      </c>
      <c r="O132" s="179">
        <v>0</v>
      </c>
      <c r="P132" s="179">
        <f>O132*H132</f>
        <v>0</v>
      </c>
      <c r="Q132" s="179">
        <v>0</v>
      </c>
      <c r="R132" s="179">
        <f>Q132*H132</f>
        <v>0</v>
      </c>
      <c r="S132" s="179">
        <v>0</v>
      </c>
      <c r="T132" s="180">
        <f>S132*H132</f>
        <v>0</v>
      </c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R132" s="181" t="s">
        <v>167</v>
      </c>
      <c r="AT132" s="181" t="s">
        <v>227</v>
      </c>
      <c r="AU132" s="181" t="s">
        <v>80</v>
      </c>
      <c r="AY132" s="15" t="s">
        <v>127</v>
      </c>
      <c r="BE132" s="182">
        <f>IF(N132="základná",J132,0)</f>
        <v>0</v>
      </c>
      <c r="BF132" s="182">
        <f>IF(N132="znížená",J132,0)</f>
        <v>6700</v>
      </c>
      <c r="BG132" s="182">
        <f>IF(N132="zákl. prenesená",J132,0)</f>
        <v>0</v>
      </c>
      <c r="BH132" s="182">
        <f>IF(N132="zníž. prenesená",J132,0)</f>
        <v>0</v>
      </c>
      <c r="BI132" s="182">
        <f>IF(N132="nulová",J132,0)</f>
        <v>0</v>
      </c>
      <c r="BJ132" s="15" t="s">
        <v>135</v>
      </c>
      <c r="BK132" s="182">
        <f>ROUND(I132*H132,2)</f>
        <v>6700</v>
      </c>
      <c r="BL132" s="15" t="s">
        <v>134</v>
      </c>
      <c r="BM132" s="181" t="s">
        <v>160</v>
      </c>
    </row>
    <row r="133" s="2" customFormat="1" ht="16.5" customHeight="1">
      <c r="A133" s="28"/>
      <c r="B133" s="169"/>
      <c r="C133" s="187" t="s">
        <v>128</v>
      </c>
      <c r="D133" s="187" t="s">
        <v>227</v>
      </c>
      <c r="E133" s="188" t="s">
        <v>481</v>
      </c>
      <c r="F133" s="189" t="s">
        <v>482</v>
      </c>
      <c r="G133" s="190" t="s">
        <v>238</v>
      </c>
      <c r="H133" s="191">
        <v>3</v>
      </c>
      <c r="I133" s="192">
        <v>150</v>
      </c>
      <c r="J133" s="192">
        <f>ROUND(I133*H133,2)</f>
        <v>450</v>
      </c>
      <c r="K133" s="193"/>
      <c r="L133" s="194"/>
      <c r="M133" s="195" t="s">
        <v>1</v>
      </c>
      <c r="N133" s="196" t="s">
        <v>38</v>
      </c>
      <c r="O133" s="179">
        <v>0</v>
      </c>
      <c r="P133" s="179">
        <f>O133*H133</f>
        <v>0</v>
      </c>
      <c r="Q133" s="179">
        <v>0</v>
      </c>
      <c r="R133" s="179">
        <f>Q133*H133</f>
        <v>0</v>
      </c>
      <c r="S133" s="179">
        <v>0</v>
      </c>
      <c r="T133" s="180">
        <f>S133*H133</f>
        <v>0</v>
      </c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R133" s="181" t="s">
        <v>167</v>
      </c>
      <c r="AT133" s="181" t="s">
        <v>227</v>
      </c>
      <c r="AU133" s="181" t="s">
        <v>80</v>
      </c>
      <c r="AY133" s="15" t="s">
        <v>127</v>
      </c>
      <c r="BE133" s="182">
        <f>IF(N133="základná",J133,0)</f>
        <v>0</v>
      </c>
      <c r="BF133" s="182">
        <f>IF(N133="znížená",J133,0)</f>
        <v>450</v>
      </c>
      <c r="BG133" s="182">
        <f>IF(N133="zákl. prenesená",J133,0)</f>
        <v>0</v>
      </c>
      <c r="BH133" s="182">
        <f>IF(N133="zníž. prenesená",J133,0)</f>
        <v>0</v>
      </c>
      <c r="BI133" s="182">
        <f>IF(N133="nulová",J133,0)</f>
        <v>0</v>
      </c>
      <c r="BJ133" s="15" t="s">
        <v>135</v>
      </c>
      <c r="BK133" s="182">
        <f>ROUND(I133*H133,2)</f>
        <v>450</v>
      </c>
      <c r="BL133" s="15" t="s">
        <v>134</v>
      </c>
      <c r="BM133" s="181" t="s">
        <v>263</v>
      </c>
    </row>
    <row r="134" s="2" customFormat="1" ht="24.15" customHeight="1">
      <c r="A134" s="28"/>
      <c r="B134" s="169"/>
      <c r="C134" s="187" t="s">
        <v>213</v>
      </c>
      <c r="D134" s="187" t="s">
        <v>227</v>
      </c>
      <c r="E134" s="188" t="s">
        <v>483</v>
      </c>
      <c r="F134" s="189" t="s">
        <v>484</v>
      </c>
      <c r="G134" s="190" t="s">
        <v>238</v>
      </c>
      <c r="H134" s="191">
        <v>1</v>
      </c>
      <c r="I134" s="192">
        <v>220.5</v>
      </c>
      <c r="J134" s="192">
        <f>ROUND(I134*H134,2)</f>
        <v>220.5</v>
      </c>
      <c r="K134" s="193"/>
      <c r="L134" s="194"/>
      <c r="M134" s="195" t="s">
        <v>1</v>
      </c>
      <c r="N134" s="196" t="s">
        <v>38</v>
      </c>
      <c r="O134" s="179">
        <v>0</v>
      </c>
      <c r="P134" s="179">
        <f>O134*H134</f>
        <v>0</v>
      </c>
      <c r="Q134" s="179">
        <v>0</v>
      </c>
      <c r="R134" s="179">
        <f>Q134*H134</f>
        <v>0</v>
      </c>
      <c r="S134" s="179">
        <v>0</v>
      </c>
      <c r="T134" s="180">
        <f>S134*H134</f>
        <v>0</v>
      </c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R134" s="181" t="s">
        <v>167</v>
      </c>
      <c r="AT134" s="181" t="s">
        <v>227</v>
      </c>
      <c r="AU134" s="181" t="s">
        <v>80</v>
      </c>
      <c r="AY134" s="15" t="s">
        <v>127</v>
      </c>
      <c r="BE134" s="182">
        <f>IF(N134="základná",J134,0)</f>
        <v>0</v>
      </c>
      <c r="BF134" s="182">
        <f>IF(N134="znížená",J134,0)</f>
        <v>220.5</v>
      </c>
      <c r="BG134" s="182">
        <f>IF(N134="zákl. prenesená",J134,0)</f>
        <v>0</v>
      </c>
      <c r="BH134" s="182">
        <f>IF(N134="zníž. prenesená",J134,0)</f>
        <v>0</v>
      </c>
      <c r="BI134" s="182">
        <f>IF(N134="nulová",J134,0)</f>
        <v>0</v>
      </c>
      <c r="BJ134" s="15" t="s">
        <v>135</v>
      </c>
      <c r="BK134" s="182">
        <f>ROUND(I134*H134,2)</f>
        <v>220.5</v>
      </c>
      <c r="BL134" s="15" t="s">
        <v>134</v>
      </c>
      <c r="BM134" s="181" t="s">
        <v>234</v>
      </c>
    </row>
    <row r="135" s="2" customFormat="1" ht="21.75" customHeight="1">
      <c r="A135" s="28"/>
      <c r="B135" s="169"/>
      <c r="C135" s="170" t="s">
        <v>216</v>
      </c>
      <c r="D135" s="170" t="s">
        <v>130</v>
      </c>
      <c r="E135" s="171" t="s">
        <v>485</v>
      </c>
      <c r="F135" s="172" t="s">
        <v>486</v>
      </c>
      <c r="G135" s="173" t="s">
        <v>487</v>
      </c>
      <c r="H135" s="174">
        <v>16</v>
      </c>
      <c r="I135" s="175">
        <v>25</v>
      </c>
      <c r="J135" s="175">
        <f>ROUND(I135*H135,2)</f>
        <v>400</v>
      </c>
      <c r="K135" s="176"/>
      <c r="L135" s="29"/>
      <c r="M135" s="177" t="s">
        <v>1</v>
      </c>
      <c r="N135" s="178" t="s">
        <v>38</v>
      </c>
      <c r="O135" s="179">
        <v>0</v>
      </c>
      <c r="P135" s="179">
        <f>O135*H135</f>
        <v>0</v>
      </c>
      <c r="Q135" s="179">
        <v>0</v>
      </c>
      <c r="R135" s="179">
        <f>Q135*H135</f>
        <v>0</v>
      </c>
      <c r="S135" s="179">
        <v>0</v>
      </c>
      <c r="T135" s="180">
        <f>S135*H135</f>
        <v>0</v>
      </c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R135" s="181" t="s">
        <v>134</v>
      </c>
      <c r="AT135" s="181" t="s">
        <v>130</v>
      </c>
      <c r="AU135" s="181" t="s">
        <v>80</v>
      </c>
      <c r="AY135" s="15" t="s">
        <v>127</v>
      </c>
      <c r="BE135" s="182">
        <f>IF(N135="základná",J135,0)</f>
        <v>0</v>
      </c>
      <c r="BF135" s="182">
        <f>IF(N135="znížená",J135,0)</f>
        <v>400</v>
      </c>
      <c r="BG135" s="182">
        <f>IF(N135="zákl. prenesená",J135,0)</f>
        <v>0</v>
      </c>
      <c r="BH135" s="182">
        <f>IF(N135="zníž. prenesená",J135,0)</f>
        <v>0</v>
      </c>
      <c r="BI135" s="182">
        <f>IF(N135="nulová",J135,0)</f>
        <v>0</v>
      </c>
      <c r="BJ135" s="15" t="s">
        <v>135</v>
      </c>
      <c r="BK135" s="182">
        <f>ROUND(I135*H135,2)</f>
        <v>400</v>
      </c>
      <c r="BL135" s="15" t="s">
        <v>134</v>
      </c>
      <c r="BM135" s="181" t="s">
        <v>239</v>
      </c>
    </row>
    <row r="136" s="2" customFormat="1" ht="16.5" customHeight="1">
      <c r="A136" s="28"/>
      <c r="B136" s="169"/>
      <c r="C136" s="170" t="s">
        <v>221</v>
      </c>
      <c r="D136" s="170" t="s">
        <v>130</v>
      </c>
      <c r="E136" s="171" t="s">
        <v>488</v>
      </c>
      <c r="F136" s="172" t="s">
        <v>489</v>
      </c>
      <c r="G136" s="173" t="s">
        <v>238</v>
      </c>
      <c r="H136" s="174">
        <v>1</v>
      </c>
      <c r="I136" s="175">
        <v>55</v>
      </c>
      <c r="J136" s="175">
        <f>ROUND(I136*H136,2)</f>
        <v>55</v>
      </c>
      <c r="K136" s="176"/>
      <c r="L136" s="29"/>
      <c r="M136" s="177" t="s">
        <v>1</v>
      </c>
      <c r="N136" s="178" t="s">
        <v>38</v>
      </c>
      <c r="O136" s="179">
        <v>0</v>
      </c>
      <c r="P136" s="179">
        <f>O136*H136</f>
        <v>0</v>
      </c>
      <c r="Q136" s="179">
        <v>0</v>
      </c>
      <c r="R136" s="179">
        <f>Q136*H136</f>
        <v>0</v>
      </c>
      <c r="S136" s="179">
        <v>0</v>
      </c>
      <c r="T136" s="180">
        <f>S136*H136</f>
        <v>0</v>
      </c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R136" s="181" t="s">
        <v>134</v>
      </c>
      <c r="AT136" s="181" t="s">
        <v>130</v>
      </c>
      <c r="AU136" s="181" t="s">
        <v>80</v>
      </c>
      <c r="AY136" s="15" t="s">
        <v>127</v>
      </c>
      <c r="BE136" s="182">
        <f>IF(N136="základná",J136,0)</f>
        <v>0</v>
      </c>
      <c r="BF136" s="182">
        <f>IF(N136="znížená",J136,0)</f>
        <v>55</v>
      </c>
      <c r="BG136" s="182">
        <f>IF(N136="zákl. prenesená",J136,0)</f>
        <v>0</v>
      </c>
      <c r="BH136" s="182">
        <f>IF(N136="zníž. prenesená",J136,0)</f>
        <v>0</v>
      </c>
      <c r="BI136" s="182">
        <f>IF(N136="nulová",J136,0)</f>
        <v>0</v>
      </c>
      <c r="BJ136" s="15" t="s">
        <v>135</v>
      </c>
      <c r="BK136" s="182">
        <f>ROUND(I136*H136,2)</f>
        <v>55</v>
      </c>
      <c r="BL136" s="15" t="s">
        <v>134</v>
      </c>
      <c r="BM136" s="181" t="s">
        <v>242</v>
      </c>
    </row>
    <row r="137" s="2" customFormat="1" ht="16.5" customHeight="1">
      <c r="A137" s="28"/>
      <c r="B137" s="169"/>
      <c r="C137" s="170" t="s">
        <v>226</v>
      </c>
      <c r="D137" s="170" t="s">
        <v>130</v>
      </c>
      <c r="E137" s="171" t="s">
        <v>490</v>
      </c>
      <c r="F137" s="172" t="s">
        <v>491</v>
      </c>
      <c r="G137" s="173" t="s">
        <v>238</v>
      </c>
      <c r="H137" s="174">
        <v>1</v>
      </c>
      <c r="I137" s="175">
        <v>55</v>
      </c>
      <c r="J137" s="175">
        <f>ROUND(I137*H137,2)</f>
        <v>55</v>
      </c>
      <c r="K137" s="176"/>
      <c r="L137" s="29"/>
      <c r="M137" s="177" t="s">
        <v>1</v>
      </c>
      <c r="N137" s="178" t="s">
        <v>38</v>
      </c>
      <c r="O137" s="179">
        <v>0</v>
      </c>
      <c r="P137" s="179">
        <f>O137*H137</f>
        <v>0</v>
      </c>
      <c r="Q137" s="179">
        <v>0</v>
      </c>
      <c r="R137" s="179">
        <f>Q137*H137</f>
        <v>0</v>
      </c>
      <c r="S137" s="179">
        <v>0</v>
      </c>
      <c r="T137" s="180">
        <f>S137*H137</f>
        <v>0</v>
      </c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R137" s="181" t="s">
        <v>134</v>
      </c>
      <c r="AT137" s="181" t="s">
        <v>130</v>
      </c>
      <c r="AU137" s="181" t="s">
        <v>80</v>
      </c>
      <c r="AY137" s="15" t="s">
        <v>127</v>
      </c>
      <c r="BE137" s="182">
        <f>IF(N137="základná",J137,0)</f>
        <v>0</v>
      </c>
      <c r="BF137" s="182">
        <f>IF(N137="znížená",J137,0)</f>
        <v>55</v>
      </c>
      <c r="BG137" s="182">
        <f>IF(N137="zákl. prenesená",J137,0)</f>
        <v>0</v>
      </c>
      <c r="BH137" s="182">
        <f>IF(N137="zníž. prenesená",J137,0)</f>
        <v>0</v>
      </c>
      <c r="BI137" s="182">
        <f>IF(N137="nulová",J137,0)</f>
        <v>0</v>
      </c>
      <c r="BJ137" s="15" t="s">
        <v>135</v>
      </c>
      <c r="BK137" s="182">
        <f>ROUND(I137*H137,2)</f>
        <v>55</v>
      </c>
      <c r="BL137" s="15" t="s">
        <v>134</v>
      </c>
      <c r="BM137" s="181" t="s">
        <v>293</v>
      </c>
    </row>
    <row r="138" s="2" customFormat="1" ht="16.5" customHeight="1">
      <c r="A138" s="28"/>
      <c r="B138" s="169"/>
      <c r="C138" s="170" t="s">
        <v>212</v>
      </c>
      <c r="D138" s="170" t="s">
        <v>130</v>
      </c>
      <c r="E138" s="171" t="s">
        <v>492</v>
      </c>
      <c r="F138" s="172" t="s">
        <v>493</v>
      </c>
      <c r="G138" s="173" t="s">
        <v>487</v>
      </c>
      <c r="H138" s="174">
        <v>12</v>
      </c>
      <c r="I138" s="175">
        <v>22</v>
      </c>
      <c r="J138" s="175">
        <f>ROUND(I138*H138,2)</f>
        <v>264</v>
      </c>
      <c r="K138" s="176"/>
      <c r="L138" s="29"/>
      <c r="M138" s="177" t="s">
        <v>1</v>
      </c>
      <c r="N138" s="178" t="s">
        <v>38</v>
      </c>
      <c r="O138" s="179">
        <v>0</v>
      </c>
      <c r="P138" s="179">
        <f>O138*H138</f>
        <v>0</v>
      </c>
      <c r="Q138" s="179">
        <v>0</v>
      </c>
      <c r="R138" s="179">
        <f>Q138*H138</f>
        <v>0</v>
      </c>
      <c r="S138" s="179">
        <v>0</v>
      </c>
      <c r="T138" s="180">
        <f>S138*H138</f>
        <v>0</v>
      </c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R138" s="181" t="s">
        <v>134</v>
      </c>
      <c r="AT138" s="181" t="s">
        <v>130</v>
      </c>
      <c r="AU138" s="181" t="s">
        <v>80</v>
      </c>
      <c r="AY138" s="15" t="s">
        <v>127</v>
      </c>
      <c r="BE138" s="182">
        <f>IF(N138="základná",J138,0)</f>
        <v>0</v>
      </c>
      <c r="BF138" s="182">
        <f>IF(N138="znížená",J138,0)</f>
        <v>264</v>
      </c>
      <c r="BG138" s="182">
        <f>IF(N138="zákl. prenesená",J138,0)</f>
        <v>0</v>
      </c>
      <c r="BH138" s="182">
        <f>IF(N138="zníž. prenesená",J138,0)</f>
        <v>0</v>
      </c>
      <c r="BI138" s="182">
        <f>IF(N138="nulová",J138,0)</f>
        <v>0</v>
      </c>
      <c r="BJ138" s="15" t="s">
        <v>135</v>
      </c>
      <c r="BK138" s="182">
        <f>ROUND(I138*H138,2)</f>
        <v>264</v>
      </c>
      <c r="BL138" s="15" t="s">
        <v>134</v>
      </c>
      <c r="BM138" s="181" t="s">
        <v>301</v>
      </c>
    </row>
    <row r="139" s="2" customFormat="1" ht="16.5" customHeight="1">
      <c r="A139" s="28"/>
      <c r="B139" s="169"/>
      <c r="C139" s="187" t="s">
        <v>235</v>
      </c>
      <c r="D139" s="187" t="s">
        <v>227</v>
      </c>
      <c r="E139" s="188" t="s">
        <v>494</v>
      </c>
      <c r="F139" s="189" t="s">
        <v>495</v>
      </c>
      <c r="G139" s="190" t="s">
        <v>158</v>
      </c>
      <c r="H139" s="191">
        <v>6</v>
      </c>
      <c r="I139" s="192">
        <v>70</v>
      </c>
      <c r="J139" s="192">
        <f>ROUND(I139*H139,2)</f>
        <v>420</v>
      </c>
      <c r="K139" s="193"/>
      <c r="L139" s="194"/>
      <c r="M139" s="195" t="s">
        <v>1</v>
      </c>
      <c r="N139" s="196" t="s">
        <v>38</v>
      </c>
      <c r="O139" s="179">
        <v>0</v>
      </c>
      <c r="P139" s="179">
        <f>O139*H139</f>
        <v>0</v>
      </c>
      <c r="Q139" s="179">
        <v>0</v>
      </c>
      <c r="R139" s="179">
        <f>Q139*H139</f>
        <v>0</v>
      </c>
      <c r="S139" s="179">
        <v>0</v>
      </c>
      <c r="T139" s="180">
        <f>S139*H139</f>
        <v>0</v>
      </c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R139" s="181" t="s">
        <v>167</v>
      </c>
      <c r="AT139" s="181" t="s">
        <v>227</v>
      </c>
      <c r="AU139" s="181" t="s">
        <v>80</v>
      </c>
      <c r="AY139" s="15" t="s">
        <v>127</v>
      </c>
      <c r="BE139" s="182">
        <f>IF(N139="základná",J139,0)</f>
        <v>0</v>
      </c>
      <c r="BF139" s="182">
        <f>IF(N139="znížená",J139,0)</f>
        <v>420</v>
      </c>
      <c r="BG139" s="182">
        <f>IF(N139="zákl. prenesená",J139,0)</f>
        <v>0</v>
      </c>
      <c r="BH139" s="182">
        <f>IF(N139="zníž. prenesená",J139,0)</f>
        <v>0</v>
      </c>
      <c r="BI139" s="182">
        <f>IF(N139="nulová",J139,0)</f>
        <v>0</v>
      </c>
      <c r="BJ139" s="15" t="s">
        <v>135</v>
      </c>
      <c r="BK139" s="182">
        <f>ROUND(I139*H139,2)</f>
        <v>420</v>
      </c>
      <c r="BL139" s="15" t="s">
        <v>134</v>
      </c>
      <c r="BM139" s="181" t="s">
        <v>311</v>
      </c>
    </row>
    <row r="140" s="2" customFormat="1" ht="16.5" customHeight="1">
      <c r="A140" s="28"/>
      <c r="B140" s="169"/>
      <c r="C140" s="187" t="s">
        <v>159</v>
      </c>
      <c r="D140" s="187" t="s">
        <v>227</v>
      </c>
      <c r="E140" s="188" t="s">
        <v>496</v>
      </c>
      <c r="F140" s="189" t="s">
        <v>497</v>
      </c>
      <c r="G140" s="190" t="s">
        <v>238</v>
      </c>
      <c r="H140" s="191">
        <v>1</v>
      </c>
      <c r="I140" s="192">
        <v>16.5</v>
      </c>
      <c r="J140" s="192">
        <f>ROUND(I140*H140,2)</f>
        <v>16.5</v>
      </c>
      <c r="K140" s="193"/>
      <c r="L140" s="194"/>
      <c r="M140" s="195" t="s">
        <v>1</v>
      </c>
      <c r="N140" s="196" t="s">
        <v>38</v>
      </c>
      <c r="O140" s="179">
        <v>0</v>
      </c>
      <c r="P140" s="179">
        <f>O140*H140</f>
        <v>0</v>
      </c>
      <c r="Q140" s="179">
        <v>0</v>
      </c>
      <c r="R140" s="179">
        <f>Q140*H140</f>
        <v>0</v>
      </c>
      <c r="S140" s="179">
        <v>0</v>
      </c>
      <c r="T140" s="180">
        <f>S140*H140</f>
        <v>0</v>
      </c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R140" s="181" t="s">
        <v>167</v>
      </c>
      <c r="AT140" s="181" t="s">
        <v>227</v>
      </c>
      <c r="AU140" s="181" t="s">
        <v>80</v>
      </c>
      <c r="AY140" s="15" t="s">
        <v>127</v>
      </c>
      <c r="BE140" s="182">
        <f>IF(N140="základná",J140,0)</f>
        <v>0</v>
      </c>
      <c r="BF140" s="182">
        <f>IF(N140="znížená",J140,0)</f>
        <v>16.5</v>
      </c>
      <c r="BG140" s="182">
        <f>IF(N140="zákl. prenesená",J140,0)</f>
        <v>0</v>
      </c>
      <c r="BH140" s="182">
        <f>IF(N140="zníž. prenesená",J140,0)</f>
        <v>0</v>
      </c>
      <c r="BI140" s="182">
        <f>IF(N140="nulová",J140,0)</f>
        <v>0</v>
      </c>
      <c r="BJ140" s="15" t="s">
        <v>135</v>
      </c>
      <c r="BK140" s="182">
        <f>ROUND(I140*H140,2)</f>
        <v>16.5</v>
      </c>
      <c r="BL140" s="15" t="s">
        <v>134</v>
      </c>
      <c r="BM140" s="181" t="s">
        <v>319</v>
      </c>
    </row>
    <row r="141" s="2" customFormat="1" ht="16.5" customHeight="1">
      <c r="A141" s="28"/>
      <c r="B141" s="169"/>
      <c r="C141" s="187" t="s">
        <v>243</v>
      </c>
      <c r="D141" s="187" t="s">
        <v>227</v>
      </c>
      <c r="E141" s="188" t="s">
        <v>498</v>
      </c>
      <c r="F141" s="189" t="s">
        <v>499</v>
      </c>
      <c r="G141" s="190" t="s">
        <v>238</v>
      </c>
      <c r="H141" s="191">
        <v>1</v>
      </c>
      <c r="I141" s="192">
        <v>350</v>
      </c>
      <c r="J141" s="192">
        <f>ROUND(I141*H141,2)</f>
        <v>350</v>
      </c>
      <c r="K141" s="193"/>
      <c r="L141" s="194"/>
      <c r="M141" s="195" t="s">
        <v>1</v>
      </c>
      <c r="N141" s="196" t="s">
        <v>38</v>
      </c>
      <c r="O141" s="179">
        <v>0</v>
      </c>
      <c r="P141" s="179">
        <f>O141*H141</f>
        <v>0</v>
      </c>
      <c r="Q141" s="179">
        <v>0</v>
      </c>
      <c r="R141" s="179">
        <f>Q141*H141</f>
        <v>0</v>
      </c>
      <c r="S141" s="179">
        <v>0</v>
      </c>
      <c r="T141" s="180">
        <f>S141*H141</f>
        <v>0</v>
      </c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R141" s="181" t="s">
        <v>167</v>
      </c>
      <c r="AT141" s="181" t="s">
        <v>227</v>
      </c>
      <c r="AU141" s="181" t="s">
        <v>80</v>
      </c>
      <c r="AY141" s="15" t="s">
        <v>127</v>
      </c>
      <c r="BE141" s="182">
        <f>IF(N141="základná",J141,0)</f>
        <v>0</v>
      </c>
      <c r="BF141" s="182">
        <f>IF(N141="znížená",J141,0)</f>
        <v>350</v>
      </c>
      <c r="BG141" s="182">
        <f>IF(N141="zákl. prenesená",J141,0)</f>
        <v>0</v>
      </c>
      <c r="BH141" s="182">
        <f>IF(N141="zníž. prenesená",J141,0)</f>
        <v>0</v>
      </c>
      <c r="BI141" s="182">
        <f>IF(N141="nulová",J141,0)</f>
        <v>0</v>
      </c>
      <c r="BJ141" s="15" t="s">
        <v>135</v>
      </c>
      <c r="BK141" s="182">
        <f>ROUND(I141*H141,2)</f>
        <v>350</v>
      </c>
      <c r="BL141" s="15" t="s">
        <v>134</v>
      </c>
      <c r="BM141" s="181" t="s">
        <v>329</v>
      </c>
    </row>
    <row r="142" s="2" customFormat="1" ht="16.5" customHeight="1">
      <c r="A142" s="28"/>
      <c r="B142" s="169"/>
      <c r="C142" s="170" t="s">
        <v>247</v>
      </c>
      <c r="D142" s="170" t="s">
        <v>130</v>
      </c>
      <c r="E142" s="171" t="s">
        <v>500</v>
      </c>
      <c r="F142" s="172" t="s">
        <v>501</v>
      </c>
      <c r="G142" s="173" t="s">
        <v>224</v>
      </c>
      <c r="H142" s="174">
        <v>1</v>
      </c>
      <c r="I142" s="175">
        <v>400</v>
      </c>
      <c r="J142" s="175">
        <f>ROUND(I142*H142,2)</f>
        <v>400</v>
      </c>
      <c r="K142" s="176"/>
      <c r="L142" s="29"/>
      <c r="M142" s="177" t="s">
        <v>1</v>
      </c>
      <c r="N142" s="178" t="s">
        <v>38</v>
      </c>
      <c r="O142" s="179">
        <v>0</v>
      </c>
      <c r="P142" s="179">
        <f>O142*H142</f>
        <v>0</v>
      </c>
      <c r="Q142" s="179">
        <v>0</v>
      </c>
      <c r="R142" s="179">
        <f>Q142*H142</f>
        <v>0</v>
      </c>
      <c r="S142" s="179">
        <v>0</v>
      </c>
      <c r="T142" s="180">
        <f>S142*H142</f>
        <v>0</v>
      </c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R142" s="181" t="s">
        <v>134</v>
      </c>
      <c r="AT142" s="181" t="s">
        <v>130</v>
      </c>
      <c r="AU142" s="181" t="s">
        <v>80</v>
      </c>
      <c r="AY142" s="15" t="s">
        <v>127</v>
      </c>
      <c r="BE142" s="182">
        <f>IF(N142="základná",J142,0)</f>
        <v>0</v>
      </c>
      <c r="BF142" s="182">
        <f>IF(N142="znížená",J142,0)</f>
        <v>400</v>
      </c>
      <c r="BG142" s="182">
        <f>IF(N142="zákl. prenesená",J142,0)</f>
        <v>0</v>
      </c>
      <c r="BH142" s="182">
        <f>IF(N142="zníž. prenesená",J142,0)</f>
        <v>0</v>
      </c>
      <c r="BI142" s="182">
        <f>IF(N142="nulová",J142,0)</f>
        <v>0</v>
      </c>
      <c r="BJ142" s="15" t="s">
        <v>135</v>
      </c>
      <c r="BK142" s="182">
        <f>ROUND(I142*H142,2)</f>
        <v>400</v>
      </c>
      <c r="BL142" s="15" t="s">
        <v>134</v>
      </c>
      <c r="BM142" s="181" t="s">
        <v>337</v>
      </c>
    </row>
    <row r="143" s="12" customFormat="1" ht="25.92" customHeight="1">
      <c r="A143" s="12"/>
      <c r="B143" s="157"/>
      <c r="C143" s="12"/>
      <c r="D143" s="158" t="s">
        <v>71</v>
      </c>
      <c r="E143" s="159" t="s">
        <v>502</v>
      </c>
      <c r="F143" s="159" t="s">
        <v>503</v>
      </c>
      <c r="G143" s="12"/>
      <c r="H143" s="12"/>
      <c r="I143" s="12"/>
      <c r="J143" s="160">
        <f>BK143</f>
        <v>159</v>
      </c>
      <c r="K143" s="12"/>
      <c r="L143" s="157"/>
      <c r="M143" s="161"/>
      <c r="N143" s="162"/>
      <c r="O143" s="162"/>
      <c r="P143" s="163">
        <f>SUM(P144:P145)</f>
        <v>0</v>
      </c>
      <c r="Q143" s="162"/>
      <c r="R143" s="163">
        <f>SUM(R144:R145)</f>
        <v>0</v>
      </c>
      <c r="S143" s="162"/>
      <c r="T143" s="164">
        <f>SUM(T144:T145)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158" t="s">
        <v>80</v>
      </c>
      <c r="AT143" s="165" t="s">
        <v>71</v>
      </c>
      <c r="AU143" s="165" t="s">
        <v>72</v>
      </c>
      <c r="AY143" s="158" t="s">
        <v>127</v>
      </c>
      <c r="BK143" s="166">
        <f>SUM(BK144:BK145)</f>
        <v>159</v>
      </c>
    </row>
    <row r="144" s="2" customFormat="1" ht="16.5" customHeight="1">
      <c r="A144" s="28"/>
      <c r="B144" s="169"/>
      <c r="C144" s="170" t="s">
        <v>251</v>
      </c>
      <c r="D144" s="170" t="s">
        <v>130</v>
      </c>
      <c r="E144" s="171" t="s">
        <v>504</v>
      </c>
      <c r="F144" s="172" t="s">
        <v>505</v>
      </c>
      <c r="G144" s="173" t="s">
        <v>487</v>
      </c>
      <c r="H144" s="174">
        <v>12</v>
      </c>
      <c r="I144" s="175">
        <v>4.5</v>
      </c>
      <c r="J144" s="175">
        <f>ROUND(I144*H144,2)</f>
        <v>54</v>
      </c>
      <c r="K144" s="176"/>
      <c r="L144" s="29"/>
      <c r="M144" s="177" t="s">
        <v>1</v>
      </c>
      <c r="N144" s="178" t="s">
        <v>38</v>
      </c>
      <c r="O144" s="179">
        <v>0</v>
      </c>
      <c r="P144" s="179">
        <f>O144*H144</f>
        <v>0</v>
      </c>
      <c r="Q144" s="179">
        <v>0</v>
      </c>
      <c r="R144" s="179">
        <f>Q144*H144</f>
        <v>0</v>
      </c>
      <c r="S144" s="179">
        <v>0</v>
      </c>
      <c r="T144" s="180">
        <f>S144*H144</f>
        <v>0</v>
      </c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R144" s="181" t="s">
        <v>134</v>
      </c>
      <c r="AT144" s="181" t="s">
        <v>130</v>
      </c>
      <c r="AU144" s="181" t="s">
        <v>80</v>
      </c>
      <c r="AY144" s="15" t="s">
        <v>127</v>
      </c>
      <c r="BE144" s="182">
        <f>IF(N144="základná",J144,0)</f>
        <v>0</v>
      </c>
      <c r="BF144" s="182">
        <f>IF(N144="znížená",J144,0)</f>
        <v>54</v>
      </c>
      <c r="BG144" s="182">
        <f>IF(N144="zákl. prenesená",J144,0)</f>
        <v>0</v>
      </c>
      <c r="BH144" s="182">
        <f>IF(N144="zníž. prenesená",J144,0)</f>
        <v>0</v>
      </c>
      <c r="BI144" s="182">
        <f>IF(N144="nulová",J144,0)</f>
        <v>0</v>
      </c>
      <c r="BJ144" s="15" t="s">
        <v>135</v>
      </c>
      <c r="BK144" s="182">
        <f>ROUND(I144*H144,2)</f>
        <v>54</v>
      </c>
      <c r="BL144" s="15" t="s">
        <v>134</v>
      </c>
      <c r="BM144" s="181" t="s">
        <v>345</v>
      </c>
    </row>
    <row r="145" s="2" customFormat="1" ht="16.5" customHeight="1">
      <c r="A145" s="28"/>
      <c r="B145" s="169"/>
      <c r="C145" s="170" t="s">
        <v>160</v>
      </c>
      <c r="D145" s="170" t="s">
        <v>130</v>
      </c>
      <c r="E145" s="171" t="s">
        <v>506</v>
      </c>
      <c r="F145" s="172" t="s">
        <v>507</v>
      </c>
      <c r="G145" s="173" t="s">
        <v>487</v>
      </c>
      <c r="H145" s="174">
        <v>6</v>
      </c>
      <c r="I145" s="175">
        <v>17.5</v>
      </c>
      <c r="J145" s="175">
        <f>ROUND(I145*H145,2)</f>
        <v>105</v>
      </c>
      <c r="K145" s="176"/>
      <c r="L145" s="29"/>
      <c r="M145" s="177" t="s">
        <v>1</v>
      </c>
      <c r="N145" s="178" t="s">
        <v>38</v>
      </c>
      <c r="O145" s="179">
        <v>0</v>
      </c>
      <c r="P145" s="179">
        <f>O145*H145</f>
        <v>0</v>
      </c>
      <c r="Q145" s="179">
        <v>0</v>
      </c>
      <c r="R145" s="179">
        <f>Q145*H145</f>
        <v>0</v>
      </c>
      <c r="S145" s="179">
        <v>0</v>
      </c>
      <c r="T145" s="180">
        <f>S145*H145</f>
        <v>0</v>
      </c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R145" s="181" t="s">
        <v>134</v>
      </c>
      <c r="AT145" s="181" t="s">
        <v>130</v>
      </c>
      <c r="AU145" s="181" t="s">
        <v>80</v>
      </c>
      <c r="AY145" s="15" t="s">
        <v>127</v>
      </c>
      <c r="BE145" s="182">
        <f>IF(N145="základná",J145,0)</f>
        <v>0</v>
      </c>
      <c r="BF145" s="182">
        <f>IF(N145="znížená",J145,0)</f>
        <v>105</v>
      </c>
      <c r="BG145" s="182">
        <f>IF(N145="zákl. prenesená",J145,0)</f>
        <v>0</v>
      </c>
      <c r="BH145" s="182">
        <f>IF(N145="zníž. prenesená",J145,0)</f>
        <v>0</v>
      </c>
      <c r="BI145" s="182">
        <f>IF(N145="nulová",J145,0)</f>
        <v>0</v>
      </c>
      <c r="BJ145" s="15" t="s">
        <v>135</v>
      </c>
      <c r="BK145" s="182">
        <f>ROUND(I145*H145,2)</f>
        <v>105</v>
      </c>
      <c r="BL145" s="15" t="s">
        <v>134</v>
      </c>
      <c r="BM145" s="181" t="s">
        <v>353</v>
      </c>
    </row>
    <row r="146" s="12" customFormat="1" ht="25.92" customHeight="1">
      <c r="A146" s="12"/>
      <c r="B146" s="157"/>
      <c r="C146" s="12"/>
      <c r="D146" s="158" t="s">
        <v>71</v>
      </c>
      <c r="E146" s="159" t="s">
        <v>508</v>
      </c>
      <c r="F146" s="159" t="s">
        <v>509</v>
      </c>
      <c r="G146" s="12"/>
      <c r="H146" s="12"/>
      <c r="I146" s="12"/>
      <c r="J146" s="160">
        <f>BK146</f>
        <v>2570</v>
      </c>
      <c r="K146" s="12"/>
      <c r="L146" s="157"/>
      <c r="M146" s="161"/>
      <c r="N146" s="162"/>
      <c r="O146" s="162"/>
      <c r="P146" s="163">
        <f>SUM(P147:P151)</f>
        <v>0</v>
      </c>
      <c r="Q146" s="162"/>
      <c r="R146" s="163">
        <f>SUM(R147:R151)</f>
        <v>0</v>
      </c>
      <c r="S146" s="162"/>
      <c r="T146" s="164">
        <f>SUM(T147:T151)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158" t="s">
        <v>80</v>
      </c>
      <c r="AT146" s="165" t="s">
        <v>71</v>
      </c>
      <c r="AU146" s="165" t="s">
        <v>72</v>
      </c>
      <c r="AY146" s="158" t="s">
        <v>127</v>
      </c>
      <c r="BK146" s="166">
        <f>SUM(BK147:BK151)</f>
        <v>2570</v>
      </c>
    </row>
    <row r="147" s="2" customFormat="1" ht="16.5" customHeight="1">
      <c r="A147" s="28"/>
      <c r="B147" s="169"/>
      <c r="C147" s="170" t="s">
        <v>259</v>
      </c>
      <c r="D147" s="170" t="s">
        <v>130</v>
      </c>
      <c r="E147" s="171" t="s">
        <v>510</v>
      </c>
      <c r="F147" s="172" t="s">
        <v>511</v>
      </c>
      <c r="G147" s="173" t="s">
        <v>487</v>
      </c>
      <c r="H147" s="174">
        <v>16</v>
      </c>
      <c r="I147" s="175">
        <v>35</v>
      </c>
      <c r="J147" s="175">
        <f>ROUND(I147*H147,2)</f>
        <v>560</v>
      </c>
      <c r="K147" s="176"/>
      <c r="L147" s="29"/>
      <c r="M147" s="177" t="s">
        <v>1</v>
      </c>
      <c r="N147" s="178" t="s">
        <v>38</v>
      </c>
      <c r="O147" s="179">
        <v>0</v>
      </c>
      <c r="P147" s="179">
        <f>O147*H147</f>
        <v>0</v>
      </c>
      <c r="Q147" s="179">
        <v>0</v>
      </c>
      <c r="R147" s="179">
        <f>Q147*H147</f>
        <v>0</v>
      </c>
      <c r="S147" s="179">
        <v>0</v>
      </c>
      <c r="T147" s="180">
        <f>S147*H147</f>
        <v>0</v>
      </c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R147" s="181" t="s">
        <v>134</v>
      </c>
      <c r="AT147" s="181" t="s">
        <v>130</v>
      </c>
      <c r="AU147" s="181" t="s">
        <v>80</v>
      </c>
      <c r="AY147" s="15" t="s">
        <v>127</v>
      </c>
      <c r="BE147" s="182">
        <f>IF(N147="základná",J147,0)</f>
        <v>0</v>
      </c>
      <c r="BF147" s="182">
        <f>IF(N147="znížená",J147,0)</f>
        <v>560</v>
      </c>
      <c r="BG147" s="182">
        <f>IF(N147="zákl. prenesená",J147,0)</f>
        <v>0</v>
      </c>
      <c r="BH147" s="182">
        <f>IF(N147="zníž. prenesená",J147,0)</f>
        <v>0</v>
      </c>
      <c r="BI147" s="182">
        <f>IF(N147="nulová",J147,0)</f>
        <v>0</v>
      </c>
      <c r="BJ147" s="15" t="s">
        <v>135</v>
      </c>
      <c r="BK147" s="182">
        <f>ROUND(I147*H147,2)</f>
        <v>560</v>
      </c>
      <c r="BL147" s="15" t="s">
        <v>134</v>
      </c>
      <c r="BM147" s="181" t="s">
        <v>266</v>
      </c>
    </row>
    <row r="148" s="2" customFormat="1" ht="16.5" customHeight="1">
      <c r="A148" s="28"/>
      <c r="B148" s="169"/>
      <c r="C148" s="170" t="s">
        <v>263</v>
      </c>
      <c r="D148" s="170" t="s">
        <v>130</v>
      </c>
      <c r="E148" s="171" t="s">
        <v>512</v>
      </c>
      <c r="F148" s="172" t="s">
        <v>513</v>
      </c>
      <c r="G148" s="173" t="s">
        <v>487</v>
      </c>
      <c r="H148" s="174">
        <v>12</v>
      </c>
      <c r="I148" s="175">
        <v>35</v>
      </c>
      <c r="J148" s="175">
        <f>ROUND(I148*H148,2)</f>
        <v>420</v>
      </c>
      <c r="K148" s="176"/>
      <c r="L148" s="29"/>
      <c r="M148" s="177" t="s">
        <v>1</v>
      </c>
      <c r="N148" s="178" t="s">
        <v>38</v>
      </c>
      <c r="O148" s="179">
        <v>0</v>
      </c>
      <c r="P148" s="179">
        <f>O148*H148</f>
        <v>0</v>
      </c>
      <c r="Q148" s="179">
        <v>0</v>
      </c>
      <c r="R148" s="179">
        <f>Q148*H148</f>
        <v>0</v>
      </c>
      <c r="S148" s="179">
        <v>0</v>
      </c>
      <c r="T148" s="180">
        <f>S148*H148</f>
        <v>0</v>
      </c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R148" s="181" t="s">
        <v>134</v>
      </c>
      <c r="AT148" s="181" t="s">
        <v>130</v>
      </c>
      <c r="AU148" s="181" t="s">
        <v>80</v>
      </c>
      <c r="AY148" s="15" t="s">
        <v>127</v>
      </c>
      <c r="BE148" s="182">
        <f>IF(N148="základná",J148,0)</f>
        <v>0</v>
      </c>
      <c r="BF148" s="182">
        <f>IF(N148="znížená",J148,0)</f>
        <v>420</v>
      </c>
      <c r="BG148" s="182">
        <f>IF(N148="zákl. prenesená",J148,0)</f>
        <v>0</v>
      </c>
      <c r="BH148" s="182">
        <f>IF(N148="zníž. prenesená",J148,0)</f>
        <v>0</v>
      </c>
      <c r="BI148" s="182">
        <f>IF(N148="nulová",J148,0)</f>
        <v>0</v>
      </c>
      <c r="BJ148" s="15" t="s">
        <v>135</v>
      </c>
      <c r="BK148" s="182">
        <f>ROUND(I148*H148,2)</f>
        <v>420</v>
      </c>
      <c r="BL148" s="15" t="s">
        <v>134</v>
      </c>
      <c r="BM148" s="181" t="s">
        <v>269</v>
      </c>
    </row>
    <row r="149" s="2" customFormat="1" ht="16.5" customHeight="1">
      <c r="A149" s="28"/>
      <c r="B149" s="169"/>
      <c r="C149" s="170" t="s">
        <v>7</v>
      </c>
      <c r="D149" s="170" t="s">
        <v>130</v>
      </c>
      <c r="E149" s="171" t="s">
        <v>514</v>
      </c>
      <c r="F149" s="172" t="s">
        <v>515</v>
      </c>
      <c r="G149" s="173" t="s">
        <v>487</v>
      </c>
      <c r="H149" s="174">
        <v>6</v>
      </c>
      <c r="I149" s="175">
        <v>55</v>
      </c>
      <c r="J149" s="175">
        <f>ROUND(I149*H149,2)</f>
        <v>330</v>
      </c>
      <c r="K149" s="176"/>
      <c r="L149" s="29"/>
      <c r="M149" s="177" t="s">
        <v>1</v>
      </c>
      <c r="N149" s="178" t="s">
        <v>38</v>
      </c>
      <c r="O149" s="179">
        <v>0</v>
      </c>
      <c r="P149" s="179">
        <f>O149*H149</f>
        <v>0</v>
      </c>
      <c r="Q149" s="179">
        <v>0</v>
      </c>
      <c r="R149" s="179">
        <f>Q149*H149</f>
        <v>0</v>
      </c>
      <c r="S149" s="179">
        <v>0</v>
      </c>
      <c r="T149" s="180">
        <f>S149*H149</f>
        <v>0</v>
      </c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R149" s="181" t="s">
        <v>134</v>
      </c>
      <c r="AT149" s="181" t="s">
        <v>130</v>
      </c>
      <c r="AU149" s="181" t="s">
        <v>80</v>
      </c>
      <c r="AY149" s="15" t="s">
        <v>127</v>
      </c>
      <c r="BE149" s="182">
        <f>IF(N149="základná",J149,0)</f>
        <v>0</v>
      </c>
      <c r="BF149" s="182">
        <f>IF(N149="znížená",J149,0)</f>
        <v>330</v>
      </c>
      <c r="BG149" s="182">
        <f>IF(N149="zákl. prenesená",J149,0)</f>
        <v>0</v>
      </c>
      <c r="BH149" s="182">
        <f>IF(N149="zníž. prenesená",J149,0)</f>
        <v>0</v>
      </c>
      <c r="BI149" s="182">
        <f>IF(N149="nulová",J149,0)</f>
        <v>0</v>
      </c>
      <c r="BJ149" s="15" t="s">
        <v>135</v>
      </c>
      <c r="BK149" s="182">
        <f>ROUND(I149*H149,2)</f>
        <v>330</v>
      </c>
      <c r="BL149" s="15" t="s">
        <v>134</v>
      </c>
      <c r="BM149" s="181" t="s">
        <v>377</v>
      </c>
    </row>
    <row r="150" s="2" customFormat="1" ht="16.5" customHeight="1">
      <c r="A150" s="28"/>
      <c r="B150" s="169"/>
      <c r="C150" s="170" t="s">
        <v>234</v>
      </c>
      <c r="D150" s="170" t="s">
        <v>130</v>
      </c>
      <c r="E150" s="171" t="s">
        <v>516</v>
      </c>
      <c r="F150" s="172" t="s">
        <v>517</v>
      </c>
      <c r="G150" s="173" t="s">
        <v>487</v>
      </c>
      <c r="H150" s="174">
        <v>18</v>
      </c>
      <c r="I150" s="175">
        <v>35</v>
      </c>
      <c r="J150" s="175">
        <f>ROUND(I150*H150,2)</f>
        <v>630</v>
      </c>
      <c r="K150" s="176"/>
      <c r="L150" s="29"/>
      <c r="M150" s="177" t="s">
        <v>1</v>
      </c>
      <c r="N150" s="178" t="s">
        <v>38</v>
      </c>
      <c r="O150" s="179">
        <v>0</v>
      </c>
      <c r="P150" s="179">
        <f>O150*H150</f>
        <v>0</v>
      </c>
      <c r="Q150" s="179">
        <v>0</v>
      </c>
      <c r="R150" s="179">
        <f>Q150*H150</f>
        <v>0</v>
      </c>
      <c r="S150" s="179">
        <v>0</v>
      </c>
      <c r="T150" s="180">
        <f>S150*H150</f>
        <v>0</v>
      </c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R150" s="181" t="s">
        <v>134</v>
      </c>
      <c r="AT150" s="181" t="s">
        <v>130</v>
      </c>
      <c r="AU150" s="181" t="s">
        <v>80</v>
      </c>
      <c r="AY150" s="15" t="s">
        <v>127</v>
      </c>
      <c r="BE150" s="182">
        <f>IF(N150="základná",J150,0)</f>
        <v>0</v>
      </c>
      <c r="BF150" s="182">
        <f>IF(N150="znížená",J150,0)</f>
        <v>630</v>
      </c>
      <c r="BG150" s="182">
        <f>IF(N150="zákl. prenesená",J150,0)</f>
        <v>0</v>
      </c>
      <c r="BH150" s="182">
        <f>IF(N150="zníž. prenesená",J150,0)</f>
        <v>0</v>
      </c>
      <c r="BI150" s="182">
        <f>IF(N150="nulová",J150,0)</f>
        <v>0</v>
      </c>
      <c r="BJ150" s="15" t="s">
        <v>135</v>
      </c>
      <c r="BK150" s="182">
        <f>ROUND(I150*H150,2)</f>
        <v>630</v>
      </c>
      <c r="BL150" s="15" t="s">
        <v>134</v>
      </c>
      <c r="BM150" s="181" t="s">
        <v>385</v>
      </c>
    </row>
    <row r="151" s="2" customFormat="1" ht="24.15" customHeight="1">
      <c r="A151" s="28"/>
      <c r="B151" s="169"/>
      <c r="C151" s="170" t="s">
        <v>275</v>
      </c>
      <c r="D151" s="170" t="s">
        <v>130</v>
      </c>
      <c r="E151" s="171" t="s">
        <v>518</v>
      </c>
      <c r="F151" s="172" t="s">
        <v>519</v>
      </c>
      <c r="G151" s="173" t="s">
        <v>487</v>
      </c>
      <c r="H151" s="174">
        <v>18</v>
      </c>
      <c r="I151" s="175">
        <v>35</v>
      </c>
      <c r="J151" s="175">
        <f>ROUND(I151*H151,2)</f>
        <v>630</v>
      </c>
      <c r="K151" s="176"/>
      <c r="L151" s="29"/>
      <c r="M151" s="183" t="s">
        <v>1</v>
      </c>
      <c r="N151" s="184" t="s">
        <v>38</v>
      </c>
      <c r="O151" s="185">
        <v>0</v>
      </c>
      <c r="P151" s="185">
        <f>O151*H151</f>
        <v>0</v>
      </c>
      <c r="Q151" s="185">
        <v>0</v>
      </c>
      <c r="R151" s="185">
        <f>Q151*H151</f>
        <v>0</v>
      </c>
      <c r="S151" s="185">
        <v>0</v>
      </c>
      <c r="T151" s="186">
        <f>S151*H151</f>
        <v>0</v>
      </c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R151" s="181" t="s">
        <v>134</v>
      </c>
      <c r="AT151" s="181" t="s">
        <v>130</v>
      </c>
      <c r="AU151" s="181" t="s">
        <v>80</v>
      </c>
      <c r="AY151" s="15" t="s">
        <v>127</v>
      </c>
      <c r="BE151" s="182">
        <f>IF(N151="základná",J151,0)</f>
        <v>0</v>
      </c>
      <c r="BF151" s="182">
        <f>IF(N151="znížená",J151,0)</f>
        <v>630</v>
      </c>
      <c r="BG151" s="182">
        <f>IF(N151="zákl. prenesená",J151,0)</f>
        <v>0</v>
      </c>
      <c r="BH151" s="182">
        <f>IF(N151="zníž. prenesená",J151,0)</f>
        <v>0</v>
      </c>
      <c r="BI151" s="182">
        <f>IF(N151="nulová",J151,0)</f>
        <v>0</v>
      </c>
      <c r="BJ151" s="15" t="s">
        <v>135</v>
      </c>
      <c r="BK151" s="182">
        <f>ROUND(I151*H151,2)</f>
        <v>630</v>
      </c>
      <c r="BL151" s="15" t="s">
        <v>134</v>
      </c>
      <c r="BM151" s="181" t="s">
        <v>395</v>
      </c>
    </row>
    <row r="152" s="2" customFormat="1" ht="6.96" customHeight="1">
      <c r="A152" s="28"/>
      <c r="B152" s="54"/>
      <c r="C152" s="55"/>
      <c r="D152" s="55"/>
      <c r="E152" s="55"/>
      <c r="F152" s="55"/>
      <c r="G152" s="55"/>
      <c r="H152" s="55"/>
      <c r="I152" s="55"/>
      <c r="J152" s="55"/>
      <c r="K152" s="55"/>
      <c r="L152" s="29"/>
      <c r="M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</row>
  </sheetData>
  <autoFilter ref="C120:K151"/>
  <mergeCells count="9">
    <mergeCell ref="E7:H7"/>
    <mergeCell ref="E9:H9"/>
    <mergeCell ref="E18:H18"/>
    <mergeCell ref="E27:H27"/>
    <mergeCell ref="E85:H85"/>
    <mergeCell ref="E87:H87"/>
    <mergeCell ref="E111:H111"/>
    <mergeCell ref="E113:H11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114"/>
    </row>
    <row r="2" s="1" customFormat="1" ht="36.96" customHeight="1">
      <c r="L2" s="14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90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72</v>
      </c>
    </row>
    <row r="4" s="1" customFormat="1" ht="24.96" customHeight="1">
      <c r="B4" s="18"/>
      <c r="D4" s="19" t="s">
        <v>100</v>
      </c>
      <c r="L4" s="18"/>
      <c r="M4" s="115" t="s">
        <v>9</v>
      </c>
      <c r="AT4" s="15" t="s">
        <v>3</v>
      </c>
    </row>
    <row r="5" s="1" customFormat="1" ht="6.96" customHeight="1">
      <c r="B5" s="18"/>
      <c r="L5" s="18"/>
    </row>
    <row r="6" s="1" customFormat="1" ht="12" customHeight="1">
      <c r="B6" s="18"/>
      <c r="D6" s="25" t="s">
        <v>13</v>
      </c>
      <c r="L6" s="18"/>
    </row>
    <row r="7" s="1" customFormat="1" ht="16.5" customHeight="1">
      <c r="B7" s="18"/>
      <c r="E7" s="116" t="str">
        <f>'Rekapitulácia stavby'!K6</f>
        <v>PD Dolný Lopašov,ZDS kravína modernizáciou a stavenými úpravami</v>
      </c>
      <c r="F7" s="25"/>
      <c r="G7" s="25"/>
      <c r="H7" s="25"/>
      <c r="L7" s="18"/>
    </row>
    <row r="8" s="2" customFormat="1" ht="12" customHeight="1">
      <c r="A8" s="28"/>
      <c r="B8" s="29"/>
      <c r="C8" s="28"/>
      <c r="D8" s="25" t="s">
        <v>101</v>
      </c>
      <c r="E8" s="28"/>
      <c r="F8" s="28"/>
      <c r="G8" s="28"/>
      <c r="H8" s="28"/>
      <c r="I8" s="28"/>
      <c r="J8" s="28"/>
      <c r="K8" s="28"/>
      <c r="L8" s="49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</row>
    <row r="9" s="2" customFormat="1" ht="16.5" customHeight="1">
      <c r="A9" s="28"/>
      <c r="B9" s="29"/>
      <c r="C9" s="28"/>
      <c r="D9" s="28"/>
      <c r="E9" s="61" t="s">
        <v>520</v>
      </c>
      <c r="F9" s="28"/>
      <c r="G9" s="28"/>
      <c r="H9" s="28"/>
      <c r="I9" s="28"/>
      <c r="J9" s="28"/>
      <c r="K9" s="28"/>
      <c r="L9" s="49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</row>
    <row r="10" s="2" customFormat="1">
      <c r="A10" s="28"/>
      <c r="B10" s="29"/>
      <c r="C10" s="28"/>
      <c r="D10" s="28"/>
      <c r="E10" s="28"/>
      <c r="F10" s="28"/>
      <c r="G10" s="28"/>
      <c r="H10" s="28"/>
      <c r="I10" s="28"/>
      <c r="J10" s="28"/>
      <c r="K10" s="28"/>
      <c r="L10" s="49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</row>
    <row r="11" s="2" customFormat="1" ht="12" customHeight="1">
      <c r="A11" s="28"/>
      <c r="B11" s="29"/>
      <c r="C11" s="28"/>
      <c r="D11" s="25" t="s">
        <v>15</v>
      </c>
      <c r="E11" s="28"/>
      <c r="F11" s="22" t="s">
        <v>1</v>
      </c>
      <c r="G11" s="28"/>
      <c r="H11" s="28"/>
      <c r="I11" s="25" t="s">
        <v>16</v>
      </c>
      <c r="J11" s="22" t="s">
        <v>1</v>
      </c>
      <c r="K11" s="28"/>
      <c r="L11" s="49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</row>
    <row r="12" s="2" customFormat="1" ht="12" customHeight="1">
      <c r="A12" s="28"/>
      <c r="B12" s="29"/>
      <c r="C12" s="28"/>
      <c r="D12" s="25" t="s">
        <v>17</v>
      </c>
      <c r="E12" s="28"/>
      <c r="F12" s="22" t="s">
        <v>18</v>
      </c>
      <c r="G12" s="28"/>
      <c r="H12" s="28"/>
      <c r="I12" s="25" t="s">
        <v>19</v>
      </c>
      <c r="J12" s="63" t="str">
        <f>'Rekapitulácia stavby'!AN8</f>
        <v>13. 10. 2026</v>
      </c>
      <c r="K12" s="28"/>
      <c r="L12" s="49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</row>
    <row r="13" s="2" customFormat="1" ht="10.8" customHeight="1">
      <c r="A13" s="28"/>
      <c r="B13" s="29"/>
      <c r="C13" s="28"/>
      <c r="D13" s="28"/>
      <c r="E13" s="28"/>
      <c r="F13" s="28"/>
      <c r="G13" s="28"/>
      <c r="H13" s="28"/>
      <c r="I13" s="28"/>
      <c r="J13" s="28"/>
      <c r="K13" s="28"/>
      <c r="L13" s="49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</row>
    <row r="14" s="2" customFormat="1" ht="12" customHeight="1">
      <c r="A14" s="28"/>
      <c r="B14" s="29"/>
      <c r="C14" s="28"/>
      <c r="D14" s="25" t="s">
        <v>21</v>
      </c>
      <c r="E14" s="28"/>
      <c r="F14" s="28"/>
      <c r="G14" s="28"/>
      <c r="H14" s="28"/>
      <c r="I14" s="25" t="s">
        <v>22</v>
      </c>
      <c r="J14" s="22" t="s">
        <v>1</v>
      </c>
      <c r="K14" s="28"/>
      <c r="L14" s="49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</row>
    <row r="15" s="2" customFormat="1" ht="18" customHeight="1">
      <c r="A15" s="28"/>
      <c r="B15" s="29"/>
      <c r="C15" s="28"/>
      <c r="D15" s="28"/>
      <c r="E15" s="22" t="s">
        <v>23</v>
      </c>
      <c r="F15" s="28"/>
      <c r="G15" s="28"/>
      <c r="H15" s="28"/>
      <c r="I15" s="25" t="s">
        <v>24</v>
      </c>
      <c r="J15" s="22" t="s">
        <v>1</v>
      </c>
      <c r="K15" s="28"/>
      <c r="L15" s="49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</row>
    <row r="16" s="2" customFormat="1" ht="6.96" customHeight="1">
      <c r="A16" s="28"/>
      <c r="B16" s="29"/>
      <c r="C16" s="28"/>
      <c r="D16" s="28"/>
      <c r="E16" s="28"/>
      <c r="F16" s="28"/>
      <c r="G16" s="28"/>
      <c r="H16" s="28"/>
      <c r="I16" s="28"/>
      <c r="J16" s="28"/>
      <c r="K16" s="28"/>
      <c r="L16" s="49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</row>
    <row r="17" s="2" customFormat="1" ht="12" customHeight="1">
      <c r="A17" s="28"/>
      <c r="B17" s="29"/>
      <c r="C17" s="28"/>
      <c r="D17" s="25" t="s">
        <v>25</v>
      </c>
      <c r="E17" s="28"/>
      <c r="F17" s="28"/>
      <c r="G17" s="28"/>
      <c r="H17" s="28"/>
      <c r="I17" s="25" t="s">
        <v>22</v>
      </c>
      <c r="J17" s="22" t="str">
        <f>'Rekapitulácia stavby'!AN13</f>
        <v/>
      </c>
      <c r="K17" s="28"/>
      <c r="L17" s="49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</row>
    <row r="18" s="2" customFormat="1" ht="18" customHeight="1">
      <c r="A18" s="28"/>
      <c r="B18" s="29"/>
      <c r="C18" s="28"/>
      <c r="D18" s="28"/>
      <c r="E18" s="22" t="str">
        <f>'Rekapitulácia stavby'!E14</f>
        <v xml:space="preserve"> </v>
      </c>
      <c r="F18" s="22"/>
      <c r="G18" s="22"/>
      <c r="H18" s="22"/>
      <c r="I18" s="25" t="s">
        <v>24</v>
      </c>
      <c r="J18" s="22" t="str">
        <f>'Rekapitulácia stavby'!AN14</f>
        <v/>
      </c>
      <c r="K18" s="28"/>
      <c r="L18" s="49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</row>
    <row r="19" s="2" customFormat="1" ht="6.96" customHeight="1">
      <c r="A19" s="28"/>
      <c r="B19" s="29"/>
      <c r="C19" s="28"/>
      <c r="D19" s="28"/>
      <c r="E19" s="28"/>
      <c r="F19" s="28"/>
      <c r="G19" s="28"/>
      <c r="H19" s="28"/>
      <c r="I19" s="28"/>
      <c r="J19" s="28"/>
      <c r="K19" s="28"/>
      <c r="L19" s="49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</row>
    <row r="20" s="2" customFormat="1" ht="12" customHeight="1">
      <c r="A20" s="28"/>
      <c r="B20" s="29"/>
      <c r="C20" s="28"/>
      <c r="D20" s="25" t="s">
        <v>27</v>
      </c>
      <c r="E20" s="28"/>
      <c r="F20" s="28"/>
      <c r="G20" s="28"/>
      <c r="H20" s="28"/>
      <c r="I20" s="25" t="s">
        <v>22</v>
      </c>
      <c r="J20" s="22" t="s">
        <v>1</v>
      </c>
      <c r="K20" s="28"/>
      <c r="L20" s="49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</row>
    <row r="21" s="2" customFormat="1" ht="18" customHeight="1">
      <c r="A21" s="28"/>
      <c r="B21" s="29"/>
      <c r="C21" s="28"/>
      <c r="D21" s="28"/>
      <c r="E21" s="22" t="s">
        <v>28</v>
      </c>
      <c r="F21" s="28"/>
      <c r="G21" s="28"/>
      <c r="H21" s="28"/>
      <c r="I21" s="25" t="s">
        <v>24</v>
      </c>
      <c r="J21" s="22" t="s">
        <v>1</v>
      </c>
      <c r="K21" s="28"/>
      <c r="L21" s="49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</row>
    <row r="22" s="2" customFormat="1" ht="6.96" customHeight="1">
      <c r="A22" s="28"/>
      <c r="B22" s="29"/>
      <c r="C22" s="28"/>
      <c r="D22" s="28"/>
      <c r="E22" s="28"/>
      <c r="F22" s="28"/>
      <c r="G22" s="28"/>
      <c r="H22" s="28"/>
      <c r="I22" s="28"/>
      <c r="J22" s="28"/>
      <c r="K22" s="28"/>
      <c r="L22" s="49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</row>
    <row r="23" s="2" customFormat="1" ht="12" customHeight="1">
      <c r="A23" s="28"/>
      <c r="B23" s="29"/>
      <c r="C23" s="28"/>
      <c r="D23" s="25" t="s">
        <v>30</v>
      </c>
      <c r="E23" s="28"/>
      <c r="F23" s="28"/>
      <c r="G23" s="28"/>
      <c r="H23" s="28"/>
      <c r="I23" s="25" t="s">
        <v>22</v>
      </c>
      <c r="J23" s="22" t="str">
        <f>IF('Rekapitulácia stavby'!AN19="","",'Rekapitulácia stavby'!AN19)</f>
        <v/>
      </c>
      <c r="K23" s="28"/>
      <c r="L23" s="49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</row>
    <row r="24" s="2" customFormat="1" ht="18" customHeight="1">
      <c r="A24" s="28"/>
      <c r="B24" s="29"/>
      <c r="C24" s="28"/>
      <c r="D24" s="28"/>
      <c r="E24" s="22" t="str">
        <f>IF('Rekapitulácia stavby'!E20="","",'Rekapitulácia stavby'!E20)</f>
        <v xml:space="preserve"> </v>
      </c>
      <c r="F24" s="28"/>
      <c r="G24" s="28"/>
      <c r="H24" s="28"/>
      <c r="I24" s="25" t="s">
        <v>24</v>
      </c>
      <c r="J24" s="22" t="str">
        <f>IF('Rekapitulácia stavby'!AN20="","",'Rekapitulácia stavby'!AN20)</f>
        <v/>
      </c>
      <c r="K24" s="28"/>
      <c r="L24" s="49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</row>
    <row r="25" s="2" customFormat="1" ht="6.96" customHeight="1">
      <c r="A25" s="28"/>
      <c r="B25" s="29"/>
      <c r="C25" s="28"/>
      <c r="D25" s="28"/>
      <c r="E25" s="28"/>
      <c r="F25" s="28"/>
      <c r="G25" s="28"/>
      <c r="H25" s="28"/>
      <c r="I25" s="28"/>
      <c r="J25" s="28"/>
      <c r="K25" s="28"/>
      <c r="L25" s="49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</row>
    <row r="26" s="2" customFormat="1" ht="12" customHeight="1">
      <c r="A26" s="28"/>
      <c r="B26" s="29"/>
      <c r="C26" s="28"/>
      <c r="D26" s="25" t="s">
        <v>31</v>
      </c>
      <c r="E26" s="28"/>
      <c r="F26" s="28"/>
      <c r="G26" s="28"/>
      <c r="H26" s="28"/>
      <c r="I26" s="28"/>
      <c r="J26" s="28"/>
      <c r="K26" s="28"/>
      <c r="L26" s="49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</row>
    <row r="27" s="8" customFormat="1" ht="16.5" customHeight="1">
      <c r="A27" s="117"/>
      <c r="B27" s="118"/>
      <c r="C27" s="117"/>
      <c r="D27" s="117"/>
      <c r="E27" s="26" t="s">
        <v>1</v>
      </c>
      <c r="F27" s="26"/>
      <c r="G27" s="26"/>
      <c r="H27" s="26"/>
      <c r="I27" s="117"/>
      <c r="J27" s="117"/>
      <c r="K27" s="117"/>
      <c r="L27" s="119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</row>
    <row r="28" s="2" customFormat="1" ht="6.96" customHeight="1">
      <c r="A28" s="28"/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49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</row>
    <row r="29" s="2" customFormat="1" ht="6.96" customHeight="1">
      <c r="A29" s="28"/>
      <c r="B29" s="29"/>
      <c r="C29" s="28"/>
      <c r="D29" s="84"/>
      <c r="E29" s="84"/>
      <c r="F29" s="84"/>
      <c r="G29" s="84"/>
      <c r="H29" s="84"/>
      <c r="I29" s="84"/>
      <c r="J29" s="84"/>
      <c r="K29" s="84"/>
      <c r="L29" s="49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</row>
    <row r="30" s="2" customFormat="1" ht="25.44" customHeight="1">
      <c r="A30" s="28"/>
      <c r="B30" s="29"/>
      <c r="C30" s="28"/>
      <c r="D30" s="120" t="s">
        <v>32</v>
      </c>
      <c r="E30" s="28"/>
      <c r="F30" s="28"/>
      <c r="G30" s="28"/>
      <c r="H30" s="28"/>
      <c r="I30" s="28"/>
      <c r="J30" s="90">
        <f>ROUND(J123, 2)</f>
        <v>44749.120000000003</v>
      </c>
      <c r="K30" s="28"/>
      <c r="L30" s="49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</row>
    <row r="31" s="2" customFormat="1" ht="6.96" customHeight="1">
      <c r="A31" s="28"/>
      <c r="B31" s="29"/>
      <c r="C31" s="28"/>
      <c r="D31" s="84"/>
      <c r="E31" s="84"/>
      <c r="F31" s="84"/>
      <c r="G31" s="84"/>
      <c r="H31" s="84"/>
      <c r="I31" s="84"/>
      <c r="J31" s="84"/>
      <c r="K31" s="84"/>
      <c r="L31" s="49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</row>
    <row r="32" s="2" customFormat="1" ht="14.4" customHeight="1">
      <c r="A32" s="28"/>
      <c r="B32" s="29"/>
      <c r="C32" s="28"/>
      <c r="D32" s="28"/>
      <c r="E32" s="28"/>
      <c r="F32" s="33" t="s">
        <v>34</v>
      </c>
      <c r="G32" s="28"/>
      <c r="H32" s="28"/>
      <c r="I32" s="33" t="s">
        <v>33</v>
      </c>
      <c r="J32" s="33" t="s">
        <v>35</v>
      </c>
      <c r="K32" s="28"/>
      <c r="L32" s="49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</row>
    <row r="33" s="2" customFormat="1" ht="14.4" customHeight="1">
      <c r="A33" s="28"/>
      <c r="B33" s="29"/>
      <c r="C33" s="28"/>
      <c r="D33" s="121" t="s">
        <v>36</v>
      </c>
      <c r="E33" s="35" t="s">
        <v>37</v>
      </c>
      <c r="F33" s="122">
        <f>ROUND((SUM(BE123:BE165)),  2)</f>
        <v>0</v>
      </c>
      <c r="G33" s="123"/>
      <c r="H33" s="123"/>
      <c r="I33" s="124">
        <v>0.23000000000000001</v>
      </c>
      <c r="J33" s="122">
        <f>ROUND(((SUM(BE123:BE165))*I33),  2)</f>
        <v>0</v>
      </c>
      <c r="K33" s="28"/>
      <c r="L33" s="49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</row>
    <row r="34" s="2" customFormat="1" ht="14.4" customHeight="1">
      <c r="A34" s="28"/>
      <c r="B34" s="29"/>
      <c r="C34" s="28"/>
      <c r="D34" s="28"/>
      <c r="E34" s="35" t="s">
        <v>38</v>
      </c>
      <c r="F34" s="125">
        <f>ROUND((SUM(BF123:BF165)),  2)</f>
        <v>44749.120000000003</v>
      </c>
      <c r="G34" s="28"/>
      <c r="H34" s="28"/>
      <c r="I34" s="126">
        <v>0.23000000000000001</v>
      </c>
      <c r="J34" s="125">
        <f>ROUND(((SUM(BF123:BF165))*I34),  2)</f>
        <v>10292.299999999999</v>
      </c>
      <c r="K34" s="28"/>
      <c r="L34" s="49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</row>
    <row r="35" hidden="1" s="2" customFormat="1" ht="14.4" customHeight="1">
      <c r="A35" s="28"/>
      <c r="B35" s="29"/>
      <c r="C35" s="28"/>
      <c r="D35" s="28"/>
      <c r="E35" s="25" t="s">
        <v>39</v>
      </c>
      <c r="F35" s="125">
        <f>ROUND((SUM(BG123:BG165)),  2)</f>
        <v>0</v>
      </c>
      <c r="G35" s="28"/>
      <c r="H35" s="28"/>
      <c r="I35" s="126">
        <v>0.23000000000000001</v>
      </c>
      <c r="J35" s="125">
        <f>0</f>
        <v>0</v>
      </c>
      <c r="K35" s="28"/>
      <c r="L35" s="49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</row>
    <row r="36" hidden="1" s="2" customFormat="1" ht="14.4" customHeight="1">
      <c r="A36" s="28"/>
      <c r="B36" s="29"/>
      <c r="C36" s="28"/>
      <c r="D36" s="28"/>
      <c r="E36" s="25" t="s">
        <v>40</v>
      </c>
      <c r="F36" s="125">
        <f>ROUND((SUM(BH123:BH165)),  2)</f>
        <v>0</v>
      </c>
      <c r="G36" s="28"/>
      <c r="H36" s="28"/>
      <c r="I36" s="126">
        <v>0.23000000000000001</v>
      </c>
      <c r="J36" s="125">
        <f>0</f>
        <v>0</v>
      </c>
      <c r="K36" s="28"/>
      <c r="L36" s="49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</row>
    <row r="37" hidden="1" s="2" customFormat="1" ht="14.4" customHeight="1">
      <c r="A37" s="28"/>
      <c r="B37" s="29"/>
      <c r="C37" s="28"/>
      <c r="D37" s="28"/>
      <c r="E37" s="35" t="s">
        <v>41</v>
      </c>
      <c r="F37" s="122">
        <f>ROUND((SUM(BI123:BI165)),  2)</f>
        <v>0</v>
      </c>
      <c r="G37" s="123"/>
      <c r="H37" s="123"/>
      <c r="I37" s="124">
        <v>0</v>
      </c>
      <c r="J37" s="122">
        <f>0</f>
        <v>0</v>
      </c>
      <c r="K37" s="28"/>
      <c r="L37" s="49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</row>
    <row r="38" s="2" customFormat="1" ht="6.96" customHeight="1">
      <c r="A38" s="28"/>
      <c r="B38" s="29"/>
      <c r="C38" s="28"/>
      <c r="D38" s="28"/>
      <c r="E38" s="28"/>
      <c r="F38" s="28"/>
      <c r="G38" s="28"/>
      <c r="H38" s="28"/>
      <c r="I38" s="28"/>
      <c r="J38" s="28"/>
      <c r="K38" s="28"/>
      <c r="L38" s="49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</row>
    <row r="39" s="2" customFormat="1" ht="25.44" customHeight="1">
      <c r="A39" s="28"/>
      <c r="B39" s="29"/>
      <c r="C39" s="127"/>
      <c r="D39" s="128" t="s">
        <v>42</v>
      </c>
      <c r="E39" s="75"/>
      <c r="F39" s="75"/>
      <c r="G39" s="129" t="s">
        <v>43</v>
      </c>
      <c r="H39" s="130" t="s">
        <v>44</v>
      </c>
      <c r="I39" s="75"/>
      <c r="J39" s="131">
        <f>SUM(J30:J37)</f>
        <v>55041.419999999998</v>
      </c>
      <c r="K39" s="132"/>
      <c r="L39" s="49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</row>
    <row r="40" s="2" customFormat="1" ht="14.4" customHeight="1">
      <c r="A40" s="28"/>
      <c r="B40" s="29"/>
      <c r="C40" s="28"/>
      <c r="D40" s="28"/>
      <c r="E40" s="28"/>
      <c r="F40" s="28"/>
      <c r="G40" s="28"/>
      <c r="H40" s="28"/>
      <c r="I40" s="28"/>
      <c r="J40" s="28"/>
      <c r="K40" s="28"/>
      <c r="L40" s="49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</row>
    <row r="41" s="1" customFormat="1" ht="14.4" customHeight="1">
      <c r="B41" s="18"/>
      <c r="L41" s="18"/>
    </row>
    <row r="42" s="1" customFormat="1" ht="14.4" customHeight="1">
      <c r="B42" s="18"/>
      <c r="L42" s="18"/>
    </row>
    <row r="43" s="1" customFormat="1" ht="14.4" customHeight="1">
      <c r="B43" s="18"/>
      <c r="L43" s="18"/>
    </row>
    <row r="44" s="1" customFormat="1" ht="14.4" customHeight="1">
      <c r="B44" s="18"/>
      <c r="L44" s="18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49"/>
      <c r="D50" s="50" t="s">
        <v>45</v>
      </c>
      <c r="E50" s="51"/>
      <c r="F50" s="51"/>
      <c r="G50" s="50" t="s">
        <v>46</v>
      </c>
      <c r="H50" s="51"/>
      <c r="I50" s="51"/>
      <c r="J50" s="51"/>
      <c r="K50" s="51"/>
      <c r="L50" s="49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28"/>
      <c r="B61" s="29"/>
      <c r="C61" s="28"/>
      <c r="D61" s="52" t="s">
        <v>47</v>
      </c>
      <c r="E61" s="31"/>
      <c r="F61" s="133" t="s">
        <v>48</v>
      </c>
      <c r="G61" s="52" t="s">
        <v>47</v>
      </c>
      <c r="H61" s="31"/>
      <c r="I61" s="31"/>
      <c r="J61" s="134" t="s">
        <v>48</v>
      </c>
      <c r="K61" s="31"/>
      <c r="L61" s="49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28"/>
      <c r="B65" s="29"/>
      <c r="C65" s="28"/>
      <c r="D65" s="50" t="s">
        <v>49</v>
      </c>
      <c r="E65" s="53"/>
      <c r="F65" s="53"/>
      <c r="G65" s="50" t="s">
        <v>50</v>
      </c>
      <c r="H65" s="53"/>
      <c r="I65" s="53"/>
      <c r="J65" s="53"/>
      <c r="K65" s="53"/>
      <c r="L65" s="49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28"/>
      <c r="B76" s="29"/>
      <c r="C76" s="28"/>
      <c r="D76" s="52" t="s">
        <v>47</v>
      </c>
      <c r="E76" s="31"/>
      <c r="F76" s="133" t="s">
        <v>48</v>
      </c>
      <c r="G76" s="52" t="s">
        <v>47</v>
      </c>
      <c r="H76" s="31"/>
      <c r="I76" s="31"/>
      <c r="J76" s="134" t="s">
        <v>48</v>
      </c>
      <c r="K76" s="31"/>
      <c r="L76" s="49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</row>
    <row r="77" s="2" customFormat="1" ht="14.4" customHeight="1">
      <c r="A77" s="28"/>
      <c r="B77" s="54"/>
      <c r="C77" s="55"/>
      <c r="D77" s="55"/>
      <c r="E77" s="55"/>
      <c r="F77" s="55"/>
      <c r="G77" s="55"/>
      <c r="H77" s="55"/>
      <c r="I77" s="55"/>
      <c r="J77" s="55"/>
      <c r="K77" s="55"/>
      <c r="L77" s="49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</row>
    <row r="81" s="2" customFormat="1" ht="6.96" customHeight="1">
      <c r="A81" s="28"/>
      <c r="B81" s="56"/>
      <c r="C81" s="57"/>
      <c r="D81" s="57"/>
      <c r="E81" s="57"/>
      <c r="F81" s="57"/>
      <c r="G81" s="57"/>
      <c r="H81" s="57"/>
      <c r="I81" s="57"/>
      <c r="J81" s="57"/>
      <c r="K81" s="57"/>
      <c r="L81" s="49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</row>
    <row r="82" s="2" customFormat="1" ht="24.96" customHeight="1">
      <c r="A82" s="28"/>
      <c r="B82" s="29"/>
      <c r="C82" s="19" t="s">
        <v>103</v>
      </c>
      <c r="D82" s="28"/>
      <c r="E82" s="28"/>
      <c r="F82" s="28"/>
      <c r="G82" s="28"/>
      <c r="H82" s="28"/>
      <c r="I82" s="28"/>
      <c r="J82" s="28"/>
      <c r="K82" s="28"/>
      <c r="L82" s="49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</row>
    <row r="83" s="2" customFormat="1" ht="6.96" customHeight="1">
      <c r="A83" s="28"/>
      <c r="B83" s="29"/>
      <c r="C83" s="28"/>
      <c r="D83" s="28"/>
      <c r="E83" s="28"/>
      <c r="F83" s="28"/>
      <c r="G83" s="28"/>
      <c r="H83" s="28"/>
      <c r="I83" s="28"/>
      <c r="J83" s="28"/>
      <c r="K83" s="28"/>
      <c r="L83" s="49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</row>
    <row r="84" s="2" customFormat="1" ht="12" customHeight="1">
      <c r="A84" s="28"/>
      <c r="B84" s="29"/>
      <c r="C84" s="25" t="s">
        <v>13</v>
      </c>
      <c r="D84" s="28"/>
      <c r="E84" s="28"/>
      <c r="F84" s="28"/>
      <c r="G84" s="28"/>
      <c r="H84" s="28"/>
      <c r="I84" s="28"/>
      <c r="J84" s="28"/>
      <c r="K84" s="28"/>
      <c r="L84" s="49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</row>
    <row r="85" s="2" customFormat="1" ht="16.5" customHeight="1">
      <c r="A85" s="28"/>
      <c r="B85" s="29"/>
      <c r="C85" s="28"/>
      <c r="D85" s="28"/>
      <c r="E85" s="116" t="str">
        <f>E7</f>
        <v>PD Dolný Lopašov,ZDS kravína modernizáciou a stavenými úpravami</v>
      </c>
      <c r="F85" s="25"/>
      <c r="G85" s="25"/>
      <c r="H85" s="25"/>
      <c r="I85" s="28"/>
      <c r="J85" s="28"/>
      <c r="K85" s="28"/>
      <c r="L85" s="49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</row>
    <row r="86" s="2" customFormat="1" ht="12" customHeight="1">
      <c r="A86" s="28"/>
      <c r="B86" s="29"/>
      <c r="C86" s="25" t="s">
        <v>101</v>
      </c>
      <c r="D86" s="28"/>
      <c r="E86" s="28"/>
      <c r="F86" s="28"/>
      <c r="G86" s="28"/>
      <c r="H86" s="28"/>
      <c r="I86" s="28"/>
      <c r="J86" s="28"/>
      <c r="K86" s="28"/>
      <c r="L86" s="49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</row>
    <row r="87" s="2" customFormat="1" ht="16.5" customHeight="1">
      <c r="A87" s="28"/>
      <c r="B87" s="29"/>
      <c r="C87" s="28"/>
      <c r="D87" s="28"/>
      <c r="E87" s="61" t="str">
        <f>E9</f>
        <v>SO 05 - FVZ</v>
      </c>
      <c r="F87" s="28"/>
      <c r="G87" s="28"/>
      <c r="H87" s="28"/>
      <c r="I87" s="28"/>
      <c r="J87" s="28"/>
      <c r="K87" s="28"/>
      <c r="L87" s="49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</row>
    <row r="88" s="2" customFormat="1" ht="6.96" customHeight="1">
      <c r="A88" s="28"/>
      <c r="B88" s="29"/>
      <c r="C88" s="28"/>
      <c r="D88" s="28"/>
      <c r="E88" s="28"/>
      <c r="F88" s="28"/>
      <c r="G88" s="28"/>
      <c r="H88" s="28"/>
      <c r="I88" s="28"/>
      <c r="J88" s="28"/>
      <c r="K88" s="28"/>
      <c r="L88" s="49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</row>
    <row r="89" s="2" customFormat="1" ht="12" customHeight="1">
      <c r="A89" s="28"/>
      <c r="B89" s="29"/>
      <c r="C89" s="25" t="s">
        <v>17</v>
      </c>
      <c r="D89" s="28"/>
      <c r="E89" s="28"/>
      <c r="F89" s="22" t="str">
        <f>F12</f>
        <v>Dolný Lopašov</v>
      </c>
      <c r="G89" s="28"/>
      <c r="H89" s="28"/>
      <c r="I89" s="25" t="s">
        <v>19</v>
      </c>
      <c r="J89" s="63" t="str">
        <f>IF(J12="","",J12)</f>
        <v>13. 10. 2026</v>
      </c>
      <c r="K89" s="28"/>
      <c r="L89" s="49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</row>
    <row r="90" s="2" customFormat="1" ht="6.96" customHeight="1">
      <c r="A90" s="28"/>
      <c r="B90" s="29"/>
      <c r="C90" s="28"/>
      <c r="D90" s="28"/>
      <c r="E90" s="28"/>
      <c r="F90" s="28"/>
      <c r="G90" s="28"/>
      <c r="H90" s="28"/>
      <c r="I90" s="28"/>
      <c r="J90" s="28"/>
      <c r="K90" s="28"/>
      <c r="L90" s="49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</row>
    <row r="91" s="2" customFormat="1" ht="25.65" customHeight="1">
      <c r="A91" s="28"/>
      <c r="B91" s="29"/>
      <c r="C91" s="25" t="s">
        <v>21</v>
      </c>
      <c r="D91" s="28"/>
      <c r="E91" s="28"/>
      <c r="F91" s="22" t="str">
        <f>E15</f>
        <v>PD Dolný Lopašov</v>
      </c>
      <c r="G91" s="28"/>
      <c r="H91" s="28"/>
      <c r="I91" s="25" t="s">
        <v>27</v>
      </c>
      <c r="J91" s="26" t="str">
        <f>E21</f>
        <v>Ing.arch.Štefan Magula</v>
      </c>
      <c r="K91" s="28"/>
      <c r="L91" s="49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</row>
    <row r="92" s="2" customFormat="1" ht="15.15" customHeight="1">
      <c r="A92" s="28"/>
      <c r="B92" s="29"/>
      <c r="C92" s="25" t="s">
        <v>25</v>
      </c>
      <c r="D92" s="28"/>
      <c r="E92" s="28"/>
      <c r="F92" s="22" t="str">
        <f>IF(E18="","",E18)</f>
        <v xml:space="preserve"> </v>
      </c>
      <c r="G92" s="28"/>
      <c r="H92" s="28"/>
      <c r="I92" s="25" t="s">
        <v>30</v>
      </c>
      <c r="J92" s="26" t="str">
        <f>E24</f>
        <v xml:space="preserve"> </v>
      </c>
      <c r="K92" s="28"/>
      <c r="L92" s="49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</row>
    <row r="93" s="2" customFormat="1" ht="10.32" customHeight="1">
      <c r="A93" s="28"/>
      <c r="B93" s="29"/>
      <c r="C93" s="28"/>
      <c r="D93" s="28"/>
      <c r="E93" s="28"/>
      <c r="F93" s="28"/>
      <c r="G93" s="28"/>
      <c r="H93" s="28"/>
      <c r="I93" s="28"/>
      <c r="J93" s="28"/>
      <c r="K93" s="28"/>
      <c r="L93" s="49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</row>
    <row r="94" s="2" customFormat="1" ht="29.28" customHeight="1">
      <c r="A94" s="28"/>
      <c r="B94" s="29"/>
      <c r="C94" s="135" t="s">
        <v>104</v>
      </c>
      <c r="D94" s="127"/>
      <c r="E94" s="127"/>
      <c r="F94" s="127"/>
      <c r="G94" s="127"/>
      <c r="H94" s="127"/>
      <c r="I94" s="127"/>
      <c r="J94" s="136" t="s">
        <v>105</v>
      </c>
      <c r="K94" s="127"/>
      <c r="L94" s="49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</row>
    <row r="95" s="2" customFormat="1" ht="10.32" customHeight="1">
      <c r="A95" s="28"/>
      <c r="B95" s="29"/>
      <c r="C95" s="28"/>
      <c r="D95" s="28"/>
      <c r="E95" s="28"/>
      <c r="F95" s="28"/>
      <c r="G95" s="28"/>
      <c r="H95" s="28"/>
      <c r="I95" s="28"/>
      <c r="J95" s="28"/>
      <c r="K95" s="28"/>
      <c r="L95" s="49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</row>
    <row r="96" s="2" customFormat="1" ht="22.8" customHeight="1">
      <c r="A96" s="28"/>
      <c r="B96" s="29"/>
      <c r="C96" s="137" t="s">
        <v>106</v>
      </c>
      <c r="D96" s="28"/>
      <c r="E96" s="28"/>
      <c r="F96" s="28"/>
      <c r="G96" s="28"/>
      <c r="H96" s="28"/>
      <c r="I96" s="28"/>
      <c r="J96" s="90">
        <f>J123</f>
        <v>44749.120000000003</v>
      </c>
      <c r="K96" s="28"/>
      <c r="L96" s="49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U96" s="15" t="s">
        <v>107</v>
      </c>
    </row>
    <row r="97" s="9" customFormat="1" ht="24.96" customHeight="1">
      <c r="A97" s="9"/>
      <c r="B97" s="138"/>
      <c r="C97" s="9"/>
      <c r="D97" s="139" t="s">
        <v>521</v>
      </c>
      <c r="E97" s="140"/>
      <c r="F97" s="140"/>
      <c r="G97" s="140"/>
      <c r="H97" s="140"/>
      <c r="I97" s="140"/>
      <c r="J97" s="141">
        <f>J124</f>
        <v>2116.1999999999998</v>
      </c>
      <c r="K97" s="9"/>
      <c r="L97" s="138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9" customFormat="1" ht="24.96" customHeight="1">
      <c r="A98" s="9"/>
      <c r="B98" s="138"/>
      <c r="C98" s="9"/>
      <c r="D98" s="139" t="s">
        <v>522</v>
      </c>
      <c r="E98" s="140"/>
      <c r="F98" s="140"/>
      <c r="G98" s="140"/>
      <c r="H98" s="140"/>
      <c r="I98" s="140"/>
      <c r="J98" s="141">
        <f>J127</f>
        <v>930</v>
      </c>
      <c r="K98" s="9"/>
      <c r="L98" s="138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="9" customFormat="1" ht="24.96" customHeight="1">
      <c r="A99" s="9"/>
      <c r="B99" s="138"/>
      <c r="C99" s="9"/>
      <c r="D99" s="139" t="s">
        <v>523</v>
      </c>
      <c r="E99" s="140"/>
      <c r="F99" s="140"/>
      <c r="G99" s="140"/>
      <c r="H99" s="140"/>
      <c r="I99" s="140"/>
      <c r="J99" s="141">
        <f>J130</f>
        <v>365.72000000000003</v>
      </c>
      <c r="K99" s="9"/>
      <c r="L99" s="138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38"/>
      <c r="C100" s="9"/>
      <c r="D100" s="139" t="s">
        <v>524</v>
      </c>
      <c r="E100" s="140"/>
      <c r="F100" s="140"/>
      <c r="G100" s="140"/>
      <c r="H100" s="140"/>
      <c r="I100" s="140"/>
      <c r="J100" s="141">
        <f>J136</f>
        <v>21347.600000000002</v>
      </c>
      <c r="K100" s="9"/>
      <c r="L100" s="138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9" customFormat="1" ht="24.96" customHeight="1">
      <c r="A101" s="9"/>
      <c r="B101" s="138"/>
      <c r="C101" s="9"/>
      <c r="D101" s="139" t="s">
        <v>525</v>
      </c>
      <c r="E101" s="140"/>
      <c r="F101" s="140"/>
      <c r="G101" s="140"/>
      <c r="H101" s="140"/>
      <c r="I101" s="140"/>
      <c r="J101" s="141">
        <f>J147</f>
        <v>16414.599999999999</v>
      </c>
      <c r="K101" s="9"/>
      <c r="L101" s="138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9" customFormat="1" ht="24.96" customHeight="1">
      <c r="A102" s="9"/>
      <c r="B102" s="138"/>
      <c r="C102" s="9"/>
      <c r="D102" s="139" t="s">
        <v>526</v>
      </c>
      <c r="E102" s="140"/>
      <c r="F102" s="140"/>
      <c r="G102" s="140"/>
      <c r="H102" s="140"/>
      <c r="I102" s="140"/>
      <c r="J102" s="141">
        <f>J158</f>
        <v>75</v>
      </c>
      <c r="K102" s="9"/>
      <c r="L102" s="138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9" customFormat="1" ht="24.96" customHeight="1">
      <c r="A103" s="9"/>
      <c r="B103" s="138"/>
      <c r="C103" s="9"/>
      <c r="D103" s="139" t="s">
        <v>527</v>
      </c>
      <c r="E103" s="140"/>
      <c r="F103" s="140"/>
      <c r="G103" s="140"/>
      <c r="H103" s="140"/>
      <c r="I103" s="140"/>
      <c r="J103" s="141">
        <f>J160</f>
        <v>3500</v>
      </c>
      <c r="K103" s="9"/>
      <c r="L103" s="138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2" customFormat="1" ht="21.84" customHeight="1">
      <c r="A104" s="28"/>
      <c r="B104" s="29"/>
      <c r="C104" s="28"/>
      <c r="D104" s="28"/>
      <c r="E104" s="28"/>
      <c r="F104" s="28"/>
      <c r="G104" s="28"/>
      <c r="H104" s="28"/>
      <c r="I104" s="28"/>
      <c r="J104" s="28"/>
      <c r="K104" s="28"/>
      <c r="L104" s="49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</row>
    <row r="105" s="2" customFormat="1" ht="6.96" customHeight="1">
      <c r="A105" s="28"/>
      <c r="B105" s="54"/>
      <c r="C105" s="55"/>
      <c r="D105" s="55"/>
      <c r="E105" s="55"/>
      <c r="F105" s="55"/>
      <c r="G105" s="55"/>
      <c r="H105" s="55"/>
      <c r="I105" s="55"/>
      <c r="J105" s="55"/>
      <c r="K105" s="55"/>
      <c r="L105" s="49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</row>
    <row r="109" s="2" customFormat="1" ht="6.96" customHeight="1">
      <c r="A109" s="28"/>
      <c r="B109" s="56"/>
      <c r="C109" s="57"/>
      <c r="D109" s="57"/>
      <c r="E109" s="57"/>
      <c r="F109" s="57"/>
      <c r="G109" s="57"/>
      <c r="H109" s="57"/>
      <c r="I109" s="57"/>
      <c r="J109" s="57"/>
      <c r="K109" s="57"/>
      <c r="L109" s="49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</row>
    <row r="110" s="2" customFormat="1" ht="24.96" customHeight="1">
      <c r="A110" s="28"/>
      <c r="B110" s="29"/>
      <c r="C110" s="19" t="s">
        <v>113</v>
      </c>
      <c r="D110" s="28"/>
      <c r="E110" s="28"/>
      <c r="F110" s="28"/>
      <c r="G110" s="28"/>
      <c r="H110" s="28"/>
      <c r="I110" s="28"/>
      <c r="J110" s="28"/>
      <c r="K110" s="28"/>
      <c r="L110" s="49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</row>
    <row r="111" s="2" customFormat="1" ht="6.96" customHeight="1">
      <c r="A111" s="28"/>
      <c r="B111" s="29"/>
      <c r="C111" s="28"/>
      <c r="D111" s="28"/>
      <c r="E111" s="28"/>
      <c r="F111" s="28"/>
      <c r="G111" s="28"/>
      <c r="H111" s="28"/>
      <c r="I111" s="28"/>
      <c r="J111" s="28"/>
      <c r="K111" s="28"/>
      <c r="L111" s="49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</row>
    <row r="112" s="2" customFormat="1" ht="12" customHeight="1">
      <c r="A112" s="28"/>
      <c r="B112" s="29"/>
      <c r="C112" s="25" t="s">
        <v>13</v>
      </c>
      <c r="D112" s="28"/>
      <c r="E112" s="28"/>
      <c r="F112" s="28"/>
      <c r="G112" s="28"/>
      <c r="H112" s="28"/>
      <c r="I112" s="28"/>
      <c r="J112" s="28"/>
      <c r="K112" s="28"/>
      <c r="L112" s="49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</row>
    <row r="113" s="2" customFormat="1" ht="16.5" customHeight="1">
      <c r="A113" s="28"/>
      <c r="B113" s="29"/>
      <c r="C113" s="28"/>
      <c r="D113" s="28"/>
      <c r="E113" s="116" t="str">
        <f>E7</f>
        <v>PD Dolný Lopašov,ZDS kravína modernizáciou a stavenými úpravami</v>
      </c>
      <c r="F113" s="25"/>
      <c r="G113" s="25"/>
      <c r="H113" s="25"/>
      <c r="I113" s="28"/>
      <c r="J113" s="28"/>
      <c r="K113" s="28"/>
      <c r="L113" s="49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</row>
    <row r="114" s="2" customFormat="1" ht="12" customHeight="1">
      <c r="A114" s="28"/>
      <c r="B114" s="29"/>
      <c r="C114" s="25" t="s">
        <v>101</v>
      </c>
      <c r="D114" s="28"/>
      <c r="E114" s="28"/>
      <c r="F114" s="28"/>
      <c r="G114" s="28"/>
      <c r="H114" s="28"/>
      <c r="I114" s="28"/>
      <c r="J114" s="28"/>
      <c r="K114" s="28"/>
      <c r="L114" s="49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</row>
    <row r="115" s="2" customFormat="1" ht="16.5" customHeight="1">
      <c r="A115" s="28"/>
      <c r="B115" s="29"/>
      <c r="C115" s="28"/>
      <c r="D115" s="28"/>
      <c r="E115" s="61" t="str">
        <f>E9</f>
        <v>SO 05 - FVZ</v>
      </c>
      <c r="F115" s="28"/>
      <c r="G115" s="28"/>
      <c r="H115" s="28"/>
      <c r="I115" s="28"/>
      <c r="J115" s="28"/>
      <c r="K115" s="28"/>
      <c r="L115" s="49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</row>
    <row r="116" s="2" customFormat="1" ht="6.96" customHeight="1">
      <c r="A116" s="28"/>
      <c r="B116" s="29"/>
      <c r="C116" s="28"/>
      <c r="D116" s="28"/>
      <c r="E116" s="28"/>
      <c r="F116" s="28"/>
      <c r="G116" s="28"/>
      <c r="H116" s="28"/>
      <c r="I116" s="28"/>
      <c r="J116" s="28"/>
      <c r="K116" s="28"/>
      <c r="L116" s="49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</row>
    <row r="117" s="2" customFormat="1" ht="12" customHeight="1">
      <c r="A117" s="28"/>
      <c r="B117" s="29"/>
      <c r="C117" s="25" t="s">
        <v>17</v>
      </c>
      <c r="D117" s="28"/>
      <c r="E117" s="28"/>
      <c r="F117" s="22" t="str">
        <f>F12</f>
        <v>Dolný Lopašov</v>
      </c>
      <c r="G117" s="28"/>
      <c r="H117" s="28"/>
      <c r="I117" s="25" t="s">
        <v>19</v>
      </c>
      <c r="J117" s="63" t="str">
        <f>IF(J12="","",J12)</f>
        <v>13. 10. 2026</v>
      </c>
      <c r="K117" s="28"/>
      <c r="L117" s="49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</row>
    <row r="118" s="2" customFormat="1" ht="6.96" customHeight="1">
      <c r="A118" s="28"/>
      <c r="B118" s="29"/>
      <c r="C118" s="28"/>
      <c r="D118" s="28"/>
      <c r="E118" s="28"/>
      <c r="F118" s="28"/>
      <c r="G118" s="28"/>
      <c r="H118" s="28"/>
      <c r="I118" s="28"/>
      <c r="J118" s="28"/>
      <c r="K118" s="28"/>
      <c r="L118" s="49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</row>
    <row r="119" s="2" customFormat="1" ht="25.65" customHeight="1">
      <c r="A119" s="28"/>
      <c r="B119" s="29"/>
      <c r="C119" s="25" t="s">
        <v>21</v>
      </c>
      <c r="D119" s="28"/>
      <c r="E119" s="28"/>
      <c r="F119" s="22" t="str">
        <f>E15</f>
        <v>PD Dolný Lopašov</v>
      </c>
      <c r="G119" s="28"/>
      <c r="H119" s="28"/>
      <c r="I119" s="25" t="s">
        <v>27</v>
      </c>
      <c r="J119" s="26" t="str">
        <f>E21</f>
        <v>Ing.arch.Štefan Magula</v>
      </c>
      <c r="K119" s="28"/>
      <c r="L119" s="49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</row>
    <row r="120" s="2" customFormat="1" ht="15.15" customHeight="1">
      <c r="A120" s="28"/>
      <c r="B120" s="29"/>
      <c r="C120" s="25" t="s">
        <v>25</v>
      </c>
      <c r="D120" s="28"/>
      <c r="E120" s="28"/>
      <c r="F120" s="22" t="str">
        <f>IF(E18="","",E18)</f>
        <v xml:space="preserve"> </v>
      </c>
      <c r="G120" s="28"/>
      <c r="H120" s="28"/>
      <c r="I120" s="25" t="s">
        <v>30</v>
      </c>
      <c r="J120" s="26" t="str">
        <f>E24</f>
        <v xml:space="preserve"> </v>
      </c>
      <c r="K120" s="28"/>
      <c r="L120" s="49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</row>
    <row r="121" s="2" customFormat="1" ht="10.32" customHeight="1">
      <c r="A121" s="28"/>
      <c r="B121" s="29"/>
      <c r="C121" s="28"/>
      <c r="D121" s="28"/>
      <c r="E121" s="28"/>
      <c r="F121" s="28"/>
      <c r="G121" s="28"/>
      <c r="H121" s="28"/>
      <c r="I121" s="28"/>
      <c r="J121" s="28"/>
      <c r="K121" s="28"/>
      <c r="L121" s="49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</row>
    <row r="122" s="11" customFormat="1" ht="29.28" customHeight="1">
      <c r="A122" s="146"/>
      <c r="B122" s="147"/>
      <c r="C122" s="148" t="s">
        <v>114</v>
      </c>
      <c r="D122" s="149" t="s">
        <v>57</v>
      </c>
      <c r="E122" s="149" t="s">
        <v>53</v>
      </c>
      <c r="F122" s="149" t="s">
        <v>54</v>
      </c>
      <c r="G122" s="149" t="s">
        <v>115</v>
      </c>
      <c r="H122" s="149" t="s">
        <v>116</v>
      </c>
      <c r="I122" s="149" t="s">
        <v>117</v>
      </c>
      <c r="J122" s="150" t="s">
        <v>105</v>
      </c>
      <c r="K122" s="151" t="s">
        <v>118</v>
      </c>
      <c r="L122" s="152"/>
      <c r="M122" s="80" t="s">
        <v>1</v>
      </c>
      <c r="N122" s="81" t="s">
        <v>36</v>
      </c>
      <c r="O122" s="81" t="s">
        <v>119</v>
      </c>
      <c r="P122" s="81" t="s">
        <v>120</v>
      </c>
      <c r="Q122" s="81" t="s">
        <v>121</v>
      </c>
      <c r="R122" s="81" t="s">
        <v>122</v>
      </c>
      <c r="S122" s="81" t="s">
        <v>123</v>
      </c>
      <c r="T122" s="82" t="s">
        <v>124</v>
      </c>
      <c r="U122" s="146"/>
      <c r="V122" s="146"/>
      <c r="W122" s="146"/>
      <c r="X122" s="146"/>
      <c r="Y122" s="146"/>
      <c r="Z122" s="146"/>
      <c r="AA122" s="146"/>
      <c r="AB122" s="146"/>
      <c r="AC122" s="146"/>
      <c r="AD122" s="146"/>
      <c r="AE122" s="146"/>
    </row>
    <row r="123" s="2" customFormat="1" ht="22.8" customHeight="1">
      <c r="A123" s="28"/>
      <c r="B123" s="29"/>
      <c r="C123" s="87" t="s">
        <v>106</v>
      </c>
      <c r="D123" s="28"/>
      <c r="E123" s="28"/>
      <c r="F123" s="28"/>
      <c r="G123" s="28"/>
      <c r="H123" s="28"/>
      <c r="I123" s="28"/>
      <c r="J123" s="153">
        <f>BK123</f>
        <v>44749.120000000003</v>
      </c>
      <c r="K123" s="28"/>
      <c r="L123" s="29"/>
      <c r="M123" s="83"/>
      <c r="N123" s="67"/>
      <c r="O123" s="84"/>
      <c r="P123" s="154">
        <f>P124+P127+P130+P136+P147+P158+P160</f>
        <v>0</v>
      </c>
      <c r="Q123" s="84"/>
      <c r="R123" s="154">
        <f>R124+R127+R130+R136+R147+R158+R160</f>
        <v>0</v>
      </c>
      <c r="S123" s="84"/>
      <c r="T123" s="155">
        <f>T124+T127+T130+T136+T147+T158+T160</f>
        <v>0</v>
      </c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T123" s="15" t="s">
        <v>71</v>
      </c>
      <c r="AU123" s="15" t="s">
        <v>107</v>
      </c>
      <c r="BK123" s="156">
        <f>BK124+BK127+BK130+BK136+BK147+BK158+BK160</f>
        <v>44749.120000000003</v>
      </c>
    </row>
    <row r="124" s="12" customFormat="1" ht="25.92" customHeight="1">
      <c r="A124" s="12"/>
      <c r="B124" s="157"/>
      <c r="C124" s="12"/>
      <c r="D124" s="158" t="s">
        <v>71</v>
      </c>
      <c r="E124" s="159" t="s">
        <v>459</v>
      </c>
      <c r="F124" s="159" t="s">
        <v>459</v>
      </c>
      <c r="G124" s="12"/>
      <c r="H124" s="12"/>
      <c r="I124" s="12"/>
      <c r="J124" s="160">
        <f>BK124</f>
        <v>2116.1999999999998</v>
      </c>
      <c r="K124" s="12"/>
      <c r="L124" s="157"/>
      <c r="M124" s="161"/>
      <c r="N124" s="162"/>
      <c r="O124" s="162"/>
      <c r="P124" s="163">
        <f>SUM(P125:P126)</f>
        <v>0</v>
      </c>
      <c r="Q124" s="162"/>
      <c r="R124" s="163">
        <f>SUM(R125:R126)</f>
        <v>0</v>
      </c>
      <c r="S124" s="162"/>
      <c r="T124" s="164">
        <f>SUM(T125:T126)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158" t="s">
        <v>80</v>
      </c>
      <c r="AT124" s="165" t="s">
        <v>71</v>
      </c>
      <c r="AU124" s="165" t="s">
        <v>72</v>
      </c>
      <c r="AY124" s="158" t="s">
        <v>127</v>
      </c>
      <c r="BK124" s="166">
        <f>SUM(BK125:BK126)</f>
        <v>2116.1999999999998</v>
      </c>
    </row>
    <row r="125" s="2" customFormat="1" ht="16.5" customHeight="1">
      <c r="A125" s="28"/>
      <c r="B125" s="169"/>
      <c r="C125" s="187" t="s">
        <v>80</v>
      </c>
      <c r="D125" s="187" t="s">
        <v>227</v>
      </c>
      <c r="E125" s="188" t="s">
        <v>528</v>
      </c>
      <c r="F125" s="189" t="s">
        <v>529</v>
      </c>
      <c r="G125" s="190" t="s">
        <v>158</v>
      </c>
      <c r="H125" s="191">
        <v>70</v>
      </c>
      <c r="I125" s="192">
        <v>30.010000000000002</v>
      </c>
      <c r="J125" s="192">
        <f>ROUND(I125*H125,2)</f>
        <v>2100.6999999999998</v>
      </c>
      <c r="K125" s="193"/>
      <c r="L125" s="194"/>
      <c r="M125" s="195" t="s">
        <v>1</v>
      </c>
      <c r="N125" s="196" t="s">
        <v>38</v>
      </c>
      <c r="O125" s="179">
        <v>0</v>
      </c>
      <c r="P125" s="179">
        <f>O125*H125</f>
        <v>0</v>
      </c>
      <c r="Q125" s="179">
        <v>0</v>
      </c>
      <c r="R125" s="179">
        <f>Q125*H125</f>
        <v>0</v>
      </c>
      <c r="S125" s="179">
        <v>0</v>
      </c>
      <c r="T125" s="180">
        <f>S125*H125</f>
        <v>0</v>
      </c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R125" s="181" t="s">
        <v>167</v>
      </c>
      <c r="AT125" s="181" t="s">
        <v>227</v>
      </c>
      <c r="AU125" s="181" t="s">
        <v>80</v>
      </c>
      <c r="AY125" s="15" t="s">
        <v>127</v>
      </c>
      <c r="BE125" s="182">
        <f>IF(N125="základná",J125,0)</f>
        <v>0</v>
      </c>
      <c r="BF125" s="182">
        <f>IF(N125="znížená",J125,0)</f>
        <v>2100.6999999999998</v>
      </c>
      <c r="BG125" s="182">
        <f>IF(N125="zákl. prenesená",J125,0)</f>
        <v>0</v>
      </c>
      <c r="BH125" s="182">
        <f>IF(N125="zníž. prenesená",J125,0)</f>
        <v>0</v>
      </c>
      <c r="BI125" s="182">
        <f>IF(N125="nulová",J125,0)</f>
        <v>0</v>
      </c>
      <c r="BJ125" s="15" t="s">
        <v>135</v>
      </c>
      <c r="BK125" s="182">
        <f>ROUND(I125*H125,2)</f>
        <v>2100.6999999999998</v>
      </c>
      <c r="BL125" s="15" t="s">
        <v>134</v>
      </c>
      <c r="BM125" s="181" t="s">
        <v>155</v>
      </c>
    </row>
    <row r="126" s="2" customFormat="1" ht="16.5" customHeight="1">
      <c r="A126" s="28"/>
      <c r="B126" s="169"/>
      <c r="C126" s="187" t="s">
        <v>135</v>
      </c>
      <c r="D126" s="187" t="s">
        <v>227</v>
      </c>
      <c r="E126" s="188" t="s">
        <v>530</v>
      </c>
      <c r="F126" s="189" t="s">
        <v>464</v>
      </c>
      <c r="G126" s="190" t="s">
        <v>238</v>
      </c>
      <c r="H126" s="191">
        <v>5</v>
      </c>
      <c r="I126" s="192">
        <v>3.1000000000000001</v>
      </c>
      <c r="J126" s="192">
        <f>ROUND(I126*H126,2)</f>
        <v>15.5</v>
      </c>
      <c r="K126" s="193"/>
      <c r="L126" s="194"/>
      <c r="M126" s="195" t="s">
        <v>1</v>
      </c>
      <c r="N126" s="196" t="s">
        <v>38</v>
      </c>
      <c r="O126" s="179">
        <v>0</v>
      </c>
      <c r="P126" s="179">
        <f>O126*H126</f>
        <v>0</v>
      </c>
      <c r="Q126" s="179">
        <v>0</v>
      </c>
      <c r="R126" s="179">
        <f>Q126*H126</f>
        <v>0</v>
      </c>
      <c r="S126" s="179">
        <v>0</v>
      </c>
      <c r="T126" s="180">
        <f>S126*H126</f>
        <v>0</v>
      </c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R126" s="181" t="s">
        <v>167</v>
      </c>
      <c r="AT126" s="181" t="s">
        <v>227</v>
      </c>
      <c r="AU126" s="181" t="s">
        <v>80</v>
      </c>
      <c r="AY126" s="15" t="s">
        <v>127</v>
      </c>
      <c r="BE126" s="182">
        <f>IF(N126="základná",J126,0)</f>
        <v>0</v>
      </c>
      <c r="BF126" s="182">
        <f>IF(N126="znížená",J126,0)</f>
        <v>15.5</v>
      </c>
      <c r="BG126" s="182">
        <f>IF(N126="zákl. prenesená",J126,0)</f>
        <v>0</v>
      </c>
      <c r="BH126" s="182">
        <f>IF(N126="zníž. prenesená",J126,0)</f>
        <v>0</v>
      </c>
      <c r="BI126" s="182">
        <f>IF(N126="nulová",J126,0)</f>
        <v>0</v>
      </c>
      <c r="BJ126" s="15" t="s">
        <v>135</v>
      </c>
      <c r="BK126" s="182">
        <f>ROUND(I126*H126,2)</f>
        <v>15.5</v>
      </c>
      <c r="BL126" s="15" t="s">
        <v>134</v>
      </c>
      <c r="BM126" s="181" t="s">
        <v>167</v>
      </c>
    </row>
    <row r="127" s="12" customFormat="1" ht="25.92" customHeight="1">
      <c r="A127" s="12"/>
      <c r="B127" s="157"/>
      <c r="C127" s="12"/>
      <c r="D127" s="158" t="s">
        <v>71</v>
      </c>
      <c r="E127" s="159" t="s">
        <v>465</v>
      </c>
      <c r="F127" s="159" t="s">
        <v>531</v>
      </c>
      <c r="G127" s="12"/>
      <c r="H127" s="12"/>
      <c r="I127" s="12"/>
      <c r="J127" s="160">
        <f>BK127</f>
        <v>930</v>
      </c>
      <c r="K127" s="12"/>
      <c r="L127" s="157"/>
      <c r="M127" s="161"/>
      <c r="N127" s="162"/>
      <c r="O127" s="162"/>
      <c r="P127" s="163">
        <f>SUM(P128:P129)</f>
        <v>0</v>
      </c>
      <c r="Q127" s="162"/>
      <c r="R127" s="163">
        <f>SUM(R128:R129)</f>
        <v>0</v>
      </c>
      <c r="S127" s="162"/>
      <c r="T127" s="164">
        <f>SUM(T128:T129)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158" t="s">
        <v>80</v>
      </c>
      <c r="AT127" s="165" t="s">
        <v>71</v>
      </c>
      <c r="AU127" s="165" t="s">
        <v>72</v>
      </c>
      <c r="AY127" s="158" t="s">
        <v>127</v>
      </c>
      <c r="BK127" s="166">
        <f>SUM(BK128:BK129)</f>
        <v>930</v>
      </c>
    </row>
    <row r="128" s="2" customFormat="1" ht="16.5" customHeight="1">
      <c r="A128" s="28"/>
      <c r="B128" s="169"/>
      <c r="C128" s="187" t="s">
        <v>140</v>
      </c>
      <c r="D128" s="187" t="s">
        <v>227</v>
      </c>
      <c r="E128" s="188" t="s">
        <v>532</v>
      </c>
      <c r="F128" s="189" t="s">
        <v>533</v>
      </c>
      <c r="G128" s="190" t="s">
        <v>224</v>
      </c>
      <c r="H128" s="191">
        <v>1</v>
      </c>
      <c r="I128" s="192">
        <v>600</v>
      </c>
      <c r="J128" s="192">
        <f>ROUND(I128*H128,2)</f>
        <v>600</v>
      </c>
      <c r="K128" s="193"/>
      <c r="L128" s="194"/>
      <c r="M128" s="195" t="s">
        <v>1</v>
      </c>
      <c r="N128" s="196" t="s">
        <v>38</v>
      </c>
      <c r="O128" s="179">
        <v>0</v>
      </c>
      <c r="P128" s="179">
        <f>O128*H128</f>
        <v>0</v>
      </c>
      <c r="Q128" s="179">
        <v>0</v>
      </c>
      <c r="R128" s="179">
        <f>Q128*H128</f>
        <v>0</v>
      </c>
      <c r="S128" s="179">
        <v>0</v>
      </c>
      <c r="T128" s="180">
        <f>S128*H128</f>
        <v>0</v>
      </c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R128" s="181" t="s">
        <v>167</v>
      </c>
      <c r="AT128" s="181" t="s">
        <v>227</v>
      </c>
      <c r="AU128" s="181" t="s">
        <v>80</v>
      </c>
      <c r="AY128" s="15" t="s">
        <v>127</v>
      </c>
      <c r="BE128" s="182">
        <f>IF(N128="základná",J128,0)</f>
        <v>0</v>
      </c>
      <c r="BF128" s="182">
        <f>IF(N128="znížená",J128,0)</f>
        <v>600</v>
      </c>
      <c r="BG128" s="182">
        <f>IF(N128="zákl. prenesená",J128,0)</f>
        <v>0</v>
      </c>
      <c r="BH128" s="182">
        <f>IF(N128="zníž. prenesená",J128,0)</f>
        <v>0</v>
      </c>
      <c r="BI128" s="182">
        <f>IF(N128="nulová",J128,0)</f>
        <v>0</v>
      </c>
      <c r="BJ128" s="15" t="s">
        <v>135</v>
      </c>
      <c r="BK128" s="182">
        <f>ROUND(I128*H128,2)</f>
        <v>600</v>
      </c>
      <c r="BL128" s="15" t="s">
        <v>134</v>
      </c>
      <c r="BM128" s="181" t="s">
        <v>213</v>
      </c>
    </row>
    <row r="129" s="2" customFormat="1" ht="16.5" customHeight="1">
      <c r="A129" s="28"/>
      <c r="B129" s="169"/>
      <c r="C129" s="170" t="s">
        <v>134</v>
      </c>
      <c r="D129" s="170" t="s">
        <v>130</v>
      </c>
      <c r="E129" s="171" t="s">
        <v>534</v>
      </c>
      <c r="F129" s="172" t="s">
        <v>535</v>
      </c>
      <c r="G129" s="173" t="s">
        <v>238</v>
      </c>
      <c r="H129" s="174">
        <v>6</v>
      </c>
      <c r="I129" s="175">
        <v>55</v>
      </c>
      <c r="J129" s="175">
        <f>ROUND(I129*H129,2)</f>
        <v>330</v>
      </c>
      <c r="K129" s="176"/>
      <c r="L129" s="29"/>
      <c r="M129" s="177" t="s">
        <v>1</v>
      </c>
      <c r="N129" s="178" t="s">
        <v>38</v>
      </c>
      <c r="O129" s="179">
        <v>0</v>
      </c>
      <c r="P129" s="179">
        <f>O129*H129</f>
        <v>0</v>
      </c>
      <c r="Q129" s="179">
        <v>0</v>
      </c>
      <c r="R129" s="179">
        <f>Q129*H129</f>
        <v>0</v>
      </c>
      <c r="S129" s="179">
        <v>0</v>
      </c>
      <c r="T129" s="180">
        <f>S129*H129</f>
        <v>0</v>
      </c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R129" s="181" t="s">
        <v>134</v>
      </c>
      <c r="AT129" s="181" t="s">
        <v>130</v>
      </c>
      <c r="AU129" s="181" t="s">
        <v>80</v>
      </c>
      <c r="AY129" s="15" t="s">
        <v>127</v>
      </c>
      <c r="BE129" s="182">
        <f>IF(N129="základná",J129,0)</f>
        <v>0</v>
      </c>
      <c r="BF129" s="182">
        <f>IF(N129="znížená",J129,0)</f>
        <v>330</v>
      </c>
      <c r="BG129" s="182">
        <f>IF(N129="zákl. prenesená",J129,0)</f>
        <v>0</v>
      </c>
      <c r="BH129" s="182">
        <f>IF(N129="zníž. prenesená",J129,0)</f>
        <v>0</v>
      </c>
      <c r="BI129" s="182">
        <f>IF(N129="nulová",J129,0)</f>
        <v>0</v>
      </c>
      <c r="BJ129" s="15" t="s">
        <v>135</v>
      </c>
      <c r="BK129" s="182">
        <f>ROUND(I129*H129,2)</f>
        <v>330</v>
      </c>
      <c r="BL129" s="15" t="s">
        <v>134</v>
      </c>
      <c r="BM129" s="181" t="s">
        <v>221</v>
      </c>
    </row>
    <row r="130" s="12" customFormat="1" ht="25.92" customHeight="1">
      <c r="A130" s="12"/>
      <c r="B130" s="157"/>
      <c r="C130" s="12"/>
      <c r="D130" s="158" t="s">
        <v>71</v>
      </c>
      <c r="E130" s="159" t="s">
        <v>477</v>
      </c>
      <c r="F130" s="159" t="s">
        <v>466</v>
      </c>
      <c r="G130" s="12"/>
      <c r="H130" s="12"/>
      <c r="I130" s="12"/>
      <c r="J130" s="160">
        <f>BK130</f>
        <v>365.72000000000003</v>
      </c>
      <c r="K130" s="12"/>
      <c r="L130" s="157"/>
      <c r="M130" s="161"/>
      <c r="N130" s="162"/>
      <c r="O130" s="162"/>
      <c r="P130" s="163">
        <f>SUM(P131:P135)</f>
        <v>0</v>
      </c>
      <c r="Q130" s="162"/>
      <c r="R130" s="163">
        <f>SUM(R131:R135)</f>
        <v>0</v>
      </c>
      <c r="S130" s="162"/>
      <c r="T130" s="164">
        <f>SUM(T131:T135)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158" t="s">
        <v>80</v>
      </c>
      <c r="AT130" s="165" t="s">
        <v>71</v>
      </c>
      <c r="AU130" s="165" t="s">
        <v>72</v>
      </c>
      <c r="AY130" s="158" t="s">
        <v>127</v>
      </c>
      <c r="BK130" s="166">
        <f>SUM(BK131:BK135)</f>
        <v>365.72000000000003</v>
      </c>
    </row>
    <row r="131" s="2" customFormat="1" ht="16.5" customHeight="1">
      <c r="A131" s="28"/>
      <c r="B131" s="169"/>
      <c r="C131" s="187" t="s">
        <v>147</v>
      </c>
      <c r="D131" s="187" t="s">
        <v>227</v>
      </c>
      <c r="E131" s="188" t="s">
        <v>536</v>
      </c>
      <c r="F131" s="189" t="s">
        <v>470</v>
      </c>
      <c r="G131" s="190" t="s">
        <v>158</v>
      </c>
      <c r="H131" s="191">
        <v>10</v>
      </c>
      <c r="I131" s="192">
        <v>4.2000000000000002</v>
      </c>
      <c r="J131" s="192">
        <f>ROUND(I131*H131,2)</f>
        <v>42</v>
      </c>
      <c r="K131" s="193"/>
      <c r="L131" s="194"/>
      <c r="M131" s="195" t="s">
        <v>1</v>
      </c>
      <c r="N131" s="196" t="s">
        <v>38</v>
      </c>
      <c r="O131" s="179">
        <v>0</v>
      </c>
      <c r="P131" s="179">
        <f>O131*H131</f>
        <v>0</v>
      </c>
      <c r="Q131" s="179">
        <v>0</v>
      </c>
      <c r="R131" s="179">
        <f>Q131*H131</f>
        <v>0</v>
      </c>
      <c r="S131" s="179">
        <v>0</v>
      </c>
      <c r="T131" s="180">
        <f>S131*H131</f>
        <v>0</v>
      </c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R131" s="181" t="s">
        <v>167</v>
      </c>
      <c r="AT131" s="181" t="s">
        <v>227</v>
      </c>
      <c r="AU131" s="181" t="s">
        <v>80</v>
      </c>
      <c r="AY131" s="15" t="s">
        <v>127</v>
      </c>
      <c r="BE131" s="182">
        <f>IF(N131="základná",J131,0)</f>
        <v>0</v>
      </c>
      <c r="BF131" s="182">
        <f>IF(N131="znížená",J131,0)</f>
        <v>42</v>
      </c>
      <c r="BG131" s="182">
        <f>IF(N131="zákl. prenesená",J131,0)</f>
        <v>0</v>
      </c>
      <c r="BH131" s="182">
        <f>IF(N131="zníž. prenesená",J131,0)</f>
        <v>0</v>
      </c>
      <c r="BI131" s="182">
        <f>IF(N131="nulová",J131,0)</f>
        <v>0</v>
      </c>
      <c r="BJ131" s="15" t="s">
        <v>135</v>
      </c>
      <c r="BK131" s="182">
        <f>ROUND(I131*H131,2)</f>
        <v>42</v>
      </c>
      <c r="BL131" s="15" t="s">
        <v>134</v>
      </c>
      <c r="BM131" s="181" t="s">
        <v>212</v>
      </c>
    </row>
    <row r="132" s="2" customFormat="1" ht="16.5" customHeight="1">
      <c r="A132" s="28"/>
      <c r="B132" s="169"/>
      <c r="C132" s="187" t="s">
        <v>155</v>
      </c>
      <c r="D132" s="187" t="s">
        <v>227</v>
      </c>
      <c r="E132" s="188" t="s">
        <v>537</v>
      </c>
      <c r="F132" s="189" t="s">
        <v>538</v>
      </c>
      <c r="G132" s="190" t="s">
        <v>158</v>
      </c>
      <c r="H132" s="191">
        <v>50</v>
      </c>
      <c r="I132" s="192">
        <v>5.4500000000000002</v>
      </c>
      <c r="J132" s="192">
        <f>ROUND(I132*H132,2)</f>
        <v>272.5</v>
      </c>
      <c r="K132" s="193"/>
      <c r="L132" s="194"/>
      <c r="M132" s="195" t="s">
        <v>1</v>
      </c>
      <c r="N132" s="196" t="s">
        <v>38</v>
      </c>
      <c r="O132" s="179">
        <v>0</v>
      </c>
      <c r="P132" s="179">
        <f>O132*H132</f>
        <v>0</v>
      </c>
      <c r="Q132" s="179">
        <v>0</v>
      </c>
      <c r="R132" s="179">
        <f>Q132*H132</f>
        <v>0</v>
      </c>
      <c r="S132" s="179">
        <v>0</v>
      </c>
      <c r="T132" s="180">
        <f>S132*H132</f>
        <v>0</v>
      </c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R132" s="181" t="s">
        <v>167</v>
      </c>
      <c r="AT132" s="181" t="s">
        <v>227</v>
      </c>
      <c r="AU132" s="181" t="s">
        <v>80</v>
      </c>
      <c r="AY132" s="15" t="s">
        <v>127</v>
      </c>
      <c r="BE132" s="182">
        <f>IF(N132="základná",J132,0)</f>
        <v>0</v>
      </c>
      <c r="BF132" s="182">
        <f>IF(N132="znížená",J132,0)</f>
        <v>272.5</v>
      </c>
      <c r="BG132" s="182">
        <f>IF(N132="zákl. prenesená",J132,0)</f>
        <v>0</v>
      </c>
      <c r="BH132" s="182">
        <f>IF(N132="zníž. prenesená",J132,0)</f>
        <v>0</v>
      </c>
      <c r="BI132" s="182">
        <f>IF(N132="nulová",J132,0)</f>
        <v>0</v>
      </c>
      <c r="BJ132" s="15" t="s">
        <v>135</v>
      </c>
      <c r="BK132" s="182">
        <f>ROUND(I132*H132,2)</f>
        <v>272.5</v>
      </c>
      <c r="BL132" s="15" t="s">
        <v>134</v>
      </c>
      <c r="BM132" s="181" t="s">
        <v>159</v>
      </c>
    </row>
    <row r="133" s="2" customFormat="1" ht="16.5" customHeight="1">
      <c r="A133" s="28"/>
      <c r="B133" s="169"/>
      <c r="C133" s="187" t="s">
        <v>161</v>
      </c>
      <c r="D133" s="187" t="s">
        <v>227</v>
      </c>
      <c r="E133" s="188" t="s">
        <v>539</v>
      </c>
      <c r="F133" s="189" t="s">
        <v>474</v>
      </c>
      <c r="G133" s="190" t="s">
        <v>238</v>
      </c>
      <c r="H133" s="191">
        <v>2</v>
      </c>
      <c r="I133" s="192">
        <v>4.0899999999999999</v>
      </c>
      <c r="J133" s="192">
        <f>ROUND(I133*H133,2)</f>
        <v>8.1799999999999997</v>
      </c>
      <c r="K133" s="193"/>
      <c r="L133" s="194"/>
      <c r="M133" s="195" t="s">
        <v>1</v>
      </c>
      <c r="N133" s="196" t="s">
        <v>38</v>
      </c>
      <c r="O133" s="179">
        <v>0</v>
      </c>
      <c r="P133" s="179">
        <f>O133*H133</f>
        <v>0</v>
      </c>
      <c r="Q133" s="179">
        <v>0</v>
      </c>
      <c r="R133" s="179">
        <f>Q133*H133</f>
        <v>0</v>
      </c>
      <c r="S133" s="179">
        <v>0</v>
      </c>
      <c r="T133" s="180">
        <f>S133*H133</f>
        <v>0</v>
      </c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R133" s="181" t="s">
        <v>167</v>
      </c>
      <c r="AT133" s="181" t="s">
        <v>227</v>
      </c>
      <c r="AU133" s="181" t="s">
        <v>80</v>
      </c>
      <c r="AY133" s="15" t="s">
        <v>127</v>
      </c>
      <c r="BE133" s="182">
        <f>IF(N133="základná",J133,0)</f>
        <v>0</v>
      </c>
      <c r="BF133" s="182">
        <f>IF(N133="znížená",J133,0)</f>
        <v>8.1799999999999997</v>
      </c>
      <c r="BG133" s="182">
        <f>IF(N133="zákl. prenesená",J133,0)</f>
        <v>0</v>
      </c>
      <c r="BH133" s="182">
        <f>IF(N133="zníž. prenesená",J133,0)</f>
        <v>0</v>
      </c>
      <c r="BI133" s="182">
        <f>IF(N133="nulová",J133,0)</f>
        <v>0</v>
      </c>
      <c r="BJ133" s="15" t="s">
        <v>135</v>
      </c>
      <c r="BK133" s="182">
        <f>ROUND(I133*H133,2)</f>
        <v>8.1799999999999997</v>
      </c>
      <c r="BL133" s="15" t="s">
        <v>134</v>
      </c>
      <c r="BM133" s="181" t="s">
        <v>247</v>
      </c>
    </row>
    <row r="134" s="2" customFormat="1" ht="16.5" customHeight="1">
      <c r="A134" s="28"/>
      <c r="B134" s="169"/>
      <c r="C134" s="187" t="s">
        <v>167</v>
      </c>
      <c r="D134" s="187" t="s">
        <v>227</v>
      </c>
      <c r="E134" s="188" t="s">
        <v>540</v>
      </c>
      <c r="F134" s="189" t="s">
        <v>541</v>
      </c>
      <c r="G134" s="190" t="s">
        <v>238</v>
      </c>
      <c r="H134" s="191">
        <v>2</v>
      </c>
      <c r="I134" s="192">
        <v>4.0899999999999999</v>
      </c>
      <c r="J134" s="192">
        <f>ROUND(I134*H134,2)</f>
        <v>8.1799999999999997</v>
      </c>
      <c r="K134" s="193"/>
      <c r="L134" s="194"/>
      <c r="M134" s="195" t="s">
        <v>1</v>
      </c>
      <c r="N134" s="196" t="s">
        <v>38</v>
      </c>
      <c r="O134" s="179">
        <v>0</v>
      </c>
      <c r="P134" s="179">
        <f>O134*H134</f>
        <v>0</v>
      </c>
      <c r="Q134" s="179">
        <v>0</v>
      </c>
      <c r="R134" s="179">
        <f>Q134*H134</f>
        <v>0</v>
      </c>
      <c r="S134" s="179">
        <v>0</v>
      </c>
      <c r="T134" s="180">
        <f>S134*H134</f>
        <v>0</v>
      </c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R134" s="181" t="s">
        <v>167</v>
      </c>
      <c r="AT134" s="181" t="s">
        <v>227</v>
      </c>
      <c r="AU134" s="181" t="s">
        <v>80</v>
      </c>
      <c r="AY134" s="15" t="s">
        <v>127</v>
      </c>
      <c r="BE134" s="182">
        <f>IF(N134="základná",J134,0)</f>
        <v>0</v>
      </c>
      <c r="BF134" s="182">
        <f>IF(N134="znížená",J134,0)</f>
        <v>8.1799999999999997</v>
      </c>
      <c r="BG134" s="182">
        <f>IF(N134="zákl. prenesená",J134,0)</f>
        <v>0</v>
      </c>
      <c r="BH134" s="182">
        <f>IF(N134="zníž. prenesená",J134,0)</f>
        <v>0</v>
      </c>
      <c r="BI134" s="182">
        <f>IF(N134="nulová",J134,0)</f>
        <v>0</v>
      </c>
      <c r="BJ134" s="15" t="s">
        <v>135</v>
      </c>
      <c r="BK134" s="182">
        <f>ROUND(I134*H134,2)</f>
        <v>8.1799999999999997</v>
      </c>
      <c r="BL134" s="15" t="s">
        <v>134</v>
      </c>
      <c r="BM134" s="181" t="s">
        <v>160</v>
      </c>
    </row>
    <row r="135" s="2" customFormat="1" ht="16.5" customHeight="1">
      <c r="A135" s="28"/>
      <c r="B135" s="169"/>
      <c r="C135" s="170" t="s">
        <v>128</v>
      </c>
      <c r="D135" s="170" t="s">
        <v>130</v>
      </c>
      <c r="E135" s="171" t="s">
        <v>475</v>
      </c>
      <c r="F135" s="172" t="s">
        <v>476</v>
      </c>
      <c r="G135" s="173" t="s">
        <v>238</v>
      </c>
      <c r="H135" s="174">
        <v>2</v>
      </c>
      <c r="I135" s="175">
        <v>17.43</v>
      </c>
      <c r="J135" s="175">
        <f>ROUND(I135*H135,2)</f>
        <v>34.859999999999999</v>
      </c>
      <c r="K135" s="176"/>
      <c r="L135" s="29"/>
      <c r="M135" s="177" t="s">
        <v>1</v>
      </c>
      <c r="N135" s="178" t="s">
        <v>38</v>
      </c>
      <c r="O135" s="179">
        <v>0</v>
      </c>
      <c r="P135" s="179">
        <f>O135*H135</f>
        <v>0</v>
      </c>
      <c r="Q135" s="179">
        <v>0</v>
      </c>
      <c r="R135" s="179">
        <f>Q135*H135</f>
        <v>0</v>
      </c>
      <c r="S135" s="179">
        <v>0</v>
      </c>
      <c r="T135" s="180">
        <f>S135*H135</f>
        <v>0</v>
      </c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R135" s="181" t="s">
        <v>134</v>
      </c>
      <c r="AT135" s="181" t="s">
        <v>130</v>
      </c>
      <c r="AU135" s="181" t="s">
        <v>80</v>
      </c>
      <c r="AY135" s="15" t="s">
        <v>127</v>
      </c>
      <c r="BE135" s="182">
        <f>IF(N135="základná",J135,0)</f>
        <v>0</v>
      </c>
      <c r="BF135" s="182">
        <f>IF(N135="znížená",J135,0)</f>
        <v>34.859999999999999</v>
      </c>
      <c r="BG135" s="182">
        <f>IF(N135="zákl. prenesená",J135,0)</f>
        <v>0</v>
      </c>
      <c r="BH135" s="182">
        <f>IF(N135="zníž. prenesená",J135,0)</f>
        <v>0</v>
      </c>
      <c r="BI135" s="182">
        <f>IF(N135="nulová",J135,0)</f>
        <v>0</v>
      </c>
      <c r="BJ135" s="15" t="s">
        <v>135</v>
      </c>
      <c r="BK135" s="182">
        <f>ROUND(I135*H135,2)</f>
        <v>34.859999999999999</v>
      </c>
      <c r="BL135" s="15" t="s">
        <v>134</v>
      </c>
      <c r="BM135" s="181" t="s">
        <v>263</v>
      </c>
    </row>
    <row r="136" s="12" customFormat="1" ht="25.92" customHeight="1">
      <c r="A136" s="12"/>
      <c r="B136" s="157"/>
      <c r="C136" s="12"/>
      <c r="D136" s="158" t="s">
        <v>71</v>
      </c>
      <c r="E136" s="159" t="s">
        <v>502</v>
      </c>
      <c r="F136" s="159" t="s">
        <v>542</v>
      </c>
      <c r="G136" s="12"/>
      <c r="H136" s="12"/>
      <c r="I136" s="12"/>
      <c r="J136" s="160">
        <f>BK136</f>
        <v>21347.600000000002</v>
      </c>
      <c r="K136" s="12"/>
      <c r="L136" s="157"/>
      <c r="M136" s="161"/>
      <c r="N136" s="162"/>
      <c r="O136" s="162"/>
      <c r="P136" s="163">
        <f>SUM(P137:P146)</f>
        <v>0</v>
      </c>
      <c r="Q136" s="162"/>
      <c r="R136" s="163">
        <f>SUM(R137:R146)</f>
        <v>0</v>
      </c>
      <c r="S136" s="162"/>
      <c r="T136" s="164">
        <f>SUM(T137:T146)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158" t="s">
        <v>80</v>
      </c>
      <c r="AT136" s="165" t="s">
        <v>71</v>
      </c>
      <c r="AU136" s="165" t="s">
        <v>72</v>
      </c>
      <c r="AY136" s="158" t="s">
        <v>127</v>
      </c>
      <c r="BK136" s="166">
        <f>SUM(BK137:BK146)</f>
        <v>21347.600000000002</v>
      </c>
    </row>
    <row r="137" s="2" customFormat="1" ht="21.75" customHeight="1">
      <c r="A137" s="28"/>
      <c r="B137" s="169"/>
      <c r="C137" s="187" t="s">
        <v>213</v>
      </c>
      <c r="D137" s="187" t="s">
        <v>227</v>
      </c>
      <c r="E137" s="188" t="s">
        <v>543</v>
      </c>
      <c r="F137" s="189" t="s">
        <v>544</v>
      </c>
      <c r="G137" s="190" t="s">
        <v>238</v>
      </c>
      <c r="H137" s="191">
        <v>1</v>
      </c>
      <c r="I137" s="192">
        <v>1350</v>
      </c>
      <c r="J137" s="192">
        <f>ROUND(I137*H137,2)</f>
        <v>1350</v>
      </c>
      <c r="K137" s="193"/>
      <c r="L137" s="194"/>
      <c r="M137" s="195" t="s">
        <v>1</v>
      </c>
      <c r="N137" s="196" t="s">
        <v>38</v>
      </c>
      <c r="O137" s="179">
        <v>0</v>
      </c>
      <c r="P137" s="179">
        <f>O137*H137</f>
        <v>0</v>
      </c>
      <c r="Q137" s="179">
        <v>0</v>
      </c>
      <c r="R137" s="179">
        <f>Q137*H137</f>
        <v>0</v>
      </c>
      <c r="S137" s="179">
        <v>0</v>
      </c>
      <c r="T137" s="180">
        <f>S137*H137</f>
        <v>0</v>
      </c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R137" s="181" t="s">
        <v>167</v>
      </c>
      <c r="AT137" s="181" t="s">
        <v>227</v>
      </c>
      <c r="AU137" s="181" t="s">
        <v>80</v>
      </c>
      <c r="AY137" s="15" t="s">
        <v>127</v>
      </c>
      <c r="BE137" s="182">
        <f>IF(N137="základná",J137,0)</f>
        <v>0</v>
      </c>
      <c r="BF137" s="182">
        <f>IF(N137="znížená",J137,0)</f>
        <v>1350</v>
      </c>
      <c r="BG137" s="182">
        <f>IF(N137="zákl. prenesená",J137,0)</f>
        <v>0</v>
      </c>
      <c r="BH137" s="182">
        <f>IF(N137="zníž. prenesená",J137,0)</f>
        <v>0</v>
      </c>
      <c r="BI137" s="182">
        <f>IF(N137="nulová",J137,0)</f>
        <v>0</v>
      </c>
      <c r="BJ137" s="15" t="s">
        <v>135</v>
      </c>
      <c r="BK137" s="182">
        <f>ROUND(I137*H137,2)</f>
        <v>1350</v>
      </c>
      <c r="BL137" s="15" t="s">
        <v>134</v>
      </c>
      <c r="BM137" s="181" t="s">
        <v>234</v>
      </c>
    </row>
    <row r="138" s="2" customFormat="1" ht="16.5" customHeight="1">
      <c r="A138" s="28"/>
      <c r="B138" s="169"/>
      <c r="C138" s="170" t="s">
        <v>216</v>
      </c>
      <c r="D138" s="170" t="s">
        <v>130</v>
      </c>
      <c r="E138" s="171" t="s">
        <v>545</v>
      </c>
      <c r="F138" s="172" t="s">
        <v>546</v>
      </c>
      <c r="G138" s="173" t="s">
        <v>238</v>
      </c>
      <c r="H138" s="174">
        <v>1</v>
      </c>
      <c r="I138" s="175">
        <v>150</v>
      </c>
      <c r="J138" s="175">
        <f>ROUND(I138*H138,2)</f>
        <v>150</v>
      </c>
      <c r="K138" s="176"/>
      <c r="L138" s="29"/>
      <c r="M138" s="177" t="s">
        <v>1</v>
      </c>
      <c r="N138" s="178" t="s">
        <v>38</v>
      </c>
      <c r="O138" s="179">
        <v>0</v>
      </c>
      <c r="P138" s="179">
        <f>O138*H138</f>
        <v>0</v>
      </c>
      <c r="Q138" s="179">
        <v>0</v>
      </c>
      <c r="R138" s="179">
        <f>Q138*H138</f>
        <v>0</v>
      </c>
      <c r="S138" s="179">
        <v>0</v>
      </c>
      <c r="T138" s="180">
        <f>S138*H138</f>
        <v>0</v>
      </c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R138" s="181" t="s">
        <v>134</v>
      </c>
      <c r="AT138" s="181" t="s">
        <v>130</v>
      </c>
      <c r="AU138" s="181" t="s">
        <v>80</v>
      </c>
      <c r="AY138" s="15" t="s">
        <v>127</v>
      </c>
      <c r="BE138" s="182">
        <f>IF(N138="základná",J138,0)</f>
        <v>0</v>
      </c>
      <c r="BF138" s="182">
        <f>IF(N138="znížená",J138,0)</f>
        <v>150</v>
      </c>
      <c r="BG138" s="182">
        <f>IF(N138="zákl. prenesená",J138,0)</f>
        <v>0</v>
      </c>
      <c r="BH138" s="182">
        <f>IF(N138="zníž. prenesená",J138,0)</f>
        <v>0</v>
      </c>
      <c r="BI138" s="182">
        <f>IF(N138="nulová",J138,0)</f>
        <v>0</v>
      </c>
      <c r="BJ138" s="15" t="s">
        <v>135</v>
      </c>
      <c r="BK138" s="182">
        <f>ROUND(I138*H138,2)</f>
        <v>150</v>
      </c>
      <c r="BL138" s="15" t="s">
        <v>134</v>
      </c>
      <c r="BM138" s="181" t="s">
        <v>239</v>
      </c>
    </row>
    <row r="139" s="2" customFormat="1" ht="24.15" customHeight="1">
      <c r="A139" s="28"/>
      <c r="B139" s="169"/>
      <c r="C139" s="187" t="s">
        <v>221</v>
      </c>
      <c r="D139" s="187" t="s">
        <v>227</v>
      </c>
      <c r="E139" s="188" t="s">
        <v>547</v>
      </c>
      <c r="F139" s="189" t="s">
        <v>548</v>
      </c>
      <c r="G139" s="190" t="s">
        <v>238</v>
      </c>
      <c r="H139" s="191">
        <v>1</v>
      </c>
      <c r="I139" s="192">
        <v>73</v>
      </c>
      <c r="J139" s="192">
        <f>ROUND(I139*H139,2)</f>
        <v>73</v>
      </c>
      <c r="K139" s="193"/>
      <c r="L139" s="194"/>
      <c r="M139" s="195" t="s">
        <v>1</v>
      </c>
      <c r="N139" s="196" t="s">
        <v>38</v>
      </c>
      <c r="O139" s="179">
        <v>0</v>
      </c>
      <c r="P139" s="179">
        <f>O139*H139</f>
        <v>0</v>
      </c>
      <c r="Q139" s="179">
        <v>0</v>
      </c>
      <c r="R139" s="179">
        <f>Q139*H139</f>
        <v>0</v>
      </c>
      <c r="S139" s="179">
        <v>0</v>
      </c>
      <c r="T139" s="180">
        <f>S139*H139</f>
        <v>0</v>
      </c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R139" s="181" t="s">
        <v>167</v>
      </c>
      <c r="AT139" s="181" t="s">
        <v>227</v>
      </c>
      <c r="AU139" s="181" t="s">
        <v>80</v>
      </c>
      <c r="AY139" s="15" t="s">
        <v>127</v>
      </c>
      <c r="BE139" s="182">
        <f>IF(N139="základná",J139,0)</f>
        <v>0</v>
      </c>
      <c r="BF139" s="182">
        <f>IF(N139="znížená",J139,0)</f>
        <v>73</v>
      </c>
      <c r="BG139" s="182">
        <f>IF(N139="zákl. prenesená",J139,0)</f>
        <v>0</v>
      </c>
      <c r="BH139" s="182">
        <f>IF(N139="zníž. prenesená",J139,0)</f>
        <v>0</v>
      </c>
      <c r="BI139" s="182">
        <f>IF(N139="nulová",J139,0)</f>
        <v>0</v>
      </c>
      <c r="BJ139" s="15" t="s">
        <v>135</v>
      </c>
      <c r="BK139" s="182">
        <f>ROUND(I139*H139,2)</f>
        <v>73</v>
      </c>
      <c r="BL139" s="15" t="s">
        <v>134</v>
      </c>
      <c r="BM139" s="181" t="s">
        <v>242</v>
      </c>
    </row>
    <row r="140" s="2" customFormat="1" ht="16.5" customHeight="1">
      <c r="A140" s="28"/>
      <c r="B140" s="169"/>
      <c r="C140" s="170" t="s">
        <v>226</v>
      </c>
      <c r="D140" s="170" t="s">
        <v>130</v>
      </c>
      <c r="E140" s="171" t="s">
        <v>549</v>
      </c>
      <c r="F140" s="172" t="s">
        <v>550</v>
      </c>
      <c r="G140" s="173" t="s">
        <v>238</v>
      </c>
      <c r="H140" s="174">
        <v>5</v>
      </c>
      <c r="I140" s="175">
        <v>15.5</v>
      </c>
      <c r="J140" s="175">
        <f>ROUND(I140*H140,2)</f>
        <v>77.5</v>
      </c>
      <c r="K140" s="176"/>
      <c r="L140" s="29"/>
      <c r="M140" s="177" t="s">
        <v>1</v>
      </c>
      <c r="N140" s="178" t="s">
        <v>38</v>
      </c>
      <c r="O140" s="179">
        <v>0</v>
      </c>
      <c r="P140" s="179">
        <f>O140*H140</f>
        <v>0</v>
      </c>
      <c r="Q140" s="179">
        <v>0</v>
      </c>
      <c r="R140" s="179">
        <f>Q140*H140</f>
        <v>0</v>
      </c>
      <c r="S140" s="179">
        <v>0</v>
      </c>
      <c r="T140" s="180">
        <f>S140*H140</f>
        <v>0</v>
      </c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R140" s="181" t="s">
        <v>134</v>
      </c>
      <c r="AT140" s="181" t="s">
        <v>130</v>
      </c>
      <c r="AU140" s="181" t="s">
        <v>80</v>
      </c>
      <c r="AY140" s="15" t="s">
        <v>127</v>
      </c>
      <c r="BE140" s="182">
        <f>IF(N140="základná",J140,0)</f>
        <v>0</v>
      </c>
      <c r="BF140" s="182">
        <f>IF(N140="znížená",J140,0)</f>
        <v>77.5</v>
      </c>
      <c r="BG140" s="182">
        <f>IF(N140="zákl. prenesená",J140,0)</f>
        <v>0</v>
      </c>
      <c r="BH140" s="182">
        <f>IF(N140="zníž. prenesená",J140,0)</f>
        <v>0</v>
      </c>
      <c r="BI140" s="182">
        <f>IF(N140="nulová",J140,0)</f>
        <v>0</v>
      </c>
      <c r="BJ140" s="15" t="s">
        <v>135</v>
      </c>
      <c r="BK140" s="182">
        <f>ROUND(I140*H140,2)</f>
        <v>77.5</v>
      </c>
      <c r="BL140" s="15" t="s">
        <v>134</v>
      </c>
      <c r="BM140" s="181" t="s">
        <v>293</v>
      </c>
    </row>
    <row r="141" s="2" customFormat="1" ht="16.5" customHeight="1">
      <c r="A141" s="28"/>
      <c r="B141" s="169"/>
      <c r="C141" s="187" t="s">
        <v>212</v>
      </c>
      <c r="D141" s="187" t="s">
        <v>227</v>
      </c>
      <c r="E141" s="188" t="s">
        <v>551</v>
      </c>
      <c r="F141" s="189" t="s">
        <v>497</v>
      </c>
      <c r="G141" s="190" t="s">
        <v>238</v>
      </c>
      <c r="H141" s="191">
        <v>1</v>
      </c>
      <c r="I141" s="192">
        <v>16.5</v>
      </c>
      <c r="J141" s="192">
        <f>ROUND(I141*H141,2)</f>
        <v>16.5</v>
      </c>
      <c r="K141" s="193"/>
      <c r="L141" s="194"/>
      <c r="M141" s="195" t="s">
        <v>1</v>
      </c>
      <c r="N141" s="196" t="s">
        <v>38</v>
      </c>
      <c r="O141" s="179">
        <v>0</v>
      </c>
      <c r="P141" s="179">
        <f>O141*H141</f>
        <v>0</v>
      </c>
      <c r="Q141" s="179">
        <v>0</v>
      </c>
      <c r="R141" s="179">
        <f>Q141*H141</f>
        <v>0</v>
      </c>
      <c r="S141" s="179">
        <v>0</v>
      </c>
      <c r="T141" s="180">
        <f>S141*H141</f>
        <v>0</v>
      </c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R141" s="181" t="s">
        <v>167</v>
      </c>
      <c r="AT141" s="181" t="s">
        <v>227</v>
      </c>
      <c r="AU141" s="181" t="s">
        <v>80</v>
      </c>
      <c r="AY141" s="15" t="s">
        <v>127</v>
      </c>
      <c r="BE141" s="182">
        <f>IF(N141="základná",J141,0)</f>
        <v>0</v>
      </c>
      <c r="BF141" s="182">
        <f>IF(N141="znížená",J141,0)</f>
        <v>16.5</v>
      </c>
      <c r="BG141" s="182">
        <f>IF(N141="zákl. prenesená",J141,0)</f>
        <v>0</v>
      </c>
      <c r="BH141" s="182">
        <f>IF(N141="zníž. prenesená",J141,0)</f>
        <v>0</v>
      </c>
      <c r="BI141" s="182">
        <f>IF(N141="nulová",J141,0)</f>
        <v>0</v>
      </c>
      <c r="BJ141" s="15" t="s">
        <v>135</v>
      </c>
      <c r="BK141" s="182">
        <f>ROUND(I141*H141,2)</f>
        <v>16.5</v>
      </c>
      <c r="BL141" s="15" t="s">
        <v>134</v>
      </c>
      <c r="BM141" s="181" t="s">
        <v>301</v>
      </c>
    </row>
    <row r="142" s="2" customFormat="1" ht="16.5" customHeight="1">
      <c r="A142" s="28"/>
      <c r="B142" s="169"/>
      <c r="C142" s="187" t="s">
        <v>235</v>
      </c>
      <c r="D142" s="187" t="s">
        <v>227</v>
      </c>
      <c r="E142" s="188" t="s">
        <v>552</v>
      </c>
      <c r="F142" s="189" t="s">
        <v>553</v>
      </c>
      <c r="G142" s="190" t="s">
        <v>158</v>
      </c>
      <c r="H142" s="191">
        <v>320</v>
      </c>
      <c r="I142" s="192">
        <v>57.369999999999997</v>
      </c>
      <c r="J142" s="192">
        <f>ROUND(I142*H142,2)</f>
        <v>18358.400000000001</v>
      </c>
      <c r="K142" s="193"/>
      <c r="L142" s="194"/>
      <c r="M142" s="195" t="s">
        <v>1</v>
      </c>
      <c r="N142" s="196" t="s">
        <v>38</v>
      </c>
      <c r="O142" s="179">
        <v>0</v>
      </c>
      <c r="P142" s="179">
        <f>O142*H142</f>
        <v>0</v>
      </c>
      <c r="Q142" s="179">
        <v>0</v>
      </c>
      <c r="R142" s="179">
        <f>Q142*H142</f>
        <v>0</v>
      </c>
      <c r="S142" s="179">
        <v>0</v>
      </c>
      <c r="T142" s="180">
        <f>S142*H142</f>
        <v>0</v>
      </c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R142" s="181" t="s">
        <v>167</v>
      </c>
      <c r="AT142" s="181" t="s">
        <v>227</v>
      </c>
      <c r="AU142" s="181" t="s">
        <v>80</v>
      </c>
      <c r="AY142" s="15" t="s">
        <v>127</v>
      </c>
      <c r="BE142" s="182">
        <f>IF(N142="základná",J142,0)</f>
        <v>0</v>
      </c>
      <c r="BF142" s="182">
        <f>IF(N142="znížená",J142,0)</f>
        <v>18358.400000000001</v>
      </c>
      <c r="BG142" s="182">
        <f>IF(N142="zákl. prenesená",J142,0)</f>
        <v>0</v>
      </c>
      <c r="BH142" s="182">
        <f>IF(N142="zníž. prenesená",J142,0)</f>
        <v>0</v>
      </c>
      <c r="BI142" s="182">
        <f>IF(N142="nulová",J142,0)</f>
        <v>0</v>
      </c>
      <c r="BJ142" s="15" t="s">
        <v>135</v>
      </c>
      <c r="BK142" s="182">
        <f>ROUND(I142*H142,2)</f>
        <v>18358.400000000001</v>
      </c>
      <c r="BL142" s="15" t="s">
        <v>134</v>
      </c>
      <c r="BM142" s="181" t="s">
        <v>311</v>
      </c>
    </row>
    <row r="143" s="2" customFormat="1" ht="16.5" customHeight="1">
      <c r="A143" s="28"/>
      <c r="B143" s="169"/>
      <c r="C143" s="187" t="s">
        <v>159</v>
      </c>
      <c r="D143" s="187" t="s">
        <v>227</v>
      </c>
      <c r="E143" s="188" t="s">
        <v>554</v>
      </c>
      <c r="F143" s="189" t="s">
        <v>555</v>
      </c>
      <c r="G143" s="190" t="s">
        <v>158</v>
      </c>
      <c r="H143" s="191">
        <v>100</v>
      </c>
      <c r="I143" s="192">
        <v>4.5</v>
      </c>
      <c r="J143" s="192">
        <f>ROUND(I143*H143,2)</f>
        <v>450</v>
      </c>
      <c r="K143" s="193"/>
      <c r="L143" s="194"/>
      <c r="M143" s="195" t="s">
        <v>1</v>
      </c>
      <c r="N143" s="196" t="s">
        <v>38</v>
      </c>
      <c r="O143" s="179">
        <v>0</v>
      </c>
      <c r="P143" s="179">
        <f>O143*H143</f>
        <v>0</v>
      </c>
      <c r="Q143" s="179">
        <v>0</v>
      </c>
      <c r="R143" s="179">
        <f>Q143*H143</f>
        <v>0</v>
      </c>
      <c r="S143" s="179">
        <v>0</v>
      </c>
      <c r="T143" s="180">
        <f>S143*H143</f>
        <v>0</v>
      </c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R143" s="181" t="s">
        <v>167</v>
      </c>
      <c r="AT143" s="181" t="s">
        <v>227</v>
      </c>
      <c r="AU143" s="181" t="s">
        <v>80</v>
      </c>
      <c r="AY143" s="15" t="s">
        <v>127</v>
      </c>
      <c r="BE143" s="182">
        <f>IF(N143="základná",J143,0)</f>
        <v>0</v>
      </c>
      <c r="BF143" s="182">
        <f>IF(N143="znížená",J143,0)</f>
        <v>450</v>
      </c>
      <c r="BG143" s="182">
        <f>IF(N143="zákl. prenesená",J143,0)</f>
        <v>0</v>
      </c>
      <c r="BH143" s="182">
        <f>IF(N143="zníž. prenesená",J143,0)</f>
        <v>0</v>
      </c>
      <c r="BI143" s="182">
        <f>IF(N143="nulová",J143,0)</f>
        <v>0</v>
      </c>
      <c r="BJ143" s="15" t="s">
        <v>135</v>
      </c>
      <c r="BK143" s="182">
        <f>ROUND(I143*H143,2)</f>
        <v>450</v>
      </c>
      <c r="BL143" s="15" t="s">
        <v>134</v>
      </c>
      <c r="BM143" s="181" t="s">
        <v>319</v>
      </c>
    </row>
    <row r="144" s="2" customFormat="1" ht="16.5" customHeight="1">
      <c r="A144" s="28"/>
      <c r="B144" s="169"/>
      <c r="C144" s="187" t="s">
        <v>243</v>
      </c>
      <c r="D144" s="187" t="s">
        <v>227</v>
      </c>
      <c r="E144" s="188" t="s">
        <v>556</v>
      </c>
      <c r="F144" s="189" t="s">
        <v>557</v>
      </c>
      <c r="G144" s="190" t="s">
        <v>238</v>
      </c>
      <c r="H144" s="191">
        <v>21</v>
      </c>
      <c r="I144" s="192">
        <v>11.199999999999999</v>
      </c>
      <c r="J144" s="192">
        <f>ROUND(I144*H144,2)</f>
        <v>235.19999999999999</v>
      </c>
      <c r="K144" s="193"/>
      <c r="L144" s="194"/>
      <c r="M144" s="195" t="s">
        <v>1</v>
      </c>
      <c r="N144" s="196" t="s">
        <v>38</v>
      </c>
      <c r="O144" s="179">
        <v>0</v>
      </c>
      <c r="P144" s="179">
        <f>O144*H144</f>
        <v>0</v>
      </c>
      <c r="Q144" s="179">
        <v>0</v>
      </c>
      <c r="R144" s="179">
        <f>Q144*H144</f>
        <v>0</v>
      </c>
      <c r="S144" s="179">
        <v>0</v>
      </c>
      <c r="T144" s="180">
        <f>S144*H144</f>
        <v>0</v>
      </c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R144" s="181" t="s">
        <v>167</v>
      </c>
      <c r="AT144" s="181" t="s">
        <v>227</v>
      </c>
      <c r="AU144" s="181" t="s">
        <v>80</v>
      </c>
      <c r="AY144" s="15" t="s">
        <v>127</v>
      </c>
      <c r="BE144" s="182">
        <f>IF(N144="základná",J144,0)</f>
        <v>0</v>
      </c>
      <c r="BF144" s="182">
        <f>IF(N144="znížená",J144,0)</f>
        <v>235.19999999999999</v>
      </c>
      <c r="BG144" s="182">
        <f>IF(N144="zákl. prenesená",J144,0)</f>
        <v>0</v>
      </c>
      <c r="BH144" s="182">
        <f>IF(N144="zníž. prenesená",J144,0)</f>
        <v>0</v>
      </c>
      <c r="BI144" s="182">
        <f>IF(N144="nulová",J144,0)</f>
        <v>0</v>
      </c>
      <c r="BJ144" s="15" t="s">
        <v>135</v>
      </c>
      <c r="BK144" s="182">
        <f>ROUND(I144*H144,2)</f>
        <v>235.19999999999999</v>
      </c>
      <c r="BL144" s="15" t="s">
        <v>134</v>
      </c>
      <c r="BM144" s="181" t="s">
        <v>329</v>
      </c>
    </row>
    <row r="145" s="2" customFormat="1" ht="16.5" customHeight="1">
      <c r="A145" s="28"/>
      <c r="B145" s="169"/>
      <c r="C145" s="187" t="s">
        <v>247</v>
      </c>
      <c r="D145" s="187" t="s">
        <v>227</v>
      </c>
      <c r="E145" s="188" t="s">
        <v>558</v>
      </c>
      <c r="F145" s="189" t="s">
        <v>499</v>
      </c>
      <c r="G145" s="190" t="s">
        <v>238</v>
      </c>
      <c r="H145" s="191">
        <v>1</v>
      </c>
      <c r="I145" s="192">
        <v>100</v>
      </c>
      <c r="J145" s="192">
        <f>ROUND(I145*H145,2)</f>
        <v>100</v>
      </c>
      <c r="K145" s="193"/>
      <c r="L145" s="194"/>
      <c r="M145" s="195" t="s">
        <v>1</v>
      </c>
      <c r="N145" s="196" t="s">
        <v>38</v>
      </c>
      <c r="O145" s="179">
        <v>0</v>
      </c>
      <c r="P145" s="179">
        <f>O145*H145</f>
        <v>0</v>
      </c>
      <c r="Q145" s="179">
        <v>0</v>
      </c>
      <c r="R145" s="179">
        <f>Q145*H145</f>
        <v>0</v>
      </c>
      <c r="S145" s="179">
        <v>0</v>
      </c>
      <c r="T145" s="180">
        <f>S145*H145</f>
        <v>0</v>
      </c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R145" s="181" t="s">
        <v>167</v>
      </c>
      <c r="AT145" s="181" t="s">
        <v>227</v>
      </c>
      <c r="AU145" s="181" t="s">
        <v>80</v>
      </c>
      <c r="AY145" s="15" t="s">
        <v>127</v>
      </c>
      <c r="BE145" s="182">
        <f>IF(N145="základná",J145,0)</f>
        <v>0</v>
      </c>
      <c r="BF145" s="182">
        <f>IF(N145="znížená",J145,0)</f>
        <v>100</v>
      </c>
      <c r="BG145" s="182">
        <f>IF(N145="zákl. prenesená",J145,0)</f>
        <v>0</v>
      </c>
      <c r="BH145" s="182">
        <f>IF(N145="zníž. prenesená",J145,0)</f>
        <v>0</v>
      </c>
      <c r="BI145" s="182">
        <f>IF(N145="nulová",J145,0)</f>
        <v>0</v>
      </c>
      <c r="BJ145" s="15" t="s">
        <v>135</v>
      </c>
      <c r="BK145" s="182">
        <f>ROUND(I145*H145,2)</f>
        <v>100</v>
      </c>
      <c r="BL145" s="15" t="s">
        <v>134</v>
      </c>
      <c r="BM145" s="181" t="s">
        <v>337</v>
      </c>
    </row>
    <row r="146" s="2" customFormat="1" ht="16.5" customHeight="1">
      <c r="A146" s="28"/>
      <c r="B146" s="169"/>
      <c r="C146" s="170" t="s">
        <v>251</v>
      </c>
      <c r="D146" s="170" t="s">
        <v>130</v>
      </c>
      <c r="E146" s="171" t="s">
        <v>500</v>
      </c>
      <c r="F146" s="172" t="s">
        <v>501</v>
      </c>
      <c r="G146" s="173" t="s">
        <v>224</v>
      </c>
      <c r="H146" s="174">
        <v>1</v>
      </c>
      <c r="I146" s="175">
        <v>537</v>
      </c>
      <c r="J146" s="175">
        <f>ROUND(I146*H146,2)</f>
        <v>537</v>
      </c>
      <c r="K146" s="176"/>
      <c r="L146" s="29"/>
      <c r="M146" s="177" t="s">
        <v>1</v>
      </c>
      <c r="N146" s="178" t="s">
        <v>38</v>
      </c>
      <c r="O146" s="179">
        <v>0</v>
      </c>
      <c r="P146" s="179">
        <f>O146*H146</f>
        <v>0</v>
      </c>
      <c r="Q146" s="179">
        <v>0</v>
      </c>
      <c r="R146" s="179">
        <f>Q146*H146</f>
        <v>0</v>
      </c>
      <c r="S146" s="179">
        <v>0</v>
      </c>
      <c r="T146" s="180">
        <f>S146*H146</f>
        <v>0</v>
      </c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R146" s="181" t="s">
        <v>134</v>
      </c>
      <c r="AT146" s="181" t="s">
        <v>130</v>
      </c>
      <c r="AU146" s="181" t="s">
        <v>80</v>
      </c>
      <c r="AY146" s="15" t="s">
        <v>127</v>
      </c>
      <c r="BE146" s="182">
        <f>IF(N146="základná",J146,0)</f>
        <v>0</v>
      </c>
      <c r="BF146" s="182">
        <f>IF(N146="znížená",J146,0)</f>
        <v>537</v>
      </c>
      <c r="BG146" s="182">
        <f>IF(N146="zákl. prenesená",J146,0)</f>
        <v>0</v>
      </c>
      <c r="BH146" s="182">
        <f>IF(N146="zníž. prenesená",J146,0)</f>
        <v>0</v>
      </c>
      <c r="BI146" s="182">
        <f>IF(N146="nulová",J146,0)</f>
        <v>0</v>
      </c>
      <c r="BJ146" s="15" t="s">
        <v>135</v>
      </c>
      <c r="BK146" s="182">
        <f>ROUND(I146*H146,2)</f>
        <v>537</v>
      </c>
      <c r="BL146" s="15" t="s">
        <v>134</v>
      </c>
      <c r="BM146" s="181" t="s">
        <v>345</v>
      </c>
    </row>
    <row r="147" s="12" customFormat="1" ht="25.92" customHeight="1">
      <c r="A147" s="12"/>
      <c r="B147" s="157"/>
      <c r="C147" s="12"/>
      <c r="D147" s="158" t="s">
        <v>71</v>
      </c>
      <c r="E147" s="159" t="s">
        <v>508</v>
      </c>
      <c r="F147" s="159" t="s">
        <v>559</v>
      </c>
      <c r="G147" s="12"/>
      <c r="H147" s="12"/>
      <c r="I147" s="12"/>
      <c r="J147" s="160">
        <f>BK147</f>
        <v>16414.599999999999</v>
      </c>
      <c r="K147" s="12"/>
      <c r="L147" s="157"/>
      <c r="M147" s="161"/>
      <c r="N147" s="162"/>
      <c r="O147" s="162"/>
      <c r="P147" s="163">
        <f>SUM(P148:P157)</f>
        <v>0</v>
      </c>
      <c r="Q147" s="162"/>
      <c r="R147" s="163">
        <f>SUM(R148:R157)</f>
        <v>0</v>
      </c>
      <c r="S147" s="162"/>
      <c r="T147" s="164">
        <f>SUM(T148:T157)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158" t="s">
        <v>80</v>
      </c>
      <c r="AT147" s="165" t="s">
        <v>71</v>
      </c>
      <c r="AU147" s="165" t="s">
        <v>72</v>
      </c>
      <c r="AY147" s="158" t="s">
        <v>127</v>
      </c>
      <c r="BK147" s="166">
        <f>SUM(BK148:BK157)</f>
        <v>16414.599999999999</v>
      </c>
    </row>
    <row r="148" s="2" customFormat="1" ht="16.5" customHeight="1">
      <c r="A148" s="28"/>
      <c r="B148" s="169"/>
      <c r="C148" s="170" t="s">
        <v>160</v>
      </c>
      <c r="D148" s="170" t="s">
        <v>130</v>
      </c>
      <c r="E148" s="171" t="s">
        <v>560</v>
      </c>
      <c r="F148" s="172" t="s">
        <v>561</v>
      </c>
      <c r="G148" s="173" t="s">
        <v>562</v>
      </c>
      <c r="H148" s="174">
        <v>0.40000000000000002</v>
      </c>
      <c r="I148" s="175">
        <v>1200</v>
      </c>
      <c r="J148" s="175">
        <f>ROUND(I148*H148,2)</f>
        <v>480</v>
      </c>
      <c r="K148" s="176"/>
      <c r="L148" s="29"/>
      <c r="M148" s="177" t="s">
        <v>1</v>
      </c>
      <c r="N148" s="178" t="s">
        <v>38</v>
      </c>
      <c r="O148" s="179">
        <v>0</v>
      </c>
      <c r="P148" s="179">
        <f>O148*H148</f>
        <v>0</v>
      </c>
      <c r="Q148" s="179">
        <v>0</v>
      </c>
      <c r="R148" s="179">
        <f>Q148*H148</f>
        <v>0</v>
      </c>
      <c r="S148" s="179">
        <v>0</v>
      </c>
      <c r="T148" s="180">
        <f>S148*H148</f>
        <v>0</v>
      </c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R148" s="181" t="s">
        <v>134</v>
      </c>
      <c r="AT148" s="181" t="s">
        <v>130</v>
      </c>
      <c r="AU148" s="181" t="s">
        <v>80</v>
      </c>
      <c r="AY148" s="15" t="s">
        <v>127</v>
      </c>
      <c r="BE148" s="182">
        <f>IF(N148="základná",J148,0)</f>
        <v>0</v>
      </c>
      <c r="BF148" s="182">
        <f>IF(N148="znížená",J148,0)</f>
        <v>480</v>
      </c>
      <c r="BG148" s="182">
        <f>IF(N148="zákl. prenesená",J148,0)</f>
        <v>0</v>
      </c>
      <c r="BH148" s="182">
        <f>IF(N148="zníž. prenesená",J148,0)</f>
        <v>0</v>
      </c>
      <c r="BI148" s="182">
        <f>IF(N148="nulová",J148,0)</f>
        <v>0</v>
      </c>
      <c r="BJ148" s="15" t="s">
        <v>135</v>
      </c>
      <c r="BK148" s="182">
        <f>ROUND(I148*H148,2)</f>
        <v>480</v>
      </c>
      <c r="BL148" s="15" t="s">
        <v>134</v>
      </c>
      <c r="BM148" s="181" t="s">
        <v>353</v>
      </c>
    </row>
    <row r="149" s="2" customFormat="1" ht="24.15" customHeight="1">
      <c r="A149" s="28"/>
      <c r="B149" s="169"/>
      <c r="C149" s="170" t="s">
        <v>259</v>
      </c>
      <c r="D149" s="170" t="s">
        <v>130</v>
      </c>
      <c r="E149" s="171" t="s">
        <v>563</v>
      </c>
      <c r="F149" s="172" t="s">
        <v>564</v>
      </c>
      <c r="G149" s="173" t="s">
        <v>158</v>
      </c>
      <c r="H149" s="174">
        <v>380</v>
      </c>
      <c r="I149" s="175">
        <v>7.5</v>
      </c>
      <c r="J149" s="175">
        <f>ROUND(I149*H149,2)</f>
        <v>2850</v>
      </c>
      <c r="K149" s="176"/>
      <c r="L149" s="29"/>
      <c r="M149" s="177" t="s">
        <v>1</v>
      </c>
      <c r="N149" s="178" t="s">
        <v>38</v>
      </c>
      <c r="O149" s="179">
        <v>0</v>
      </c>
      <c r="P149" s="179">
        <f>O149*H149</f>
        <v>0</v>
      </c>
      <c r="Q149" s="179">
        <v>0</v>
      </c>
      <c r="R149" s="179">
        <f>Q149*H149</f>
        <v>0</v>
      </c>
      <c r="S149" s="179">
        <v>0</v>
      </c>
      <c r="T149" s="180">
        <f>S149*H149</f>
        <v>0</v>
      </c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R149" s="181" t="s">
        <v>134</v>
      </c>
      <c r="AT149" s="181" t="s">
        <v>130</v>
      </c>
      <c r="AU149" s="181" t="s">
        <v>80</v>
      </c>
      <c r="AY149" s="15" t="s">
        <v>127</v>
      </c>
      <c r="BE149" s="182">
        <f>IF(N149="základná",J149,0)</f>
        <v>0</v>
      </c>
      <c r="BF149" s="182">
        <f>IF(N149="znížená",J149,0)</f>
        <v>2850</v>
      </c>
      <c r="BG149" s="182">
        <f>IF(N149="zákl. prenesená",J149,0)</f>
        <v>0</v>
      </c>
      <c r="BH149" s="182">
        <f>IF(N149="zníž. prenesená",J149,0)</f>
        <v>0</v>
      </c>
      <c r="BI149" s="182">
        <f>IF(N149="nulová",J149,0)</f>
        <v>0</v>
      </c>
      <c r="BJ149" s="15" t="s">
        <v>135</v>
      </c>
      <c r="BK149" s="182">
        <f>ROUND(I149*H149,2)</f>
        <v>2850</v>
      </c>
      <c r="BL149" s="15" t="s">
        <v>134</v>
      </c>
      <c r="BM149" s="181" t="s">
        <v>266</v>
      </c>
    </row>
    <row r="150" s="2" customFormat="1" ht="24.15" customHeight="1">
      <c r="A150" s="28"/>
      <c r="B150" s="169"/>
      <c r="C150" s="170" t="s">
        <v>263</v>
      </c>
      <c r="D150" s="170" t="s">
        <v>130</v>
      </c>
      <c r="E150" s="171" t="s">
        <v>565</v>
      </c>
      <c r="F150" s="172" t="s">
        <v>566</v>
      </c>
      <c r="G150" s="173" t="s">
        <v>158</v>
      </c>
      <c r="H150" s="174">
        <v>380</v>
      </c>
      <c r="I150" s="175">
        <v>12.109999999999999</v>
      </c>
      <c r="J150" s="175">
        <f>ROUND(I150*H150,2)</f>
        <v>4601.8000000000002</v>
      </c>
      <c r="K150" s="176"/>
      <c r="L150" s="29"/>
      <c r="M150" s="177" t="s">
        <v>1</v>
      </c>
      <c r="N150" s="178" t="s">
        <v>38</v>
      </c>
      <c r="O150" s="179">
        <v>0</v>
      </c>
      <c r="P150" s="179">
        <f>O150*H150</f>
        <v>0</v>
      </c>
      <c r="Q150" s="179">
        <v>0</v>
      </c>
      <c r="R150" s="179">
        <f>Q150*H150</f>
        <v>0</v>
      </c>
      <c r="S150" s="179">
        <v>0</v>
      </c>
      <c r="T150" s="180">
        <f>S150*H150</f>
        <v>0</v>
      </c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R150" s="181" t="s">
        <v>134</v>
      </c>
      <c r="AT150" s="181" t="s">
        <v>130</v>
      </c>
      <c r="AU150" s="181" t="s">
        <v>80</v>
      </c>
      <c r="AY150" s="15" t="s">
        <v>127</v>
      </c>
      <c r="BE150" s="182">
        <f>IF(N150="základná",J150,0)</f>
        <v>0</v>
      </c>
      <c r="BF150" s="182">
        <f>IF(N150="znížená",J150,0)</f>
        <v>4601.8000000000002</v>
      </c>
      <c r="BG150" s="182">
        <f>IF(N150="zákl. prenesená",J150,0)</f>
        <v>0</v>
      </c>
      <c r="BH150" s="182">
        <f>IF(N150="zníž. prenesená",J150,0)</f>
        <v>0</v>
      </c>
      <c r="BI150" s="182">
        <f>IF(N150="nulová",J150,0)</f>
        <v>0</v>
      </c>
      <c r="BJ150" s="15" t="s">
        <v>135</v>
      </c>
      <c r="BK150" s="182">
        <f>ROUND(I150*H150,2)</f>
        <v>4601.8000000000002</v>
      </c>
      <c r="BL150" s="15" t="s">
        <v>134</v>
      </c>
      <c r="BM150" s="181" t="s">
        <v>269</v>
      </c>
    </row>
    <row r="151" s="2" customFormat="1" ht="16.5" customHeight="1">
      <c r="A151" s="28"/>
      <c r="B151" s="169"/>
      <c r="C151" s="170" t="s">
        <v>7</v>
      </c>
      <c r="D151" s="170" t="s">
        <v>130</v>
      </c>
      <c r="E151" s="171" t="s">
        <v>567</v>
      </c>
      <c r="F151" s="172" t="s">
        <v>568</v>
      </c>
      <c r="G151" s="173" t="s">
        <v>158</v>
      </c>
      <c r="H151" s="174">
        <v>380</v>
      </c>
      <c r="I151" s="175">
        <v>6.5099999999999998</v>
      </c>
      <c r="J151" s="175">
        <f>ROUND(I151*H151,2)</f>
        <v>2473.8000000000002</v>
      </c>
      <c r="K151" s="176"/>
      <c r="L151" s="29"/>
      <c r="M151" s="177" t="s">
        <v>1</v>
      </c>
      <c r="N151" s="178" t="s">
        <v>38</v>
      </c>
      <c r="O151" s="179">
        <v>0</v>
      </c>
      <c r="P151" s="179">
        <f>O151*H151</f>
        <v>0</v>
      </c>
      <c r="Q151" s="179">
        <v>0</v>
      </c>
      <c r="R151" s="179">
        <f>Q151*H151</f>
        <v>0</v>
      </c>
      <c r="S151" s="179">
        <v>0</v>
      </c>
      <c r="T151" s="180">
        <f>S151*H151</f>
        <v>0</v>
      </c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R151" s="181" t="s">
        <v>134</v>
      </c>
      <c r="AT151" s="181" t="s">
        <v>130</v>
      </c>
      <c r="AU151" s="181" t="s">
        <v>80</v>
      </c>
      <c r="AY151" s="15" t="s">
        <v>127</v>
      </c>
      <c r="BE151" s="182">
        <f>IF(N151="základná",J151,0)</f>
        <v>0</v>
      </c>
      <c r="BF151" s="182">
        <f>IF(N151="znížená",J151,0)</f>
        <v>2473.8000000000002</v>
      </c>
      <c r="BG151" s="182">
        <f>IF(N151="zákl. prenesená",J151,0)</f>
        <v>0</v>
      </c>
      <c r="BH151" s="182">
        <f>IF(N151="zníž. prenesená",J151,0)</f>
        <v>0</v>
      </c>
      <c r="BI151" s="182">
        <f>IF(N151="nulová",J151,0)</f>
        <v>0</v>
      </c>
      <c r="BJ151" s="15" t="s">
        <v>135</v>
      </c>
      <c r="BK151" s="182">
        <f>ROUND(I151*H151,2)</f>
        <v>2473.8000000000002</v>
      </c>
      <c r="BL151" s="15" t="s">
        <v>134</v>
      </c>
      <c r="BM151" s="181" t="s">
        <v>377</v>
      </c>
    </row>
    <row r="152" s="2" customFormat="1" ht="24.15" customHeight="1">
      <c r="A152" s="28"/>
      <c r="B152" s="169"/>
      <c r="C152" s="170" t="s">
        <v>234</v>
      </c>
      <c r="D152" s="170" t="s">
        <v>130</v>
      </c>
      <c r="E152" s="171" t="s">
        <v>569</v>
      </c>
      <c r="F152" s="172" t="s">
        <v>570</v>
      </c>
      <c r="G152" s="173" t="s">
        <v>158</v>
      </c>
      <c r="H152" s="174">
        <v>380</v>
      </c>
      <c r="I152" s="175">
        <v>7.3399999999999999</v>
      </c>
      <c r="J152" s="175">
        <f>ROUND(I152*H152,2)</f>
        <v>2789.1999999999998</v>
      </c>
      <c r="K152" s="176"/>
      <c r="L152" s="29"/>
      <c r="M152" s="177" t="s">
        <v>1</v>
      </c>
      <c r="N152" s="178" t="s">
        <v>38</v>
      </c>
      <c r="O152" s="179">
        <v>0</v>
      </c>
      <c r="P152" s="179">
        <f>O152*H152</f>
        <v>0</v>
      </c>
      <c r="Q152" s="179">
        <v>0</v>
      </c>
      <c r="R152" s="179">
        <f>Q152*H152</f>
        <v>0</v>
      </c>
      <c r="S152" s="179">
        <v>0</v>
      </c>
      <c r="T152" s="180">
        <f>S152*H152</f>
        <v>0</v>
      </c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R152" s="181" t="s">
        <v>134</v>
      </c>
      <c r="AT152" s="181" t="s">
        <v>130</v>
      </c>
      <c r="AU152" s="181" t="s">
        <v>80</v>
      </c>
      <c r="AY152" s="15" t="s">
        <v>127</v>
      </c>
      <c r="BE152" s="182">
        <f>IF(N152="základná",J152,0)</f>
        <v>0</v>
      </c>
      <c r="BF152" s="182">
        <f>IF(N152="znížená",J152,0)</f>
        <v>2789.1999999999998</v>
      </c>
      <c r="BG152" s="182">
        <f>IF(N152="zákl. prenesená",J152,0)</f>
        <v>0</v>
      </c>
      <c r="BH152" s="182">
        <f>IF(N152="zníž. prenesená",J152,0)</f>
        <v>0</v>
      </c>
      <c r="BI152" s="182">
        <f>IF(N152="nulová",J152,0)</f>
        <v>0</v>
      </c>
      <c r="BJ152" s="15" t="s">
        <v>135</v>
      </c>
      <c r="BK152" s="182">
        <f>ROUND(I152*H152,2)</f>
        <v>2789.1999999999998</v>
      </c>
      <c r="BL152" s="15" t="s">
        <v>134</v>
      </c>
      <c r="BM152" s="181" t="s">
        <v>385</v>
      </c>
    </row>
    <row r="153" s="2" customFormat="1" ht="21.75" customHeight="1">
      <c r="A153" s="28"/>
      <c r="B153" s="169"/>
      <c r="C153" s="187" t="s">
        <v>275</v>
      </c>
      <c r="D153" s="187" t="s">
        <v>227</v>
      </c>
      <c r="E153" s="188" t="s">
        <v>571</v>
      </c>
      <c r="F153" s="189" t="s">
        <v>572</v>
      </c>
      <c r="G153" s="190" t="s">
        <v>158</v>
      </c>
      <c r="H153" s="191">
        <v>380</v>
      </c>
      <c r="I153" s="192">
        <v>0.91000000000000003</v>
      </c>
      <c r="J153" s="192">
        <f>ROUND(I153*H153,2)</f>
        <v>345.80000000000001</v>
      </c>
      <c r="K153" s="193"/>
      <c r="L153" s="194"/>
      <c r="M153" s="195" t="s">
        <v>1</v>
      </c>
      <c r="N153" s="196" t="s">
        <v>38</v>
      </c>
      <c r="O153" s="179">
        <v>0</v>
      </c>
      <c r="P153" s="179">
        <f>O153*H153</f>
        <v>0</v>
      </c>
      <c r="Q153" s="179">
        <v>0</v>
      </c>
      <c r="R153" s="179">
        <f>Q153*H153</f>
        <v>0</v>
      </c>
      <c r="S153" s="179">
        <v>0</v>
      </c>
      <c r="T153" s="180">
        <f>S153*H153</f>
        <v>0</v>
      </c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R153" s="181" t="s">
        <v>167</v>
      </c>
      <c r="AT153" s="181" t="s">
        <v>227</v>
      </c>
      <c r="AU153" s="181" t="s">
        <v>80</v>
      </c>
      <c r="AY153" s="15" t="s">
        <v>127</v>
      </c>
      <c r="BE153" s="182">
        <f>IF(N153="základná",J153,0)</f>
        <v>0</v>
      </c>
      <c r="BF153" s="182">
        <f>IF(N153="znížená",J153,0)</f>
        <v>345.80000000000001</v>
      </c>
      <c r="BG153" s="182">
        <f>IF(N153="zákl. prenesená",J153,0)</f>
        <v>0</v>
      </c>
      <c r="BH153" s="182">
        <f>IF(N153="zníž. prenesená",J153,0)</f>
        <v>0</v>
      </c>
      <c r="BI153" s="182">
        <f>IF(N153="nulová",J153,0)</f>
        <v>0</v>
      </c>
      <c r="BJ153" s="15" t="s">
        <v>135</v>
      </c>
      <c r="BK153" s="182">
        <f>ROUND(I153*H153,2)</f>
        <v>345.80000000000001</v>
      </c>
      <c r="BL153" s="15" t="s">
        <v>134</v>
      </c>
      <c r="BM153" s="181" t="s">
        <v>395</v>
      </c>
    </row>
    <row r="154" s="2" customFormat="1" ht="16.5" customHeight="1">
      <c r="A154" s="28"/>
      <c r="B154" s="169"/>
      <c r="C154" s="170" t="s">
        <v>239</v>
      </c>
      <c r="D154" s="170" t="s">
        <v>130</v>
      </c>
      <c r="E154" s="171" t="s">
        <v>573</v>
      </c>
      <c r="F154" s="172" t="s">
        <v>574</v>
      </c>
      <c r="G154" s="173" t="s">
        <v>238</v>
      </c>
      <c r="H154" s="174">
        <v>1</v>
      </c>
      <c r="I154" s="175">
        <v>74</v>
      </c>
      <c r="J154" s="175">
        <f>ROUND(I154*H154,2)</f>
        <v>74</v>
      </c>
      <c r="K154" s="176"/>
      <c r="L154" s="29"/>
      <c r="M154" s="177" t="s">
        <v>1</v>
      </c>
      <c r="N154" s="178" t="s">
        <v>38</v>
      </c>
      <c r="O154" s="179">
        <v>0</v>
      </c>
      <c r="P154" s="179">
        <f>O154*H154</f>
        <v>0</v>
      </c>
      <c r="Q154" s="179">
        <v>0</v>
      </c>
      <c r="R154" s="179">
        <f>Q154*H154</f>
        <v>0</v>
      </c>
      <c r="S154" s="179">
        <v>0</v>
      </c>
      <c r="T154" s="180">
        <f>S154*H154</f>
        <v>0</v>
      </c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R154" s="181" t="s">
        <v>134</v>
      </c>
      <c r="AT154" s="181" t="s">
        <v>130</v>
      </c>
      <c r="AU154" s="181" t="s">
        <v>80</v>
      </c>
      <c r="AY154" s="15" t="s">
        <v>127</v>
      </c>
      <c r="BE154" s="182">
        <f>IF(N154="základná",J154,0)</f>
        <v>0</v>
      </c>
      <c r="BF154" s="182">
        <f>IF(N154="znížená",J154,0)</f>
        <v>74</v>
      </c>
      <c r="BG154" s="182">
        <f>IF(N154="zákl. prenesená",J154,0)</f>
        <v>0</v>
      </c>
      <c r="BH154" s="182">
        <f>IF(N154="zníž. prenesená",J154,0)</f>
        <v>0</v>
      </c>
      <c r="BI154" s="182">
        <f>IF(N154="nulová",J154,0)</f>
        <v>0</v>
      </c>
      <c r="BJ154" s="15" t="s">
        <v>135</v>
      </c>
      <c r="BK154" s="182">
        <f>ROUND(I154*H154,2)</f>
        <v>74</v>
      </c>
      <c r="BL154" s="15" t="s">
        <v>134</v>
      </c>
      <c r="BM154" s="181" t="s">
        <v>403</v>
      </c>
    </row>
    <row r="155" s="2" customFormat="1" ht="24.15" customHeight="1">
      <c r="A155" s="28"/>
      <c r="B155" s="169"/>
      <c r="C155" s="170" t="s">
        <v>282</v>
      </c>
      <c r="D155" s="170" t="s">
        <v>130</v>
      </c>
      <c r="E155" s="171" t="s">
        <v>575</v>
      </c>
      <c r="F155" s="172" t="s">
        <v>576</v>
      </c>
      <c r="G155" s="173" t="s">
        <v>238</v>
      </c>
      <c r="H155" s="174">
        <v>2</v>
      </c>
      <c r="I155" s="175">
        <v>250</v>
      </c>
      <c r="J155" s="175">
        <f>ROUND(I155*H155,2)</f>
        <v>500</v>
      </c>
      <c r="K155" s="176"/>
      <c r="L155" s="29"/>
      <c r="M155" s="177" t="s">
        <v>1</v>
      </c>
      <c r="N155" s="178" t="s">
        <v>38</v>
      </c>
      <c r="O155" s="179">
        <v>0</v>
      </c>
      <c r="P155" s="179">
        <f>O155*H155</f>
        <v>0</v>
      </c>
      <c r="Q155" s="179">
        <v>0</v>
      </c>
      <c r="R155" s="179">
        <f>Q155*H155</f>
        <v>0</v>
      </c>
      <c r="S155" s="179">
        <v>0</v>
      </c>
      <c r="T155" s="180">
        <f>S155*H155</f>
        <v>0</v>
      </c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R155" s="181" t="s">
        <v>134</v>
      </c>
      <c r="AT155" s="181" t="s">
        <v>130</v>
      </c>
      <c r="AU155" s="181" t="s">
        <v>80</v>
      </c>
      <c r="AY155" s="15" t="s">
        <v>127</v>
      </c>
      <c r="BE155" s="182">
        <f>IF(N155="základná",J155,0)</f>
        <v>0</v>
      </c>
      <c r="BF155" s="182">
        <f>IF(N155="znížená",J155,0)</f>
        <v>500</v>
      </c>
      <c r="BG155" s="182">
        <f>IF(N155="zákl. prenesená",J155,0)</f>
        <v>0</v>
      </c>
      <c r="BH155" s="182">
        <f>IF(N155="zníž. prenesená",J155,0)</f>
        <v>0</v>
      </c>
      <c r="BI155" s="182">
        <f>IF(N155="nulová",J155,0)</f>
        <v>0</v>
      </c>
      <c r="BJ155" s="15" t="s">
        <v>135</v>
      </c>
      <c r="BK155" s="182">
        <f>ROUND(I155*H155,2)</f>
        <v>500</v>
      </c>
      <c r="BL155" s="15" t="s">
        <v>134</v>
      </c>
      <c r="BM155" s="181" t="s">
        <v>414</v>
      </c>
    </row>
    <row r="156" s="2" customFormat="1" ht="24.15" customHeight="1">
      <c r="A156" s="28"/>
      <c r="B156" s="169"/>
      <c r="C156" s="170" t="s">
        <v>242</v>
      </c>
      <c r="D156" s="170" t="s">
        <v>130</v>
      </c>
      <c r="E156" s="171" t="s">
        <v>577</v>
      </c>
      <c r="F156" s="172" t="s">
        <v>578</v>
      </c>
      <c r="G156" s="173" t="s">
        <v>158</v>
      </c>
      <c r="H156" s="174">
        <v>10</v>
      </c>
      <c r="I156" s="175">
        <v>150</v>
      </c>
      <c r="J156" s="175">
        <f>ROUND(I156*H156,2)</f>
        <v>1500</v>
      </c>
      <c r="K156" s="176"/>
      <c r="L156" s="29"/>
      <c r="M156" s="177" t="s">
        <v>1</v>
      </c>
      <c r="N156" s="178" t="s">
        <v>38</v>
      </c>
      <c r="O156" s="179">
        <v>0</v>
      </c>
      <c r="P156" s="179">
        <f>O156*H156</f>
        <v>0</v>
      </c>
      <c r="Q156" s="179">
        <v>0</v>
      </c>
      <c r="R156" s="179">
        <f>Q156*H156</f>
        <v>0</v>
      </c>
      <c r="S156" s="179">
        <v>0</v>
      </c>
      <c r="T156" s="180">
        <f>S156*H156</f>
        <v>0</v>
      </c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R156" s="181" t="s">
        <v>134</v>
      </c>
      <c r="AT156" s="181" t="s">
        <v>130</v>
      </c>
      <c r="AU156" s="181" t="s">
        <v>80</v>
      </c>
      <c r="AY156" s="15" t="s">
        <v>127</v>
      </c>
      <c r="BE156" s="182">
        <f>IF(N156="základná",J156,0)</f>
        <v>0</v>
      </c>
      <c r="BF156" s="182">
        <f>IF(N156="znížená",J156,0)</f>
        <v>1500</v>
      </c>
      <c r="BG156" s="182">
        <f>IF(N156="zákl. prenesená",J156,0)</f>
        <v>0</v>
      </c>
      <c r="BH156" s="182">
        <f>IF(N156="zníž. prenesená",J156,0)</f>
        <v>0</v>
      </c>
      <c r="BI156" s="182">
        <f>IF(N156="nulová",J156,0)</f>
        <v>0</v>
      </c>
      <c r="BJ156" s="15" t="s">
        <v>135</v>
      </c>
      <c r="BK156" s="182">
        <f>ROUND(I156*H156,2)</f>
        <v>1500</v>
      </c>
      <c r="BL156" s="15" t="s">
        <v>134</v>
      </c>
      <c r="BM156" s="181" t="s">
        <v>420</v>
      </c>
    </row>
    <row r="157" s="2" customFormat="1" ht="24.15" customHeight="1">
      <c r="A157" s="28"/>
      <c r="B157" s="169"/>
      <c r="C157" s="170" t="s">
        <v>289</v>
      </c>
      <c r="D157" s="170" t="s">
        <v>130</v>
      </c>
      <c r="E157" s="171" t="s">
        <v>579</v>
      </c>
      <c r="F157" s="172" t="s">
        <v>580</v>
      </c>
      <c r="G157" s="173" t="s">
        <v>133</v>
      </c>
      <c r="H157" s="174">
        <v>200</v>
      </c>
      <c r="I157" s="175">
        <v>4</v>
      </c>
      <c r="J157" s="175">
        <f>ROUND(I157*H157,2)</f>
        <v>800</v>
      </c>
      <c r="K157" s="176"/>
      <c r="L157" s="29"/>
      <c r="M157" s="177" t="s">
        <v>1</v>
      </c>
      <c r="N157" s="178" t="s">
        <v>38</v>
      </c>
      <c r="O157" s="179">
        <v>0</v>
      </c>
      <c r="P157" s="179">
        <f>O157*H157</f>
        <v>0</v>
      </c>
      <c r="Q157" s="179">
        <v>0</v>
      </c>
      <c r="R157" s="179">
        <f>Q157*H157</f>
        <v>0</v>
      </c>
      <c r="S157" s="179">
        <v>0</v>
      </c>
      <c r="T157" s="180">
        <f>S157*H157</f>
        <v>0</v>
      </c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R157" s="181" t="s">
        <v>134</v>
      </c>
      <c r="AT157" s="181" t="s">
        <v>130</v>
      </c>
      <c r="AU157" s="181" t="s">
        <v>80</v>
      </c>
      <c r="AY157" s="15" t="s">
        <v>127</v>
      </c>
      <c r="BE157" s="182">
        <f>IF(N157="základná",J157,0)</f>
        <v>0</v>
      </c>
      <c r="BF157" s="182">
        <f>IF(N157="znížená",J157,0)</f>
        <v>800</v>
      </c>
      <c r="BG157" s="182">
        <f>IF(N157="zákl. prenesená",J157,0)</f>
        <v>0</v>
      </c>
      <c r="BH157" s="182">
        <f>IF(N157="zníž. prenesená",J157,0)</f>
        <v>0</v>
      </c>
      <c r="BI157" s="182">
        <f>IF(N157="nulová",J157,0)</f>
        <v>0</v>
      </c>
      <c r="BJ157" s="15" t="s">
        <v>135</v>
      </c>
      <c r="BK157" s="182">
        <f>ROUND(I157*H157,2)</f>
        <v>800</v>
      </c>
      <c r="BL157" s="15" t="s">
        <v>134</v>
      </c>
      <c r="BM157" s="181" t="s">
        <v>428</v>
      </c>
    </row>
    <row r="158" s="12" customFormat="1" ht="25.92" customHeight="1">
      <c r="A158" s="12"/>
      <c r="B158" s="157"/>
      <c r="C158" s="12"/>
      <c r="D158" s="158" t="s">
        <v>71</v>
      </c>
      <c r="E158" s="159" t="s">
        <v>581</v>
      </c>
      <c r="F158" s="159" t="s">
        <v>503</v>
      </c>
      <c r="G158" s="12"/>
      <c r="H158" s="12"/>
      <c r="I158" s="12"/>
      <c r="J158" s="160">
        <f>BK158</f>
        <v>75</v>
      </c>
      <c r="K158" s="12"/>
      <c r="L158" s="157"/>
      <c r="M158" s="161"/>
      <c r="N158" s="162"/>
      <c r="O158" s="162"/>
      <c r="P158" s="163">
        <f>P159</f>
        <v>0</v>
      </c>
      <c r="Q158" s="162"/>
      <c r="R158" s="163">
        <f>R159</f>
        <v>0</v>
      </c>
      <c r="S158" s="162"/>
      <c r="T158" s="164">
        <f>T159</f>
        <v>0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158" t="s">
        <v>80</v>
      </c>
      <c r="AT158" s="165" t="s">
        <v>71</v>
      </c>
      <c r="AU158" s="165" t="s">
        <v>72</v>
      </c>
      <c r="AY158" s="158" t="s">
        <v>127</v>
      </c>
      <c r="BK158" s="166">
        <f>BK159</f>
        <v>75</v>
      </c>
    </row>
    <row r="159" s="2" customFormat="1" ht="16.5" customHeight="1">
      <c r="A159" s="28"/>
      <c r="B159" s="169"/>
      <c r="C159" s="170" t="s">
        <v>293</v>
      </c>
      <c r="D159" s="170" t="s">
        <v>130</v>
      </c>
      <c r="E159" s="171" t="s">
        <v>582</v>
      </c>
      <c r="F159" s="172" t="s">
        <v>583</v>
      </c>
      <c r="G159" s="173" t="s">
        <v>487</v>
      </c>
      <c r="H159" s="174">
        <v>3</v>
      </c>
      <c r="I159" s="175">
        <v>25</v>
      </c>
      <c r="J159" s="175">
        <f>ROUND(I159*H159,2)</f>
        <v>75</v>
      </c>
      <c r="K159" s="176"/>
      <c r="L159" s="29"/>
      <c r="M159" s="177" t="s">
        <v>1</v>
      </c>
      <c r="N159" s="178" t="s">
        <v>38</v>
      </c>
      <c r="O159" s="179">
        <v>0</v>
      </c>
      <c r="P159" s="179">
        <f>O159*H159</f>
        <v>0</v>
      </c>
      <c r="Q159" s="179">
        <v>0</v>
      </c>
      <c r="R159" s="179">
        <f>Q159*H159</f>
        <v>0</v>
      </c>
      <c r="S159" s="179">
        <v>0</v>
      </c>
      <c r="T159" s="180">
        <f>S159*H159</f>
        <v>0</v>
      </c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R159" s="181" t="s">
        <v>134</v>
      </c>
      <c r="AT159" s="181" t="s">
        <v>130</v>
      </c>
      <c r="AU159" s="181" t="s">
        <v>80</v>
      </c>
      <c r="AY159" s="15" t="s">
        <v>127</v>
      </c>
      <c r="BE159" s="182">
        <f>IF(N159="základná",J159,0)</f>
        <v>0</v>
      </c>
      <c r="BF159" s="182">
        <f>IF(N159="znížená",J159,0)</f>
        <v>75</v>
      </c>
      <c r="BG159" s="182">
        <f>IF(N159="zákl. prenesená",J159,0)</f>
        <v>0</v>
      </c>
      <c r="BH159" s="182">
        <f>IF(N159="zníž. prenesená",J159,0)</f>
        <v>0</v>
      </c>
      <c r="BI159" s="182">
        <f>IF(N159="nulová",J159,0)</f>
        <v>0</v>
      </c>
      <c r="BJ159" s="15" t="s">
        <v>135</v>
      </c>
      <c r="BK159" s="182">
        <f>ROUND(I159*H159,2)</f>
        <v>75</v>
      </c>
      <c r="BL159" s="15" t="s">
        <v>134</v>
      </c>
      <c r="BM159" s="181" t="s">
        <v>426</v>
      </c>
    </row>
    <row r="160" s="12" customFormat="1" ht="25.92" customHeight="1">
      <c r="A160" s="12"/>
      <c r="B160" s="157"/>
      <c r="C160" s="12"/>
      <c r="D160" s="158" t="s">
        <v>71</v>
      </c>
      <c r="E160" s="159" t="s">
        <v>584</v>
      </c>
      <c r="F160" s="159" t="s">
        <v>509</v>
      </c>
      <c r="G160" s="12"/>
      <c r="H160" s="12"/>
      <c r="I160" s="12"/>
      <c r="J160" s="160">
        <f>BK160</f>
        <v>3500</v>
      </c>
      <c r="K160" s="12"/>
      <c r="L160" s="157"/>
      <c r="M160" s="161"/>
      <c r="N160" s="162"/>
      <c r="O160" s="162"/>
      <c r="P160" s="163">
        <f>SUM(P161:P165)</f>
        <v>0</v>
      </c>
      <c r="Q160" s="162"/>
      <c r="R160" s="163">
        <f>SUM(R161:R165)</f>
        <v>0</v>
      </c>
      <c r="S160" s="162"/>
      <c r="T160" s="164">
        <f>SUM(T161:T165)</f>
        <v>0</v>
      </c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R160" s="158" t="s">
        <v>80</v>
      </c>
      <c r="AT160" s="165" t="s">
        <v>71</v>
      </c>
      <c r="AU160" s="165" t="s">
        <v>72</v>
      </c>
      <c r="AY160" s="158" t="s">
        <v>127</v>
      </c>
      <c r="BK160" s="166">
        <f>SUM(BK161:BK165)</f>
        <v>3500</v>
      </c>
    </row>
    <row r="161" s="2" customFormat="1" ht="16.5" customHeight="1">
      <c r="A161" s="28"/>
      <c r="B161" s="169"/>
      <c r="C161" s="170" t="s">
        <v>297</v>
      </c>
      <c r="D161" s="170" t="s">
        <v>130</v>
      </c>
      <c r="E161" s="171" t="s">
        <v>510</v>
      </c>
      <c r="F161" s="172" t="s">
        <v>511</v>
      </c>
      <c r="G161" s="173" t="s">
        <v>487</v>
      </c>
      <c r="H161" s="174">
        <v>16</v>
      </c>
      <c r="I161" s="175">
        <v>35</v>
      </c>
      <c r="J161" s="175">
        <f>ROUND(I161*H161,2)</f>
        <v>560</v>
      </c>
      <c r="K161" s="176"/>
      <c r="L161" s="29"/>
      <c r="M161" s="177" t="s">
        <v>1</v>
      </c>
      <c r="N161" s="178" t="s">
        <v>38</v>
      </c>
      <c r="O161" s="179">
        <v>0</v>
      </c>
      <c r="P161" s="179">
        <f>O161*H161</f>
        <v>0</v>
      </c>
      <c r="Q161" s="179">
        <v>0</v>
      </c>
      <c r="R161" s="179">
        <f>Q161*H161</f>
        <v>0</v>
      </c>
      <c r="S161" s="179">
        <v>0</v>
      </c>
      <c r="T161" s="180">
        <f>S161*H161</f>
        <v>0</v>
      </c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R161" s="181" t="s">
        <v>134</v>
      </c>
      <c r="AT161" s="181" t="s">
        <v>130</v>
      </c>
      <c r="AU161" s="181" t="s">
        <v>80</v>
      </c>
      <c r="AY161" s="15" t="s">
        <v>127</v>
      </c>
      <c r="BE161" s="182">
        <f>IF(N161="základná",J161,0)</f>
        <v>0</v>
      </c>
      <c r="BF161" s="182">
        <f>IF(N161="znížená",J161,0)</f>
        <v>560</v>
      </c>
      <c r="BG161" s="182">
        <f>IF(N161="zákl. prenesená",J161,0)</f>
        <v>0</v>
      </c>
      <c r="BH161" s="182">
        <f>IF(N161="zníž. prenesená",J161,0)</f>
        <v>0</v>
      </c>
      <c r="BI161" s="182">
        <f>IF(N161="nulová",J161,0)</f>
        <v>0</v>
      </c>
      <c r="BJ161" s="15" t="s">
        <v>135</v>
      </c>
      <c r="BK161" s="182">
        <f>ROUND(I161*H161,2)</f>
        <v>560</v>
      </c>
      <c r="BL161" s="15" t="s">
        <v>134</v>
      </c>
      <c r="BM161" s="181" t="s">
        <v>440</v>
      </c>
    </row>
    <row r="162" s="2" customFormat="1" ht="16.5" customHeight="1">
      <c r="A162" s="28"/>
      <c r="B162" s="169"/>
      <c r="C162" s="170" t="s">
        <v>301</v>
      </c>
      <c r="D162" s="170" t="s">
        <v>130</v>
      </c>
      <c r="E162" s="171" t="s">
        <v>512</v>
      </c>
      <c r="F162" s="172" t="s">
        <v>513</v>
      </c>
      <c r="G162" s="173" t="s">
        <v>487</v>
      </c>
      <c r="H162" s="174">
        <v>12</v>
      </c>
      <c r="I162" s="175">
        <v>35</v>
      </c>
      <c r="J162" s="175">
        <f>ROUND(I162*H162,2)</f>
        <v>420</v>
      </c>
      <c r="K162" s="176"/>
      <c r="L162" s="29"/>
      <c r="M162" s="177" t="s">
        <v>1</v>
      </c>
      <c r="N162" s="178" t="s">
        <v>38</v>
      </c>
      <c r="O162" s="179">
        <v>0</v>
      </c>
      <c r="P162" s="179">
        <f>O162*H162</f>
        <v>0</v>
      </c>
      <c r="Q162" s="179">
        <v>0</v>
      </c>
      <c r="R162" s="179">
        <f>Q162*H162</f>
        <v>0</v>
      </c>
      <c r="S162" s="179">
        <v>0</v>
      </c>
      <c r="T162" s="180">
        <f>S162*H162</f>
        <v>0</v>
      </c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R162" s="181" t="s">
        <v>134</v>
      </c>
      <c r="AT162" s="181" t="s">
        <v>130</v>
      </c>
      <c r="AU162" s="181" t="s">
        <v>80</v>
      </c>
      <c r="AY162" s="15" t="s">
        <v>127</v>
      </c>
      <c r="BE162" s="182">
        <f>IF(N162="základná",J162,0)</f>
        <v>0</v>
      </c>
      <c r="BF162" s="182">
        <f>IF(N162="znížená",J162,0)</f>
        <v>420</v>
      </c>
      <c r="BG162" s="182">
        <f>IF(N162="zákl. prenesená",J162,0)</f>
        <v>0</v>
      </c>
      <c r="BH162" s="182">
        <f>IF(N162="zníž. prenesená",J162,0)</f>
        <v>0</v>
      </c>
      <c r="BI162" s="182">
        <f>IF(N162="nulová",J162,0)</f>
        <v>0</v>
      </c>
      <c r="BJ162" s="15" t="s">
        <v>135</v>
      </c>
      <c r="BK162" s="182">
        <f>ROUND(I162*H162,2)</f>
        <v>420</v>
      </c>
      <c r="BL162" s="15" t="s">
        <v>134</v>
      </c>
      <c r="BM162" s="181" t="s">
        <v>278</v>
      </c>
    </row>
    <row r="163" s="2" customFormat="1" ht="16.5" customHeight="1">
      <c r="A163" s="28"/>
      <c r="B163" s="169"/>
      <c r="C163" s="170" t="s">
        <v>305</v>
      </c>
      <c r="D163" s="170" t="s">
        <v>130</v>
      </c>
      <c r="E163" s="171" t="s">
        <v>585</v>
      </c>
      <c r="F163" s="172" t="s">
        <v>586</v>
      </c>
      <c r="G163" s="173" t="s">
        <v>487</v>
      </c>
      <c r="H163" s="174">
        <v>36</v>
      </c>
      <c r="I163" s="175">
        <v>35</v>
      </c>
      <c r="J163" s="175">
        <f>ROUND(I163*H163,2)</f>
        <v>1260</v>
      </c>
      <c r="K163" s="176"/>
      <c r="L163" s="29"/>
      <c r="M163" s="177" t="s">
        <v>1</v>
      </c>
      <c r="N163" s="178" t="s">
        <v>38</v>
      </c>
      <c r="O163" s="179">
        <v>0</v>
      </c>
      <c r="P163" s="179">
        <f>O163*H163</f>
        <v>0</v>
      </c>
      <c r="Q163" s="179">
        <v>0</v>
      </c>
      <c r="R163" s="179">
        <f>Q163*H163</f>
        <v>0</v>
      </c>
      <c r="S163" s="179">
        <v>0</v>
      </c>
      <c r="T163" s="180">
        <f>S163*H163</f>
        <v>0</v>
      </c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R163" s="181" t="s">
        <v>134</v>
      </c>
      <c r="AT163" s="181" t="s">
        <v>130</v>
      </c>
      <c r="AU163" s="181" t="s">
        <v>80</v>
      </c>
      <c r="AY163" s="15" t="s">
        <v>127</v>
      </c>
      <c r="BE163" s="182">
        <f>IF(N163="základná",J163,0)</f>
        <v>0</v>
      </c>
      <c r="BF163" s="182">
        <f>IF(N163="znížená",J163,0)</f>
        <v>1260</v>
      </c>
      <c r="BG163" s="182">
        <f>IF(N163="zákl. prenesená",J163,0)</f>
        <v>0</v>
      </c>
      <c r="BH163" s="182">
        <f>IF(N163="zníž. prenesená",J163,0)</f>
        <v>0</v>
      </c>
      <c r="BI163" s="182">
        <f>IF(N163="nulová",J163,0)</f>
        <v>0</v>
      </c>
      <c r="BJ163" s="15" t="s">
        <v>135</v>
      </c>
      <c r="BK163" s="182">
        <f>ROUND(I163*H163,2)</f>
        <v>1260</v>
      </c>
      <c r="BL163" s="15" t="s">
        <v>134</v>
      </c>
      <c r="BM163" s="181" t="s">
        <v>587</v>
      </c>
    </row>
    <row r="164" s="2" customFormat="1" ht="16.5" customHeight="1">
      <c r="A164" s="28"/>
      <c r="B164" s="169"/>
      <c r="C164" s="170" t="s">
        <v>311</v>
      </c>
      <c r="D164" s="170" t="s">
        <v>130</v>
      </c>
      <c r="E164" s="171" t="s">
        <v>516</v>
      </c>
      <c r="F164" s="172" t="s">
        <v>517</v>
      </c>
      <c r="G164" s="173" t="s">
        <v>487</v>
      </c>
      <c r="H164" s="174">
        <v>18</v>
      </c>
      <c r="I164" s="175">
        <v>35</v>
      </c>
      <c r="J164" s="175">
        <f>ROUND(I164*H164,2)</f>
        <v>630</v>
      </c>
      <c r="K164" s="176"/>
      <c r="L164" s="29"/>
      <c r="M164" s="177" t="s">
        <v>1</v>
      </c>
      <c r="N164" s="178" t="s">
        <v>38</v>
      </c>
      <c r="O164" s="179">
        <v>0</v>
      </c>
      <c r="P164" s="179">
        <f>O164*H164</f>
        <v>0</v>
      </c>
      <c r="Q164" s="179">
        <v>0</v>
      </c>
      <c r="R164" s="179">
        <f>Q164*H164</f>
        <v>0</v>
      </c>
      <c r="S164" s="179">
        <v>0</v>
      </c>
      <c r="T164" s="180">
        <f>S164*H164</f>
        <v>0</v>
      </c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R164" s="181" t="s">
        <v>134</v>
      </c>
      <c r="AT164" s="181" t="s">
        <v>130</v>
      </c>
      <c r="AU164" s="181" t="s">
        <v>80</v>
      </c>
      <c r="AY164" s="15" t="s">
        <v>127</v>
      </c>
      <c r="BE164" s="182">
        <f>IF(N164="základná",J164,0)</f>
        <v>0</v>
      </c>
      <c r="BF164" s="182">
        <f>IF(N164="znížená",J164,0)</f>
        <v>630</v>
      </c>
      <c r="BG164" s="182">
        <f>IF(N164="zákl. prenesená",J164,0)</f>
        <v>0</v>
      </c>
      <c r="BH164" s="182">
        <f>IF(N164="zníž. prenesená",J164,0)</f>
        <v>0</v>
      </c>
      <c r="BI164" s="182">
        <f>IF(N164="nulová",J164,0)</f>
        <v>0</v>
      </c>
      <c r="BJ164" s="15" t="s">
        <v>135</v>
      </c>
      <c r="BK164" s="182">
        <f>ROUND(I164*H164,2)</f>
        <v>630</v>
      </c>
      <c r="BL164" s="15" t="s">
        <v>134</v>
      </c>
      <c r="BM164" s="181" t="s">
        <v>588</v>
      </c>
    </row>
    <row r="165" s="2" customFormat="1" ht="16.5" customHeight="1">
      <c r="A165" s="28"/>
      <c r="B165" s="169"/>
      <c r="C165" s="170" t="s">
        <v>315</v>
      </c>
      <c r="D165" s="170" t="s">
        <v>130</v>
      </c>
      <c r="E165" s="171" t="s">
        <v>589</v>
      </c>
      <c r="F165" s="172" t="s">
        <v>590</v>
      </c>
      <c r="G165" s="173" t="s">
        <v>487</v>
      </c>
      <c r="H165" s="174">
        <v>18</v>
      </c>
      <c r="I165" s="175">
        <v>35</v>
      </c>
      <c r="J165" s="175">
        <f>ROUND(I165*H165,2)</f>
        <v>630</v>
      </c>
      <c r="K165" s="176"/>
      <c r="L165" s="29"/>
      <c r="M165" s="183" t="s">
        <v>1</v>
      </c>
      <c r="N165" s="184" t="s">
        <v>38</v>
      </c>
      <c r="O165" s="185">
        <v>0</v>
      </c>
      <c r="P165" s="185">
        <f>O165*H165</f>
        <v>0</v>
      </c>
      <c r="Q165" s="185">
        <v>0</v>
      </c>
      <c r="R165" s="185">
        <f>Q165*H165</f>
        <v>0</v>
      </c>
      <c r="S165" s="185">
        <v>0</v>
      </c>
      <c r="T165" s="186">
        <f>S165*H165</f>
        <v>0</v>
      </c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R165" s="181" t="s">
        <v>134</v>
      </c>
      <c r="AT165" s="181" t="s">
        <v>130</v>
      </c>
      <c r="AU165" s="181" t="s">
        <v>80</v>
      </c>
      <c r="AY165" s="15" t="s">
        <v>127</v>
      </c>
      <c r="BE165" s="182">
        <f>IF(N165="základná",J165,0)</f>
        <v>0</v>
      </c>
      <c r="BF165" s="182">
        <f>IF(N165="znížená",J165,0)</f>
        <v>630</v>
      </c>
      <c r="BG165" s="182">
        <f>IF(N165="zákl. prenesená",J165,0)</f>
        <v>0</v>
      </c>
      <c r="BH165" s="182">
        <f>IF(N165="zníž. prenesená",J165,0)</f>
        <v>0</v>
      </c>
      <c r="BI165" s="182">
        <f>IF(N165="nulová",J165,0)</f>
        <v>0</v>
      </c>
      <c r="BJ165" s="15" t="s">
        <v>135</v>
      </c>
      <c r="BK165" s="182">
        <f>ROUND(I165*H165,2)</f>
        <v>630</v>
      </c>
      <c r="BL165" s="15" t="s">
        <v>134</v>
      </c>
      <c r="BM165" s="181" t="s">
        <v>296</v>
      </c>
    </row>
    <row r="166" s="2" customFormat="1" ht="6.96" customHeight="1">
      <c r="A166" s="28"/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29"/>
      <c r="M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</row>
  </sheetData>
  <autoFilter ref="C122:K165"/>
  <mergeCells count="9">
    <mergeCell ref="E7:H7"/>
    <mergeCell ref="E9:H9"/>
    <mergeCell ref="E18:H18"/>
    <mergeCell ref="E27:H27"/>
    <mergeCell ref="E85:H85"/>
    <mergeCell ref="E87:H87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114"/>
    </row>
    <row r="2" s="1" customFormat="1" ht="36.96" customHeight="1">
      <c r="L2" s="14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93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72</v>
      </c>
    </row>
    <row r="4" s="1" customFormat="1" ht="24.96" customHeight="1">
      <c r="B4" s="18"/>
      <c r="D4" s="19" t="s">
        <v>100</v>
      </c>
      <c r="L4" s="18"/>
      <c r="M4" s="115" t="s">
        <v>9</v>
      </c>
      <c r="AT4" s="15" t="s">
        <v>3</v>
      </c>
    </row>
    <row r="5" s="1" customFormat="1" ht="6.96" customHeight="1">
      <c r="B5" s="18"/>
      <c r="L5" s="18"/>
    </row>
    <row r="6" s="1" customFormat="1" ht="12" customHeight="1">
      <c r="B6" s="18"/>
      <c r="D6" s="25" t="s">
        <v>13</v>
      </c>
      <c r="L6" s="18"/>
    </row>
    <row r="7" s="1" customFormat="1" ht="16.5" customHeight="1">
      <c r="B7" s="18"/>
      <c r="E7" s="116" t="str">
        <f>'Rekapitulácia stavby'!K6</f>
        <v>PD Dolný Lopašov,ZDS kravína modernizáciou a stavenými úpravami</v>
      </c>
      <c r="F7" s="25"/>
      <c r="G7" s="25"/>
      <c r="H7" s="25"/>
      <c r="L7" s="18"/>
    </row>
    <row r="8" s="2" customFormat="1" ht="12" customHeight="1">
      <c r="A8" s="28"/>
      <c r="B8" s="29"/>
      <c r="C8" s="28"/>
      <c r="D8" s="25" t="s">
        <v>101</v>
      </c>
      <c r="E8" s="28"/>
      <c r="F8" s="28"/>
      <c r="G8" s="28"/>
      <c r="H8" s="28"/>
      <c r="I8" s="28"/>
      <c r="J8" s="28"/>
      <c r="K8" s="28"/>
      <c r="L8" s="49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</row>
    <row r="9" s="2" customFormat="1" ht="30" customHeight="1">
      <c r="A9" s="28"/>
      <c r="B9" s="29"/>
      <c r="C9" s="28"/>
      <c r="D9" s="28"/>
      <c r="E9" s="61" t="s">
        <v>591</v>
      </c>
      <c r="F9" s="28"/>
      <c r="G9" s="28"/>
      <c r="H9" s="28"/>
      <c r="I9" s="28"/>
      <c r="J9" s="28"/>
      <c r="K9" s="28"/>
      <c r="L9" s="49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</row>
    <row r="10" s="2" customFormat="1">
      <c r="A10" s="28"/>
      <c r="B10" s="29"/>
      <c r="C10" s="28"/>
      <c r="D10" s="28"/>
      <c r="E10" s="28"/>
      <c r="F10" s="28"/>
      <c r="G10" s="28"/>
      <c r="H10" s="28"/>
      <c r="I10" s="28"/>
      <c r="J10" s="28"/>
      <c r="K10" s="28"/>
      <c r="L10" s="49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</row>
    <row r="11" s="2" customFormat="1" ht="12" customHeight="1">
      <c r="A11" s="28"/>
      <c r="B11" s="29"/>
      <c r="C11" s="28"/>
      <c r="D11" s="25" t="s">
        <v>15</v>
      </c>
      <c r="E11" s="28"/>
      <c r="F11" s="22" t="s">
        <v>1</v>
      </c>
      <c r="G11" s="28"/>
      <c r="H11" s="28"/>
      <c r="I11" s="25" t="s">
        <v>16</v>
      </c>
      <c r="J11" s="22" t="s">
        <v>1</v>
      </c>
      <c r="K11" s="28"/>
      <c r="L11" s="49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</row>
    <row r="12" s="2" customFormat="1" ht="12" customHeight="1">
      <c r="A12" s="28"/>
      <c r="B12" s="29"/>
      <c r="C12" s="28"/>
      <c r="D12" s="25" t="s">
        <v>17</v>
      </c>
      <c r="E12" s="28"/>
      <c r="F12" s="22" t="s">
        <v>26</v>
      </c>
      <c r="G12" s="28"/>
      <c r="H12" s="28"/>
      <c r="I12" s="25" t="s">
        <v>19</v>
      </c>
      <c r="J12" s="63" t="str">
        <f>'Rekapitulácia stavby'!AN8</f>
        <v>13. 10. 2026</v>
      </c>
      <c r="K12" s="28"/>
      <c r="L12" s="49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</row>
    <row r="13" s="2" customFormat="1" ht="10.8" customHeight="1">
      <c r="A13" s="28"/>
      <c r="B13" s="29"/>
      <c r="C13" s="28"/>
      <c r="D13" s="28"/>
      <c r="E13" s="28"/>
      <c r="F13" s="28"/>
      <c r="G13" s="28"/>
      <c r="H13" s="28"/>
      <c r="I13" s="28"/>
      <c r="J13" s="28"/>
      <c r="K13" s="28"/>
      <c r="L13" s="49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</row>
    <row r="14" s="2" customFormat="1" ht="12" customHeight="1">
      <c r="A14" s="28"/>
      <c r="B14" s="29"/>
      <c r="C14" s="28"/>
      <c r="D14" s="25" t="s">
        <v>21</v>
      </c>
      <c r="E14" s="28"/>
      <c r="F14" s="28"/>
      <c r="G14" s="28"/>
      <c r="H14" s="28"/>
      <c r="I14" s="25" t="s">
        <v>22</v>
      </c>
      <c r="J14" s="22" t="str">
        <f>IF('Rekapitulácia stavby'!AN10="","",'Rekapitulácia stavby'!AN10)</f>
        <v/>
      </c>
      <c r="K14" s="28"/>
      <c r="L14" s="49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</row>
    <row r="15" s="2" customFormat="1" ht="18" customHeight="1">
      <c r="A15" s="28"/>
      <c r="B15" s="29"/>
      <c r="C15" s="28"/>
      <c r="D15" s="28"/>
      <c r="E15" s="22" t="str">
        <f>IF('Rekapitulácia stavby'!E11="","",'Rekapitulácia stavby'!E11)</f>
        <v>PD Dolný Lopašov</v>
      </c>
      <c r="F15" s="28"/>
      <c r="G15" s="28"/>
      <c r="H15" s="28"/>
      <c r="I15" s="25" t="s">
        <v>24</v>
      </c>
      <c r="J15" s="22" t="str">
        <f>IF('Rekapitulácia stavby'!AN11="","",'Rekapitulácia stavby'!AN11)</f>
        <v/>
      </c>
      <c r="K15" s="28"/>
      <c r="L15" s="49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</row>
    <row r="16" s="2" customFormat="1" ht="6.96" customHeight="1">
      <c r="A16" s="28"/>
      <c r="B16" s="29"/>
      <c r="C16" s="28"/>
      <c r="D16" s="28"/>
      <c r="E16" s="28"/>
      <c r="F16" s="28"/>
      <c r="G16" s="28"/>
      <c r="H16" s="28"/>
      <c r="I16" s="28"/>
      <c r="J16" s="28"/>
      <c r="K16" s="28"/>
      <c r="L16" s="49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</row>
    <row r="17" s="2" customFormat="1" ht="12" customHeight="1">
      <c r="A17" s="28"/>
      <c r="B17" s="29"/>
      <c r="C17" s="28"/>
      <c r="D17" s="25" t="s">
        <v>25</v>
      </c>
      <c r="E17" s="28"/>
      <c r="F17" s="28"/>
      <c r="G17" s="28"/>
      <c r="H17" s="28"/>
      <c r="I17" s="25" t="s">
        <v>22</v>
      </c>
      <c r="J17" s="22" t="str">
        <f>'Rekapitulácia stavby'!AN13</f>
        <v/>
      </c>
      <c r="K17" s="28"/>
      <c r="L17" s="49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</row>
    <row r="18" s="2" customFormat="1" ht="18" customHeight="1">
      <c r="A18" s="28"/>
      <c r="B18" s="29"/>
      <c r="C18" s="28"/>
      <c r="D18" s="28"/>
      <c r="E18" s="22" t="str">
        <f>'Rekapitulácia stavby'!E14</f>
        <v xml:space="preserve"> </v>
      </c>
      <c r="F18" s="22"/>
      <c r="G18" s="22"/>
      <c r="H18" s="22"/>
      <c r="I18" s="25" t="s">
        <v>24</v>
      </c>
      <c r="J18" s="22" t="str">
        <f>'Rekapitulácia stavby'!AN14</f>
        <v/>
      </c>
      <c r="K18" s="28"/>
      <c r="L18" s="49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</row>
    <row r="19" s="2" customFormat="1" ht="6.96" customHeight="1">
      <c r="A19" s="28"/>
      <c r="B19" s="29"/>
      <c r="C19" s="28"/>
      <c r="D19" s="28"/>
      <c r="E19" s="28"/>
      <c r="F19" s="28"/>
      <c r="G19" s="28"/>
      <c r="H19" s="28"/>
      <c r="I19" s="28"/>
      <c r="J19" s="28"/>
      <c r="K19" s="28"/>
      <c r="L19" s="49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</row>
    <row r="20" s="2" customFormat="1" ht="12" customHeight="1">
      <c r="A20" s="28"/>
      <c r="B20" s="29"/>
      <c r="C20" s="28"/>
      <c r="D20" s="25" t="s">
        <v>27</v>
      </c>
      <c r="E20" s="28"/>
      <c r="F20" s="28"/>
      <c r="G20" s="28"/>
      <c r="H20" s="28"/>
      <c r="I20" s="25" t="s">
        <v>22</v>
      </c>
      <c r="J20" s="22" t="str">
        <f>IF('Rekapitulácia stavby'!AN16="","",'Rekapitulácia stavby'!AN16)</f>
        <v/>
      </c>
      <c r="K20" s="28"/>
      <c r="L20" s="49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</row>
    <row r="21" s="2" customFormat="1" ht="18" customHeight="1">
      <c r="A21" s="28"/>
      <c r="B21" s="29"/>
      <c r="C21" s="28"/>
      <c r="D21" s="28"/>
      <c r="E21" s="22" t="str">
        <f>IF('Rekapitulácia stavby'!E17="","",'Rekapitulácia stavby'!E17)</f>
        <v>Ing.arch.Štefan Magula</v>
      </c>
      <c r="F21" s="28"/>
      <c r="G21" s="28"/>
      <c r="H21" s="28"/>
      <c r="I21" s="25" t="s">
        <v>24</v>
      </c>
      <c r="J21" s="22" t="str">
        <f>IF('Rekapitulácia stavby'!AN17="","",'Rekapitulácia stavby'!AN17)</f>
        <v/>
      </c>
      <c r="K21" s="28"/>
      <c r="L21" s="49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</row>
    <row r="22" s="2" customFormat="1" ht="6.96" customHeight="1">
      <c r="A22" s="28"/>
      <c r="B22" s="29"/>
      <c r="C22" s="28"/>
      <c r="D22" s="28"/>
      <c r="E22" s="28"/>
      <c r="F22" s="28"/>
      <c r="G22" s="28"/>
      <c r="H22" s="28"/>
      <c r="I22" s="28"/>
      <c r="J22" s="28"/>
      <c r="K22" s="28"/>
      <c r="L22" s="49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</row>
    <row r="23" s="2" customFormat="1" ht="12" customHeight="1">
      <c r="A23" s="28"/>
      <c r="B23" s="29"/>
      <c r="C23" s="28"/>
      <c r="D23" s="25" t="s">
        <v>30</v>
      </c>
      <c r="E23" s="28"/>
      <c r="F23" s="28"/>
      <c r="G23" s="28"/>
      <c r="H23" s="28"/>
      <c r="I23" s="25" t="s">
        <v>22</v>
      </c>
      <c r="J23" s="22" t="str">
        <f>IF('Rekapitulácia stavby'!AN19="","",'Rekapitulácia stavby'!AN19)</f>
        <v/>
      </c>
      <c r="K23" s="28"/>
      <c r="L23" s="49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</row>
    <row r="24" s="2" customFormat="1" ht="18" customHeight="1">
      <c r="A24" s="28"/>
      <c r="B24" s="29"/>
      <c r="C24" s="28"/>
      <c r="D24" s="28"/>
      <c r="E24" s="22" t="str">
        <f>IF('Rekapitulácia stavby'!E20="","",'Rekapitulácia stavby'!E20)</f>
        <v xml:space="preserve"> </v>
      </c>
      <c r="F24" s="28"/>
      <c r="G24" s="28"/>
      <c r="H24" s="28"/>
      <c r="I24" s="25" t="s">
        <v>24</v>
      </c>
      <c r="J24" s="22" t="str">
        <f>IF('Rekapitulácia stavby'!AN20="","",'Rekapitulácia stavby'!AN20)</f>
        <v/>
      </c>
      <c r="K24" s="28"/>
      <c r="L24" s="49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</row>
    <row r="25" s="2" customFormat="1" ht="6.96" customHeight="1">
      <c r="A25" s="28"/>
      <c r="B25" s="29"/>
      <c r="C25" s="28"/>
      <c r="D25" s="28"/>
      <c r="E25" s="28"/>
      <c r="F25" s="28"/>
      <c r="G25" s="28"/>
      <c r="H25" s="28"/>
      <c r="I25" s="28"/>
      <c r="J25" s="28"/>
      <c r="K25" s="28"/>
      <c r="L25" s="49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</row>
    <row r="26" s="2" customFormat="1" ht="12" customHeight="1">
      <c r="A26" s="28"/>
      <c r="B26" s="29"/>
      <c r="C26" s="28"/>
      <c r="D26" s="25" t="s">
        <v>31</v>
      </c>
      <c r="E26" s="28"/>
      <c r="F26" s="28"/>
      <c r="G26" s="28"/>
      <c r="H26" s="28"/>
      <c r="I26" s="28"/>
      <c r="J26" s="28"/>
      <c r="K26" s="28"/>
      <c r="L26" s="49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</row>
    <row r="27" s="8" customFormat="1" ht="16.5" customHeight="1">
      <c r="A27" s="117"/>
      <c r="B27" s="118"/>
      <c r="C27" s="117"/>
      <c r="D27" s="117"/>
      <c r="E27" s="26" t="s">
        <v>1</v>
      </c>
      <c r="F27" s="26"/>
      <c r="G27" s="26"/>
      <c r="H27" s="26"/>
      <c r="I27" s="117"/>
      <c r="J27" s="117"/>
      <c r="K27" s="117"/>
      <c r="L27" s="119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</row>
    <row r="28" s="2" customFormat="1" ht="6.96" customHeight="1">
      <c r="A28" s="28"/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49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</row>
    <row r="29" s="2" customFormat="1" ht="6.96" customHeight="1">
      <c r="A29" s="28"/>
      <c r="B29" s="29"/>
      <c r="C29" s="28"/>
      <c r="D29" s="84"/>
      <c r="E29" s="84"/>
      <c r="F29" s="84"/>
      <c r="G29" s="84"/>
      <c r="H29" s="84"/>
      <c r="I29" s="84"/>
      <c r="J29" s="84"/>
      <c r="K29" s="84"/>
      <c r="L29" s="49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</row>
    <row r="30" s="2" customFormat="1" ht="25.44" customHeight="1">
      <c r="A30" s="28"/>
      <c r="B30" s="29"/>
      <c r="C30" s="28"/>
      <c r="D30" s="120" t="s">
        <v>32</v>
      </c>
      <c r="E30" s="28"/>
      <c r="F30" s="28"/>
      <c r="G30" s="28"/>
      <c r="H30" s="28"/>
      <c r="I30" s="28"/>
      <c r="J30" s="90">
        <f>ROUND(J124, 2)</f>
        <v>79788.429999999993</v>
      </c>
      <c r="K30" s="28"/>
      <c r="L30" s="49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</row>
    <row r="31" s="2" customFormat="1" ht="6.96" customHeight="1">
      <c r="A31" s="28"/>
      <c r="B31" s="29"/>
      <c r="C31" s="28"/>
      <c r="D31" s="84"/>
      <c r="E31" s="84"/>
      <c r="F31" s="84"/>
      <c r="G31" s="84"/>
      <c r="H31" s="84"/>
      <c r="I31" s="84"/>
      <c r="J31" s="84"/>
      <c r="K31" s="84"/>
      <c r="L31" s="49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</row>
    <row r="32" s="2" customFormat="1" ht="14.4" customHeight="1">
      <c r="A32" s="28"/>
      <c r="B32" s="29"/>
      <c r="C32" s="28"/>
      <c r="D32" s="28"/>
      <c r="E32" s="28"/>
      <c r="F32" s="33" t="s">
        <v>34</v>
      </c>
      <c r="G32" s="28"/>
      <c r="H32" s="28"/>
      <c r="I32" s="33" t="s">
        <v>33</v>
      </c>
      <c r="J32" s="33" t="s">
        <v>35</v>
      </c>
      <c r="K32" s="28"/>
      <c r="L32" s="49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</row>
    <row r="33" s="2" customFormat="1" ht="14.4" customHeight="1">
      <c r="A33" s="28"/>
      <c r="B33" s="29"/>
      <c r="C33" s="28"/>
      <c r="D33" s="121" t="s">
        <v>36</v>
      </c>
      <c r="E33" s="35" t="s">
        <v>37</v>
      </c>
      <c r="F33" s="122">
        <f>ROUND((SUM(BE124:BE234)),  2)</f>
        <v>0</v>
      </c>
      <c r="G33" s="123"/>
      <c r="H33" s="123"/>
      <c r="I33" s="124">
        <v>0.23000000000000001</v>
      </c>
      <c r="J33" s="122">
        <f>ROUND(((SUM(BE124:BE234))*I33),  2)</f>
        <v>0</v>
      </c>
      <c r="K33" s="28"/>
      <c r="L33" s="49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</row>
    <row r="34" s="2" customFormat="1" ht="14.4" customHeight="1">
      <c r="A34" s="28"/>
      <c r="B34" s="29"/>
      <c r="C34" s="28"/>
      <c r="D34" s="28"/>
      <c r="E34" s="35" t="s">
        <v>38</v>
      </c>
      <c r="F34" s="125">
        <f>ROUND((SUM(BF124:BF234)),  2)</f>
        <v>79788.429999999993</v>
      </c>
      <c r="G34" s="28"/>
      <c r="H34" s="28"/>
      <c r="I34" s="126">
        <v>0.23000000000000001</v>
      </c>
      <c r="J34" s="125">
        <f>ROUND(((SUM(BF124:BF234))*I34),  2)</f>
        <v>18351.34</v>
      </c>
      <c r="K34" s="28"/>
      <c r="L34" s="49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</row>
    <row r="35" hidden="1" s="2" customFormat="1" ht="14.4" customHeight="1">
      <c r="A35" s="28"/>
      <c r="B35" s="29"/>
      <c r="C35" s="28"/>
      <c r="D35" s="28"/>
      <c r="E35" s="25" t="s">
        <v>39</v>
      </c>
      <c r="F35" s="125">
        <f>ROUND((SUM(BG124:BG234)),  2)</f>
        <v>0</v>
      </c>
      <c r="G35" s="28"/>
      <c r="H35" s="28"/>
      <c r="I35" s="126">
        <v>0.23000000000000001</v>
      </c>
      <c r="J35" s="125">
        <f>0</f>
        <v>0</v>
      </c>
      <c r="K35" s="28"/>
      <c r="L35" s="49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</row>
    <row r="36" hidden="1" s="2" customFormat="1" ht="14.4" customHeight="1">
      <c r="A36" s="28"/>
      <c r="B36" s="29"/>
      <c r="C36" s="28"/>
      <c r="D36" s="28"/>
      <c r="E36" s="25" t="s">
        <v>40</v>
      </c>
      <c r="F36" s="125">
        <f>ROUND((SUM(BH124:BH234)),  2)</f>
        <v>0</v>
      </c>
      <c r="G36" s="28"/>
      <c r="H36" s="28"/>
      <c r="I36" s="126">
        <v>0.23000000000000001</v>
      </c>
      <c r="J36" s="125">
        <f>0</f>
        <v>0</v>
      </c>
      <c r="K36" s="28"/>
      <c r="L36" s="49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</row>
    <row r="37" hidden="1" s="2" customFormat="1" ht="14.4" customHeight="1">
      <c r="A37" s="28"/>
      <c r="B37" s="29"/>
      <c r="C37" s="28"/>
      <c r="D37" s="28"/>
      <c r="E37" s="35" t="s">
        <v>41</v>
      </c>
      <c r="F37" s="122">
        <f>ROUND((SUM(BI124:BI234)),  2)</f>
        <v>0</v>
      </c>
      <c r="G37" s="123"/>
      <c r="H37" s="123"/>
      <c r="I37" s="124">
        <v>0</v>
      </c>
      <c r="J37" s="122">
        <f>0</f>
        <v>0</v>
      </c>
      <c r="K37" s="28"/>
      <c r="L37" s="49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</row>
    <row r="38" s="2" customFormat="1" ht="6.96" customHeight="1">
      <c r="A38" s="28"/>
      <c r="B38" s="29"/>
      <c r="C38" s="28"/>
      <c r="D38" s="28"/>
      <c r="E38" s="28"/>
      <c r="F38" s="28"/>
      <c r="G38" s="28"/>
      <c r="H38" s="28"/>
      <c r="I38" s="28"/>
      <c r="J38" s="28"/>
      <c r="K38" s="28"/>
      <c r="L38" s="49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</row>
    <row r="39" s="2" customFormat="1" ht="25.44" customHeight="1">
      <c r="A39" s="28"/>
      <c r="B39" s="29"/>
      <c r="C39" s="127"/>
      <c r="D39" s="128" t="s">
        <v>42</v>
      </c>
      <c r="E39" s="75"/>
      <c r="F39" s="75"/>
      <c r="G39" s="129" t="s">
        <v>43</v>
      </c>
      <c r="H39" s="130" t="s">
        <v>44</v>
      </c>
      <c r="I39" s="75"/>
      <c r="J39" s="131">
        <f>SUM(J30:J37)</f>
        <v>98139.76999999999</v>
      </c>
      <c r="K39" s="132"/>
      <c r="L39" s="49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</row>
    <row r="40" s="2" customFormat="1" ht="14.4" customHeight="1">
      <c r="A40" s="28"/>
      <c r="B40" s="29"/>
      <c r="C40" s="28"/>
      <c r="D40" s="28"/>
      <c r="E40" s="28"/>
      <c r="F40" s="28"/>
      <c r="G40" s="28"/>
      <c r="H40" s="28"/>
      <c r="I40" s="28"/>
      <c r="J40" s="28"/>
      <c r="K40" s="28"/>
      <c r="L40" s="49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</row>
    <row r="41" s="1" customFormat="1" ht="14.4" customHeight="1">
      <c r="B41" s="18"/>
      <c r="L41" s="18"/>
    </row>
    <row r="42" s="1" customFormat="1" ht="14.4" customHeight="1">
      <c r="B42" s="18"/>
      <c r="L42" s="18"/>
    </row>
    <row r="43" s="1" customFormat="1" ht="14.4" customHeight="1">
      <c r="B43" s="18"/>
      <c r="L43" s="18"/>
    </row>
    <row r="44" s="1" customFormat="1" ht="14.4" customHeight="1">
      <c r="B44" s="18"/>
      <c r="L44" s="18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49"/>
      <c r="D50" s="50" t="s">
        <v>45</v>
      </c>
      <c r="E50" s="51"/>
      <c r="F50" s="51"/>
      <c r="G50" s="50" t="s">
        <v>46</v>
      </c>
      <c r="H50" s="51"/>
      <c r="I50" s="51"/>
      <c r="J50" s="51"/>
      <c r="K50" s="51"/>
      <c r="L50" s="49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28"/>
      <c r="B61" s="29"/>
      <c r="C61" s="28"/>
      <c r="D61" s="52" t="s">
        <v>47</v>
      </c>
      <c r="E61" s="31"/>
      <c r="F61" s="133" t="s">
        <v>48</v>
      </c>
      <c r="G61" s="52" t="s">
        <v>47</v>
      </c>
      <c r="H61" s="31"/>
      <c r="I61" s="31"/>
      <c r="J61" s="134" t="s">
        <v>48</v>
      </c>
      <c r="K61" s="31"/>
      <c r="L61" s="49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28"/>
      <c r="B65" s="29"/>
      <c r="C65" s="28"/>
      <c r="D65" s="50" t="s">
        <v>49</v>
      </c>
      <c r="E65" s="53"/>
      <c r="F65" s="53"/>
      <c r="G65" s="50" t="s">
        <v>50</v>
      </c>
      <c r="H65" s="53"/>
      <c r="I65" s="53"/>
      <c r="J65" s="53"/>
      <c r="K65" s="53"/>
      <c r="L65" s="49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28"/>
      <c r="B76" s="29"/>
      <c r="C76" s="28"/>
      <c r="D76" s="52" t="s">
        <v>47</v>
      </c>
      <c r="E76" s="31"/>
      <c r="F76" s="133" t="s">
        <v>48</v>
      </c>
      <c r="G76" s="52" t="s">
        <v>47</v>
      </c>
      <c r="H76" s="31"/>
      <c r="I76" s="31"/>
      <c r="J76" s="134" t="s">
        <v>48</v>
      </c>
      <c r="K76" s="31"/>
      <c r="L76" s="49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</row>
    <row r="77" s="2" customFormat="1" ht="14.4" customHeight="1">
      <c r="A77" s="28"/>
      <c r="B77" s="54"/>
      <c r="C77" s="55"/>
      <c r="D77" s="55"/>
      <c r="E77" s="55"/>
      <c r="F77" s="55"/>
      <c r="G77" s="55"/>
      <c r="H77" s="55"/>
      <c r="I77" s="55"/>
      <c r="J77" s="55"/>
      <c r="K77" s="55"/>
      <c r="L77" s="49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</row>
    <row r="81" s="2" customFormat="1" ht="6.96" customHeight="1">
      <c r="A81" s="28"/>
      <c r="B81" s="56"/>
      <c r="C81" s="57"/>
      <c r="D81" s="57"/>
      <c r="E81" s="57"/>
      <c r="F81" s="57"/>
      <c r="G81" s="57"/>
      <c r="H81" s="57"/>
      <c r="I81" s="57"/>
      <c r="J81" s="57"/>
      <c r="K81" s="57"/>
      <c r="L81" s="49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</row>
    <row r="82" s="2" customFormat="1" ht="24.96" customHeight="1">
      <c r="A82" s="28"/>
      <c r="B82" s="29"/>
      <c r="C82" s="19" t="s">
        <v>103</v>
      </c>
      <c r="D82" s="28"/>
      <c r="E82" s="28"/>
      <c r="F82" s="28"/>
      <c r="G82" s="28"/>
      <c r="H82" s="28"/>
      <c r="I82" s="28"/>
      <c r="J82" s="28"/>
      <c r="K82" s="28"/>
      <c r="L82" s="49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</row>
    <row r="83" s="2" customFormat="1" ht="6.96" customHeight="1">
      <c r="A83" s="28"/>
      <c r="B83" s="29"/>
      <c r="C83" s="28"/>
      <c r="D83" s="28"/>
      <c r="E83" s="28"/>
      <c r="F83" s="28"/>
      <c r="G83" s="28"/>
      <c r="H83" s="28"/>
      <c r="I83" s="28"/>
      <c r="J83" s="28"/>
      <c r="K83" s="28"/>
      <c r="L83" s="49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</row>
    <row r="84" s="2" customFormat="1" ht="12" customHeight="1">
      <c r="A84" s="28"/>
      <c r="B84" s="29"/>
      <c r="C84" s="25" t="s">
        <v>13</v>
      </c>
      <c r="D84" s="28"/>
      <c r="E84" s="28"/>
      <c r="F84" s="28"/>
      <c r="G84" s="28"/>
      <c r="H84" s="28"/>
      <c r="I84" s="28"/>
      <c r="J84" s="28"/>
      <c r="K84" s="28"/>
      <c r="L84" s="49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</row>
    <row r="85" s="2" customFormat="1" ht="16.5" customHeight="1">
      <c r="A85" s="28"/>
      <c r="B85" s="29"/>
      <c r="C85" s="28"/>
      <c r="D85" s="28"/>
      <c r="E85" s="116" t="str">
        <f>E7</f>
        <v>PD Dolný Lopašov,ZDS kravína modernizáciou a stavenými úpravami</v>
      </c>
      <c r="F85" s="25"/>
      <c r="G85" s="25"/>
      <c r="H85" s="25"/>
      <c r="I85" s="28"/>
      <c r="J85" s="28"/>
      <c r="K85" s="28"/>
      <c r="L85" s="49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</row>
    <row r="86" s="2" customFormat="1" ht="12" customHeight="1">
      <c r="A86" s="28"/>
      <c r="B86" s="29"/>
      <c r="C86" s="25" t="s">
        <v>101</v>
      </c>
      <c r="D86" s="28"/>
      <c r="E86" s="28"/>
      <c r="F86" s="28"/>
      <c r="G86" s="28"/>
      <c r="H86" s="28"/>
      <c r="I86" s="28"/>
      <c r="J86" s="28"/>
      <c r="K86" s="28"/>
      <c r="L86" s="49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</row>
    <row r="87" s="2" customFormat="1" ht="30" customHeight="1">
      <c r="A87" s="28"/>
      <c r="B87" s="29"/>
      <c r="C87" s="28"/>
      <c r="D87" s="28"/>
      <c r="E87" s="61" t="str">
        <f>E9</f>
        <v>SO 06 - Silnoprúdové rozvody, umelé osvetlenie, ochrana pred bleskom a uzemnenie</v>
      </c>
      <c r="F87" s="28"/>
      <c r="G87" s="28"/>
      <c r="H87" s="28"/>
      <c r="I87" s="28"/>
      <c r="J87" s="28"/>
      <c r="K87" s="28"/>
      <c r="L87" s="49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</row>
    <row r="88" s="2" customFormat="1" ht="6.96" customHeight="1">
      <c r="A88" s="28"/>
      <c r="B88" s="29"/>
      <c r="C88" s="28"/>
      <c r="D88" s="28"/>
      <c r="E88" s="28"/>
      <c r="F88" s="28"/>
      <c r="G88" s="28"/>
      <c r="H88" s="28"/>
      <c r="I88" s="28"/>
      <c r="J88" s="28"/>
      <c r="K88" s="28"/>
      <c r="L88" s="49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</row>
    <row r="89" s="2" customFormat="1" ht="12" customHeight="1">
      <c r="A89" s="28"/>
      <c r="B89" s="29"/>
      <c r="C89" s="25" t="s">
        <v>17</v>
      </c>
      <c r="D89" s="28"/>
      <c r="E89" s="28"/>
      <c r="F89" s="22" t="str">
        <f>F12</f>
        <v xml:space="preserve"> </v>
      </c>
      <c r="G89" s="28"/>
      <c r="H89" s="28"/>
      <c r="I89" s="25" t="s">
        <v>19</v>
      </c>
      <c r="J89" s="63" t="str">
        <f>IF(J12="","",J12)</f>
        <v>13. 10. 2026</v>
      </c>
      <c r="K89" s="28"/>
      <c r="L89" s="49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</row>
    <row r="90" s="2" customFormat="1" ht="6.96" customHeight="1">
      <c r="A90" s="28"/>
      <c r="B90" s="29"/>
      <c r="C90" s="28"/>
      <c r="D90" s="28"/>
      <c r="E90" s="28"/>
      <c r="F90" s="28"/>
      <c r="G90" s="28"/>
      <c r="H90" s="28"/>
      <c r="I90" s="28"/>
      <c r="J90" s="28"/>
      <c r="K90" s="28"/>
      <c r="L90" s="49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</row>
    <row r="91" s="2" customFormat="1" ht="25.65" customHeight="1">
      <c r="A91" s="28"/>
      <c r="B91" s="29"/>
      <c r="C91" s="25" t="s">
        <v>21</v>
      </c>
      <c r="D91" s="28"/>
      <c r="E91" s="28"/>
      <c r="F91" s="22" t="str">
        <f>E15</f>
        <v>PD Dolný Lopašov</v>
      </c>
      <c r="G91" s="28"/>
      <c r="H91" s="28"/>
      <c r="I91" s="25" t="s">
        <v>27</v>
      </c>
      <c r="J91" s="26" t="str">
        <f>E21</f>
        <v>Ing.arch.Štefan Magula</v>
      </c>
      <c r="K91" s="28"/>
      <c r="L91" s="49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</row>
    <row r="92" s="2" customFormat="1" ht="15.15" customHeight="1">
      <c r="A92" s="28"/>
      <c r="B92" s="29"/>
      <c r="C92" s="25" t="s">
        <v>25</v>
      </c>
      <c r="D92" s="28"/>
      <c r="E92" s="28"/>
      <c r="F92" s="22" t="str">
        <f>IF(E18="","",E18)</f>
        <v xml:space="preserve"> </v>
      </c>
      <c r="G92" s="28"/>
      <c r="H92" s="28"/>
      <c r="I92" s="25" t="s">
        <v>30</v>
      </c>
      <c r="J92" s="26" t="str">
        <f>E24</f>
        <v xml:space="preserve"> </v>
      </c>
      <c r="K92" s="28"/>
      <c r="L92" s="49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</row>
    <row r="93" s="2" customFormat="1" ht="10.32" customHeight="1">
      <c r="A93" s="28"/>
      <c r="B93" s="29"/>
      <c r="C93" s="28"/>
      <c r="D93" s="28"/>
      <c r="E93" s="28"/>
      <c r="F93" s="28"/>
      <c r="G93" s="28"/>
      <c r="H93" s="28"/>
      <c r="I93" s="28"/>
      <c r="J93" s="28"/>
      <c r="K93" s="28"/>
      <c r="L93" s="49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</row>
    <row r="94" s="2" customFormat="1" ht="29.28" customHeight="1">
      <c r="A94" s="28"/>
      <c r="B94" s="29"/>
      <c r="C94" s="135" t="s">
        <v>104</v>
      </c>
      <c r="D94" s="127"/>
      <c r="E94" s="127"/>
      <c r="F94" s="127"/>
      <c r="G94" s="127"/>
      <c r="H94" s="127"/>
      <c r="I94" s="127"/>
      <c r="J94" s="136" t="s">
        <v>105</v>
      </c>
      <c r="K94" s="127"/>
      <c r="L94" s="49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</row>
    <row r="95" s="2" customFormat="1" ht="10.32" customHeight="1">
      <c r="A95" s="28"/>
      <c r="B95" s="29"/>
      <c r="C95" s="28"/>
      <c r="D95" s="28"/>
      <c r="E95" s="28"/>
      <c r="F95" s="28"/>
      <c r="G95" s="28"/>
      <c r="H95" s="28"/>
      <c r="I95" s="28"/>
      <c r="J95" s="28"/>
      <c r="K95" s="28"/>
      <c r="L95" s="49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</row>
    <row r="96" s="2" customFormat="1" ht="22.8" customHeight="1">
      <c r="A96" s="28"/>
      <c r="B96" s="29"/>
      <c r="C96" s="137" t="s">
        <v>106</v>
      </c>
      <c r="D96" s="28"/>
      <c r="E96" s="28"/>
      <c r="F96" s="28"/>
      <c r="G96" s="28"/>
      <c r="H96" s="28"/>
      <c r="I96" s="28"/>
      <c r="J96" s="90">
        <f>J124</f>
        <v>79788.429999999993</v>
      </c>
      <c r="K96" s="28"/>
      <c r="L96" s="49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U96" s="15" t="s">
        <v>107</v>
      </c>
    </row>
    <row r="97" s="9" customFormat="1" ht="24.96" customHeight="1">
      <c r="A97" s="9"/>
      <c r="B97" s="138"/>
      <c r="C97" s="9"/>
      <c r="D97" s="139" t="s">
        <v>521</v>
      </c>
      <c r="E97" s="140"/>
      <c r="F97" s="140"/>
      <c r="G97" s="140"/>
      <c r="H97" s="140"/>
      <c r="I97" s="140"/>
      <c r="J97" s="141">
        <f>J125</f>
        <v>36955.120000000003</v>
      </c>
      <c r="K97" s="9"/>
      <c r="L97" s="138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9" customFormat="1" ht="24.96" customHeight="1">
      <c r="A98" s="9"/>
      <c r="B98" s="138"/>
      <c r="C98" s="9"/>
      <c r="D98" s="139" t="s">
        <v>592</v>
      </c>
      <c r="E98" s="140"/>
      <c r="F98" s="140"/>
      <c r="G98" s="140"/>
      <c r="H98" s="140"/>
      <c r="I98" s="140"/>
      <c r="J98" s="141">
        <f>J155</f>
        <v>7640.3000000000002</v>
      </c>
      <c r="K98" s="9"/>
      <c r="L98" s="138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="9" customFormat="1" ht="24.96" customHeight="1">
      <c r="A99" s="9"/>
      <c r="B99" s="138"/>
      <c r="C99" s="9"/>
      <c r="D99" s="139" t="s">
        <v>593</v>
      </c>
      <c r="E99" s="140"/>
      <c r="F99" s="140"/>
      <c r="G99" s="140"/>
      <c r="H99" s="140"/>
      <c r="I99" s="140"/>
      <c r="J99" s="141">
        <f>J162</f>
        <v>3975.4500000000003</v>
      </c>
      <c r="K99" s="9"/>
      <c r="L99" s="138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38"/>
      <c r="C100" s="9"/>
      <c r="D100" s="139" t="s">
        <v>594</v>
      </c>
      <c r="E100" s="140"/>
      <c r="F100" s="140"/>
      <c r="G100" s="140"/>
      <c r="H100" s="140"/>
      <c r="I100" s="140"/>
      <c r="J100" s="141">
        <f>J178</f>
        <v>11252.200000000001</v>
      </c>
      <c r="K100" s="9"/>
      <c r="L100" s="138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9" customFormat="1" ht="24.96" customHeight="1">
      <c r="A101" s="9"/>
      <c r="B101" s="138"/>
      <c r="C101" s="9"/>
      <c r="D101" s="139" t="s">
        <v>595</v>
      </c>
      <c r="E101" s="140"/>
      <c r="F101" s="140"/>
      <c r="G101" s="140"/>
      <c r="H101" s="140"/>
      <c r="I101" s="140"/>
      <c r="J101" s="141">
        <f>J201</f>
        <v>5383.46</v>
      </c>
      <c r="K101" s="9"/>
      <c r="L101" s="138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9" customFormat="1" ht="24.96" customHeight="1">
      <c r="A102" s="9"/>
      <c r="B102" s="138"/>
      <c r="C102" s="9"/>
      <c r="D102" s="139" t="s">
        <v>596</v>
      </c>
      <c r="E102" s="140"/>
      <c r="F102" s="140"/>
      <c r="G102" s="140"/>
      <c r="H102" s="140"/>
      <c r="I102" s="140"/>
      <c r="J102" s="141">
        <f>J211</f>
        <v>5701</v>
      </c>
      <c r="K102" s="9"/>
      <c r="L102" s="138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9" customFormat="1" ht="24.96" customHeight="1">
      <c r="A103" s="9"/>
      <c r="B103" s="138"/>
      <c r="C103" s="9"/>
      <c r="D103" s="139" t="s">
        <v>526</v>
      </c>
      <c r="E103" s="140"/>
      <c r="F103" s="140"/>
      <c r="G103" s="140"/>
      <c r="H103" s="140"/>
      <c r="I103" s="140"/>
      <c r="J103" s="141">
        <f>J223</f>
        <v>5100.8999999999996</v>
      </c>
      <c r="K103" s="9"/>
      <c r="L103" s="138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9" customFormat="1" ht="24.96" customHeight="1">
      <c r="A104" s="9"/>
      <c r="B104" s="138"/>
      <c r="C104" s="9"/>
      <c r="D104" s="139" t="s">
        <v>527</v>
      </c>
      <c r="E104" s="140"/>
      <c r="F104" s="140"/>
      <c r="G104" s="140"/>
      <c r="H104" s="140"/>
      <c r="I104" s="140"/>
      <c r="J104" s="141">
        <f>J230</f>
        <v>3780</v>
      </c>
      <c r="K104" s="9"/>
      <c r="L104" s="138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2" customFormat="1" ht="21.84" customHeight="1">
      <c r="A105" s="28"/>
      <c r="B105" s="29"/>
      <c r="C105" s="28"/>
      <c r="D105" s="28"/>
      <c r="E105" s="28"/>
      <c r="F105" s="28"/>
      <c r="G105" s="28"/>
      <c r="H105" s="28"/>
      <c r="I105" s="28"/>
      <c r="J105" s="28"/>
      <c r="K105" s="28"/>
      <c r="L105" s="49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</row>
    <row r="106" s="2" customFormat="1" ht="6.96" customHeight="1">
      <c r="A106" s="28"/>
      <c r="B106" s="54"/>
      <c r="C106" s="55"/>
      <c r="D106" s="55"/>
      <c r="E106" s="55"/>
      <c r="F106" s="55"/>
      <c r="G106" s="55"/>
      <c r="H106" s="55"/>
      <c r="I106" s="55"/>
      <c r="J106" s="55"/>
      <c r="K106" s="55"/>
      <c r="L106" s="49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</row>
    <row r="110" s="2" customFormat="1" ht="6.96" customHeight="1">
      <c r="A110" s="28"/>
      <c r="B110" s="56"/>
      <c r="C110" s="57"/>
      <c r="D110" s="57"/>
      <c r="E110" s="57"/>
      <c r="F110" s="57"/>
      <c r="G110" s="57"/>
      <c r="H110" s="57"/>
      <c r="I110" s="57"/>
      <c r="J110" s="57"/>
      <c r="K110" s="57"/>
      <c r="L110" s="49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</row>
    <row r="111" s="2" customFormat="1" ht="24.96" customHeight="1">
      <c r="A111" s="28"/>
      <c r="B111" s="29"/>
      <c r="C111" s="19" t="s">
        <v>113</v>
      </c>
      <c r="D111" s="28"/>
      <c r="E111" s="28"/>
      <c r="F111" s="28"/>
      <c r="G111" s="28"/>
      <c r="H111" s="28"/>
      <c r="I111" s="28"/>
      <c r="J111" s="28"/>
      <c r="K111" s="28"/>
      <c r="L111" s="49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</row>
    <row r="112" s="2" customFormat="1" ht="6.96" customHeight="1">
      <c r="A112" s="28"/>
      <c r="B112" s="29"/>
      <c r="C112" s="28"/>
      <c r="D112" s="28"/>
      <c r="E112" s="28"/>
      <c r="F112" s="28"/>
      <c r="G112" s="28"/>
      <c r="H112" s="28"/>
      <c r="I112" s="28"/>
      <c r="J112" s="28"/>
      <c r="K112" s="28"/>
      <c r="L112" s="49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</row>
    <row r="113" s="2" customFormat="1" ht="12" customHeight="1">
      <c r="A113" s="28"/>
      <c r="B113" s="29"/>
      <c r="C113" s="25" t="s">
        <v>13</v>
      </c>
      <c r="D113" s="28"/>
      <c r="E113" s="28"/>
      <c r="F113" s="28"/>
      <c r="G113" s="28"/>
      <c r="H113" s="28"/>
      <c r="I113" s="28"/>
      <c r="J113" s="28"/>
      <c r="K113" s="28"/>
      <c r="L113" s="49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</row>
    <row r="114" s="2" customFormat="1" ht="16.5" customHeight="1">
      <c r="A114" s="28"/>
      <c r="B114" s="29"/>
      <c r="C114" s="28"/>
      <c r="D114" s="28"/>
      <c r="E114" s="116" t="str">
        <f>E7</f>
        <v>PD Dolný Lopašov,ZDS kravína modernizáciou a stavenými úpravami</v>
      </c>
      <c r="F114" s="25"/>
      <c r="G114" s="25"/>
      <c r="H114" s="25"/>
      <c r="I114" s="28"/>
      <c r="J114" s="28"/>
      <c r="K114" s="28"/>
      <c r="L114" s="49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</row>
    <row r="115" s="2" customFormat="1" ht="12" customHeight="1">
      <c r="A115" s="28"/>
      <c r="B115" s="29"/>
      <c r="C115" s="25" t="s">
        <v>101</v>
      </c>
      <c r="D115" s="28"/>
      <c r="E115" s="28"/>
      <c r="F115" s="28"/>
      <c r="G115" s="28"/>
      <c r="H115" s="28"/>
      <c r="I115" s="28"/>
      <c r="J115" s="28"/>
      <c r="K115" s="28"/>
      <c r="L115" s="49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</row>
    <row r="116" s="2" customFormat="1" ht="30" customHeight="1">
      <c r="A116" s="28"/>
      <c r="B116" s="29"/>
      <c r="C116" s="28"/>
      <c r="D116" s="28"/>
      <c r="E116" s="61" t="str">
        <f>E9</f>
        <v>SO 06 - Silnoprúdové rozvody, umelé osvetlenie, ochrana pred bleskom a uzemnenie</v>
      </c>
      <c r="F116" s="28"/>
      <c r="G116" s="28"/>
      <c r="H116" s="28"/>
      <c r="I116" s="28"/>
      <c r="J116" s="28"/>
      <c r="K116" s="28"/>
      <c r="L116" s="49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</row>
    <row r="117" s="2" customFormat="1" ht="6.96" customHeight="1">
      <c r="A117" s="28"/>
      <c r="B117" s="29"/>
      <c r="C117" s="28"/>
      <c r="D117" s="28"/>
      <c r="E117" s="28"/>
      <c r="F117" s="28"/>
      <c r="G117" s="28"/>
      <c r="H117" s="28"/>
      <c r="I117" s="28"/>
      <c r="J117" s="28"/>
      <c r="K117" s="28"/>
      <c r="L117" s="49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</row>
    <row r="118" s="2" customFormat="1" ht="12" customHeight="1">
      <c r="A118" s="28"/>
      <c r="B118" s="29"/>
      <c r="C118" s="25" t="s">
        <v>17</v>
      </c>
      <c r="D118" s="28"/>
      <c r="E118" s="28"/>
      <c r="F118" s="22" t="str">
        <f>F12</f>
        <v xml:space="preserve"> </v>
      </c>
      <c r="G118" s="28"/>
      <c r="H118" s="28"/>
      <c r="I118" s="25" t="s">
        <v>19</v>
      </c>
      <c r="J118" s="63" t="str">
        <f>IF(J12="","",J12)</f>
        <v>13. 10. 2026</v>
      </c>
      <c r="K118" s="28"/>
      <c r="L118" s="49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</row>
    <row r="119" s="2" customFormat="1" ht="6.96" customHeight="1">
      <c r="A119" s="28"/>
      <c r="B119" s="29"/>
      <c r="C119" s="28"/>
      <c r="D119" s="28"/>
      <c r="E119" s="28"/>
      <c r="F119" s="28"/>
      <c r="G119" s="28"/>
      <c r="H119" s="28"/>
      <c r="I119" s="28"/>
      <c r="J119" s="28"/>
      <c r="K119" s="28"/>
      <c r="L119" s="49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</row>
    <row r="120" s="2" customFormat="1" ht="25.65" customHeight="1">
      <c r="A120" s="28"/>
      <c r="B120" s="29"/>
      <c r="C120" s="25" t="s">
        <v>21</v>
      </c>
      <c r="D120" s="28"/>
      <c r="E120" s="28"/>
      <c r="F120" s="22" t="str">
        <f>E15</f>
        <v>PD Dolný Lopašov</v>
      </c>
      <c r="G120" s="28"/>
      <c r="H120" s="28"/>
      <c r="I120" s="25" t="s">
        <v>27</v>
      </c>
      <c r="J120" s="26" t="str">
        <f>E21</f>
        <v>Ing.arch.Štefan Magula</v>
      </c>
      <c r="K120" s="28"/>
      <c r="L120" s="49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</row>
    <row r="121" s="2" customFormat="1" ht="15.15" customHeight="1">
      <c r="A121" s="28"/>
      <c r="B121" s="29"/>
      <c r="C121" s="25" t="s">
        <v>25</v>
      </c>
      <c r="D121" s="28"/>
      <c r="E121" s="28"/>
      <c r="F121" s="22" t="str">
        <f>IF(E18="","",E18)</f>
        <v xml:space="preserve"> </v>
      </c>
      <c r="G121" s="28"/>
      <c r="H121" s="28"/>
      <c r="I121" s="25" t="s">
        <v>30</v>
      </c>
      <c r="J121" s="26" t="str">
        <f>E24</f>
        <v xml:space="preserve"> </v>
      </c>
      <c r="K121" s="28"/>
      <c r="L121" s="49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</row>
    <row r="122" s="2" customFormat="1" ht="10.32" customHeight="1">
      <c r="A122" s="28"/>
      <c r="B122" s="29"/>
      <c r="C122" s="28"/>
      <c r="D122" s="28"/>
      <c r="E122" s="28"/>
      <c r="F122" s="28"/>
      <c r="G122" s="28"/>
      <c r="H122" s="28"/>
      <c r="I122" s="28"/>
      <c r="J122" s="28"/>
      <c r="K122" s="28"/>
      <c r="L122" s="49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</row>
    <row r="123" s="11" customFormat="1" ht="29.28" customHeight="1">
      <c r="A123" s="146"/>
      <c r="B123" s="147"/>
      <c r="C123" s="148" t="s">
        <v>114</v>
      </c>
      <c r="D123" s="149" t="s">
        <v>57</v>
      </c>
      <c r="E123" s="149" t="s">
        <v>53</v>
      </c>
      <c r="F123" s="149" t="s">
        <v>54</v>
      </c>
      <c r="G123" s="149" t="s">
        <v>115</v>
      </c>
      <c r="H123" s="149" t="s">
        <v>116</v>
      </c>
      <c r="I123" s="149" t="s">
        <v>117</v>
      </c>
      <c r="J123" s="150" t="s">
        <v>105</v>
      </c>
      <c r="K123" s="151" t="s">
        <v>118</v>
      </c>
      <c r="L123" s="152"/>
      <c r="M123" s="80" t="s">
        <v>1</v>
      </c>
      <c r="N123" s="81" t="s">
        <v>36</v>
      </c>
      <c r="O123" s="81" t="s">
        <v>119</v>
      </c>
      <c r="P123" s="81" t="s">
        <v>120</v>
      </c>
      <c r="Q123" s="81" t="s">
        <v>121</v>
      </c>
      <c r="R123" s="81" t="s">
        <v>122</v>
      </c>
      <c r="S123" s="81" t="s">
        <v>123</v>
      </c>
      <c r="T123" s="82" t="s">
        <v>124</v>
      </c>
      <c r="U123" s="146"/>
      <c r="V123" s="146"/>
      <c r="W123" s="146"/>
      <c r="X123" s="146"/>
      <c r="Y123" s="146"/>
      <c r="Z123" s="146"/>
      <c r="AA123" s="146"/>
      <c r="AB123" s="146"/>
      <c r="AC123" s="146"/>
      <c r="AD123" s="146"/>
      <c r="AE123" s="146"/>
    </row>
    <row r="124" s="2" customFormat="1" ht="22.8" customHeight="1">
      <c r="A124" s="28"/>
      <c r="B124" s="29"/>
      <c r="C124" s="87" t="s">
        <v>106</v>
      </c>
      <c r="D124" s="28"/>
      <c r="E124" s="28"/>
      <c r="F124" s="28"/>
      <c r="G124" s="28"/>
      <c r="H124" s="28"/>
      <c r="I124" s="28"/>
      <c r="J124" s="153">
        <f>BK124</f>
        <v>79788.429999999993</v>
      </c>
      <c r="K124" s="28"/>
      <c r="L124" s="29"/>
      <c r="M124" s="83"/>
      <c r="N124" s="67"/>
      <c r="O124" s="84"/>
      <c r="P124" s="154">
        <f>P125+P155+P162+P178+P201+P211+P223+P230</f>
        <v>0</v>
      </c>
      <c r="Q124" s="84"/>
      <c r="R124" s="154">
        <f>R125+R155+R162+R178+R201+R211+R223+R230</f>
        <v>0</v>
      </c>
      <c r="S124" s="84"/>
      <c r="T124" s="155">
        <f>T125+T155+T162+T178+T201+T211+T223+T230</f>
        <v>0</v>
      </c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T124" s="15" t="s">
        <v>71</v>
      </c>
      <c r="AU124" s="15" t="s">
        <v>107</v>
      </c>
      <c r="BK124" s="156">
        <f>BK125+BK155+BK162+BK178+BK201+BK211+BK223+BK230</f>
        <v>79788.429999999993</v>
      </c>
    </row>
    <row r="125" s="12" customFormat="1" ht="25.92" customHeight="1">
      <c r="A125" s="12"/>
      <c r="B125" s="157"/>
      <c r="C125" s="12"/>
      <c r="D125" s="158" t="s">
        <v>71</v>
      </c>
      <c r="E125" s="159" t="s">
        <v>459</v>
      </c>
      <c r="F125" s="159" t="s">
        <v>459</v>
      </c>
      <c r="G125" s="12"/>
      <c r="H125" s="12"/>
      <c r="I125" s="12"/>
      <c r="J125" s="160">
        <f>BK125</f>
        <v>36955.120000000003</v>
      </c>
      <c r="K125" s="12"/>
      <c r="L125" s="157"/>
      <c r="M125" s="161"/>
      <c r="N125" s="162"/>
      <c r="O125" s="162"/>
      <c r="P125" s="163">
        <f>SUM(P126:P154)</f>
        <v>0</v>
      </c>
      <c r="Q125" s="162"/>
      <c r="R125" s="163">
        <f>SUM(R126:R154)</f>
        <v>0</v>
      </c>
      <c r="S125" s="162"/>
      <c r="T125" s="164">
        <f>SUM(T126:T154)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158" t="s">
        <v>80</v>
      </c>
      <c r="AT125" s="165" t="s">
        <v>71</v>
      </c>
      <c r="AU125" s="165" t="s">
        <v>72</v>
      </c>
      <c r="AY125" s="158" t="s">
        <v>127</v>
      </c>
      <c r="BK125" s="166">
        <f>SUM(BK126:BK154)</f>
        <v>36955.120000000003</v>
      </c>
    </row>
    <row r="126" s="2" customFormat="1" ht="16.5" customHeight="1">
      <c r="A126" s="28"/>
      <c r="B126" s="169"/>
      <c r="C126" s="187" t="s">
        <v>80</v>
      </c>
      <c r="D126" s="187" t="s">
        <v>227</v>
      </c>
      <c r="E126" s="188" t="s">
        <v>597</v>
      </c>
      <c r="F126" s="189" t="s">
        <v>598</v>
      </c>
      <c r="G126" s="190" t="s">
        <v>158</v>
      </c>
      <c r="H126" s="191">
        <v>10</v>
      </c>
      <c r="I126" s="192">
        <v>44.5</v>
      </c>
      <c r="J126" s="192">
        <f>ROUND(I126*H126,2)</f>
        <v>445</v>
      </c>
      <c r="K126" s="193"/>
      <c r="L126" s="194"/>
      <c r="M126" s="195" t="s">
        <v>1</v>
      </c>
      <c r="N126" s="196" t="s">
        <v>38</v>
      </c>
      <c r="O126" s="179">
        <v>0</v>
      </c>
      <c r="P126" s="179">
        <f>O126*H126</f>
        <v>0</v>
      </c>
      <c r="Q126" s="179">
        <v>0</v>
      </c>
      <c r="R126" s="179">
        <f>Q126*H126</f>
        <v>0</v>
      </c>
      <c r="S126" s="179">
        <v>0</v>
      </c>
      <c r="T126" s="180">
        <f>S126*H126</f>
        <v>0</v>
      </c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R126" s="181" t="s">
        <v>167</v>
      </c>
      <c r="AT126" s="181" t="s">
        <v>227</v>
      </c>
      <c r="AU126" s="181" t="s">
        <v>80</v>
      </c>
      <c r="AY126" s="15" t="s">
        <v>127</v>
      </c>
      <c r="BE126" s="182">
        <f>IF(N126="základná",J126,0)</f>
        <v>0</v>
      </c>
      <c r="BF126" s="182">
        <f>IF(N126="znížená",J126,0)</f>
        <v>445</v>
      </c>
      <c r="BG126" s="182">
        <f>IF(N126="zákl. prenesená",J126,0)</f>
        <v>0</v>
      </c>
      <c r="BH126" s="182">
        <f>IF(N126="zníž. prenesená",J126,0)</f>
        <v>0</v>
      </c>
      <c r="BI126" s="182">
        <f>IF(N126="nulová",J126,0)</f>
        <v>0</v>
      </c>
      <c r="BJ126" s="15" t="s">
        <v>135</v>
      </c>
      <c r="BK126" s="182">
        <f>ROUND(I126*H126,2)</f>
        <v>445</v>
      </c>
      <c r="BL126" s="15" t="s">
        <v>134</v>
      </c>
      <c r="BM126" s="181" t="s">
        <v>155</v>
      </c>
    </row>
    <row r="127" s="2" customFormat="1" ht="16.5" customHeight="1">
      <c r="A127" s="28"/>
      <c r="B127" s="169"/>
      <c r="C127" s="187" t="s">
        <v>135</v>
      </c>
      <c r="D127" s="187" t="s">
        <v>227</v>
      </c>
      <c r="E127" s="188" t="s">
        <v>599</v>
      </c>
      <c r="F127" s="189" t="s">
        <v>600</v>
      </c>
      <c r="G127" s="190" t="s">
        <v>158</v>
      </c>
      <c r="H127" s="191">
        <v>100</v>
      </c>
      <c r="I127" s="192">
        <v>20.399999999999999</v>
      </c>
      <c r="J127" s="192">
        <f>ROUND(I127*H127,2)</f>
        <v>2040</v>
      </c>
      <c r="K127" s="193"/>
      <c r="L127" s="194"/>
      <c r="M127" s="195" t="s">
        <v>1</v>
      </c>
      <c r="N127" s="196" t="s">
        <v>38</v>
      </c>
      <c r="O127" s="179">
        <v>0</v>
      </c>
      <c r="P127" s="179">
        <f>O127*H127</f>
        <v>0</v>
      </c>
      <c r="Q127" s="179">
        <v>0</v>
      </c>
      <c r="R127" s="179">
        <f>Q127*H127</f>
        <v>0</v>
      </c>
      <c r="S127" s="179">
        <v>0</v>
      </c>
      <c r="T127" s="180">
        <f>S127*H127</f>
        <v>0</v>
      </c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R127" s="181" t="s">
        <v>167</v>
      </c>
      <c r="AT127" s="181" t="s">
        <v>227</v>
      </c>
      <c r="AU127" s="181" t="s">
        <v>80</v>
      </c>
      <c r="AY127" s="15" t="s">
        <v>127</v>
      </c>
      <c r="BE127" s="182">
        <f>IF(N127="základná",J127,0)</f>
        <v>0</v>
      </c>
      <c r="BF127" s="182">
        <f>IF(N127="znížená",J127,0)</f>
        <v>2040</v>
      </c>
      <c r="BG127" s="182">
        <f>IF(N127="zákl. prenesená",J127,0)</f>
        <v>0</v>
      </c>
      <c r="BH127" s="182">
        <f>IF(N127="zníž. prenesená",J127,0)</f>
        <v>0</v>
      </c>
      <c r="BI127" s="182">
        <f>IF(N127="nulová",J127,0)</f>
        <v>0</v>
      </c>
      <c r="BJ127" s="15" t="s">
        <v>135</v>
      </c>
      <c r="BK127" s="182">
        <f>ROUND(I127*H127,2)</f>
        <v>2040</v>
      </c>
      <c r="BL127" s="15" t="s">
        <v>134</v>
      </c>
      <c r="BM127" s="181" t="s">
        <v>167</v>
      </c>
    </row>
    <row r="128" s="2" customFormat="1" ht="16.5" customHeight="1">
      <c r="A128" s="28"/>
      <c r="B128" s="169"/>
      <c r="C128" s="187" t="s">
        <v>140</v>
      </c>
      <c r="D128" s="187" t="s">
        <v>227</v>
      </c>
      <c r="E128" s="188" t="s">
        <v>601</v>
      </c>
      <c r="F128" s="189" t="s">
        <v>602</v>
      </c>
      <c r="G128" s="190" t="s">
        <v>158</v>
      </c>
      <c r="H128" s="191">
        <v>50</v>
      </c>
      <c r="I128" s="192">
        <v>12.699999999999999</v>
      </c>
      <c r="J128" s="192">
        <f>ROUND(I128*H128,2)</f>
        <v>635</v>
      </c>
      <c r="K128" s="193"/>
      <c r="L128" s="194"/>
      <c r="M128" s="195" t="s">
        <v>1</v>
      </c>
      <c r="N128" s="196" t="s">
        <v>38</v>
      </c>
      <c r="O128" s="179">
        <v>0</v>
      </c>
      <c r="P128" s="179">
        <f>O128*H128</f>
        <v>0</v>
      </c>
      <c r="Q128" s="179">
        <v>0</v>
      </c>
      <c r="R128" s="179">
        <f>Q128*H128</f>
        <v>0</v>
      </c>
      <c r="S128" s="179">
        <v>0</v>
      </c>
      <c r="T128" s="180">
        <f>S128*H128</f>
        <v>0</v>
      </c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R128" s="181" t="s">
        <v>167</v>
      </c>
      <c r="AT128" s="181" t="s">
        <v>227</v>
      </c>
      <c r="AU128" s="181" t="s">
        <v>80</v>
      </c>
      <c r="AY128" s="15" t="s">
        <v>127</v>
      </c>
      <c r="BE128" s="182">
        <f>IF(N128="základná",J128,0)</f>
        <v>0</v>
      </c>
      <c r="BF128" s="182">
        <f>IF(N128="znížená",J128,0)</f>
        <v>635</v>
      </c>
      <c r="BG128" s="182">
        <f>IF(N128="zákl. prenesená",J128,0)</f>
        <v>0</v>
      </c>
      <c r="BH128" s="182">
        <f>IF(N128="zníž. prenesená",J128,0)</f>
        <v>0</v>
      </c>
      <c r="BI128" s="182">
        <f>IF(N128="nulová",J128,0)</f>
        <v>0</v>
      </c>
      <c r="BJ128" s="15" t="s">
        <v>135</v>
      </c>
      <c r="BK128" s="182">
        <f>ROUND(I128*H128,2)</f>
        <v>635</v>
      </c>
      <c r="BL128" s="15" t="s">
        <v>134</v>
      </c>
      <c r="BM128" s="181" t="s">
        <v>213</v>
      </c>
    </row>
    <row r="129" s="2" customFormat="1" ht="16.5" customHeight="1">
      <c r="A129" s="28"/>
      <c r="B129" s="169"/>
      <c r="C129" s="187" t="s">
        <v>134</v>
      </c>
      <c r="D129" s="187" t="s">
        <v>227</v>
      </c>
      <c r="E129" s="188" t="s">
        <v>603</v>
      </c>
      <c r="F129" s="189" t="s">
        <v>604</v>
      </c>
      <c r="G129" s="190" t="s">
        <v>158</v>
      </c>
      <c r="H129" s="191">
        <v>150</v>
      </c>
      <c r="I129" s="192">
        <v>9.3000000000000007</v>
      </c>
      <c r="J129" s="192">
        <f>ROUND(I129*H129,2)</f>
        <v>1395</v>
      </c>
      <c r="K129" s="193"/>
      <c r="L129" s="194"/>
      <c r="M129" s="195" t="s">
        <v>1</v>
      </c>
      <c r="N129" s="196" t="s">
        <v>38</v>
      </c>
      <c r="O129" s="179">
        <v>0</v>
      </c>
      <c r="P129" s="179">
        <f>O129*H129</f>
        <v>0</v>
      </c>
      <c r="Q129" s="179">
        <v>0</v>
      </c>
      <c r="R129" s="179">
        <f>Q129*H129</f>
        <v>0</v>
      </c>
      <c r="S129" s="179">
        <v>0</v>
      </c>
      <c r="T129" s="180">
        <f>S129*H129</f>
        <v>0</v>
      </c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R129" s="181" t="s">
        <v>167</v>
      </c>
      <c r="AT129" s="181" t="s">
        <v>227</v>
      </c>
      <c r="AU129" s="181" t="s">
        <v>80</v>
      </c>
      <c r="AY129" s="15" t="s">
        <v>127</v>
      </c>
      <c r="BE129" s="182">
        <f>IF(N129="základná",J129,0)</f>
        <v>0</v>
      </c>
      <c r="BF129" s="182">
        <f>IF(N129="znížená",J129,0)</f>
        <v>1395</v>
      </c>
      <c r="BG129" s="182">
        <f>IF(N129="zákl. prenesená",J129,0)</f>
        <v>0</v>
      </c>
      <c r="BH129" s="182">
        <f>IF(N129="zníž. prenesená",J129,0)</f>
        <v>0</v>
      </c>
      <c r="BI129" s="182">
        <f>IF(N129="nulová",J129,0)</f>
        <v>0</v>
      </c>
      <c r="BJ129" s="15" t="s">
        <v>135</v>
      </c>
      <c r="BK129" s="182">
        <f>ROUND(I129*H129,2)</f>
        <v>1395</v>
      </c>
      <c r="BL129" s="15" t="s">
        <v>134</v>
      </c>
      <c r="BM129" s="181" t="s">
        <v>221</v>
      </c>
    </row>
    <row r="130" s="2" customFormat="1" ht="16.5" customHeight="1">
      <c r="A130" s="28"/>
      <c r="B130" s="169"/>
      <c r="C130" s="187" t="s">
        <v>147</v>
      </c>
      <c r="D130" s="187" t="s">
        <v>227</v>
      </c>
      <c r="E130" s="188" t="s">
        <v>605</v>
      </c>
      <c r="F130" s="189" t="s">
        <v>606</v>
      </c>
      <c r="G130" s="190" t="s">
        <v>158</v>
      </c>
      <c r="H130" s="191">
        <v>120</v>
      </c>
      <c r="I130" s="192">
        <v>6.6299999999999999</v>
      </c>
      <c r="J130" s="192">
        <f>ROUND(I130*H130,2)</f>
        <v>795.60000000000002</v>
      </c>
      <c r="K130" s="193"/>
      <c r="L130" s="194"/>
      <c r="M130" s="195" t="s">
        <v>1</v>
      </c>
      <c r="N130" s="196" t="s">
        <v>38</v>
      </c>
      <c r="O130" s="179">
        <v>0</v>
      </c>
      <c r="P130" s="179">
        <f>O130*H130</f>
        <v>0</v>
      </c>
      <c r="Q130" s="179">
        <v>0</v>
      </c>
      <c r="R130" s="179">
        <f>Q130*H130</f>
        <v>0</v>
      </c>
      <c r="S130" s="179">
        <v>0</v>
      </c>
      <c r="T130" s="180">
        <f>S130*H130</f>
        <v>0</v>
      </c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R130" s="181" t="s">
        <v>167</v>
      </c>
      <c r="AT130" s="181" t="s">
        <v>227</v>
      </c>
      <c r="AU130" s="181" t="s">
        <v>80</v>
      </c>
      <c r="AY130" s="15" t="s">
        <v>127</v>
      </c>
      <c r="BE130" s="182">
        <f>IF(N130="základná",J130,0)</f>
        <v>0</v>
      </c>
      <c r="BF130" s="182">
        <f>IF(N130="znížená",J130,0)</f>
        <v>795.60000000000002</v>
      </c>
      <c r="BG130" s="182">
        <f>IF(N130="zákl. prenesená",J130,0)</f>
        <v>0</v>
      </c>
      <c r="BH130" s="182">
        <f>IF(N130="zníž. prenesená",J130,0)</f>
        <v>0</v>
      </c>
      <c r="BI130" s="182">
        <f>IF(N130="nulová",J130,0)</f>
        <v>0</v>
      </c>
      <c r="BJ130" s="15" t="s">
        <v>135</v>
      </c>
      <c r="BK130" s="182">
        <f>ROUND(I130*H130,2)</f>
        <v>795.60000000000002</v>
      </c>
      <c r="BL130" s="15" t="s">
        <v>134</v>
      </c>
      <c r="BM130" s="181" t="s">
        <v>212</v>
      </c>
    </row>
    <row r="131" s="2" customFormat="1" ht="16.5" customHeight="1">
      <c r="A131" s="28"/>
      <c r="B131" s="169"/>
      <c r="C131" s="187" t="s">
        <v>155</v>
      </c>
      <c r="D131" s="187" t="s">
        <v>227</v>
      </c>
      <c r="E131" s="188" t="s">
        <v>607</v>
      </c>
      <c r="F131" s="189" t="s">
        <v>608</v>
      </c>
      <c r="G131" s="190" t="s">
        <v>158</v>
      </c>
      <c r="H131" s="191">
        <v>950</v>
      </c>
      <c r="I131" s="192">
        <v>3.7999999999999998</v>
      </c>
      <c r="J131" s="192">
        <f>ROUND(I131*H131,2)</f>
        <v>3610</v>
      </c>
      <c r="K131" s="193"/>
      <c r="L131" s="194"/>
      <c r="M131" s="195" t="s">
        <v>1</v>
      </c>
      <c r="N131" s="196" t="s">
        <v>38</v>
      </c>
      <c r="O131" s="179">
        <v>0</v>
      </c>
      <c r="P131" s="179">
        <f>O131*H131</f>
        <v>0</v>
      </c>
      <c r="Q131" s="179">
        <v>0</v>
      </c>
      <c r="R131" s="179">
        <f>Q131*H131</f>
        <v>0</v>
      </c>
      <c r="S131" s="179">
        <v>0</v>
      </c>
      <c r="T131" s="180">
        <f>S131*H131</f>
        <v>0</v>
      </c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R131" s="181" t="s">
        <v>167</v>
      </c>
      <c r="AT131" s="181" t="s">
        <v>227</v>
      </c>
      <c r="AU131" s="181" t="s">
        <v>80</v>
      </c>
      <c r="AY131" s="15" t="s">
        <v>127</v>
      </c>
      <c r="BE131" s="182">
        <f>IF(N131="základná",J131,0)</f>
        <v>0</v>
      </c>
      <c r="BF131" s="182">
        <f>IF(N131="znížená",J131,0)</f>
        <v>3610</v>
      </c>
      <c r="BG131" s="182">
        <f>IF(N131="zákl. prenesená",J131,0)</f>
        <v>0</v>
      </c>
      <c r="BH131" s="182">
        <f>IF(N131="zníž. prenesená",J131,0)</f>
        <v>0</v>
      </c>
      <c r="BI131" s="182">
        <f>IF(N131="nulová",J131,0)</f>
        <v>0</v>
      </c>
      <c r="BJ131" s="15" t="s">
        <v>135</v>
      </c>
      <c r="BK131" s="182">
        <f>ROUND(I131*H131,2)</f>
        <v>3610</v>
      </c>
      <c r="BL131" s="15" t="s">
        <v>134</v>
      </c>
      <c r="BM131" s="181" t="s">
        <v>159</v>
      </c>
    </row>
    <row r="132" s="2" customFormat="1" ht="16.5" customHeight="1">
      <c r="A132" s="28"/>
      <c r="B132" s="169"/>
      <c r="C132" s="187" t="s">
        <v>161</v>
      </c>
      <c r="D132" s="187" t="s">
        <v>227</v>
      </c>
      <c r="E132" s="188" t="s">
        <v>609</v>
      </c>
      <c r="F132" s="189" t="s">
        <v>610</v>
      </c>
      <c r="G132" s="190" t="s">
        <v>158</v>
      </c>
      <c r="H132" s="191">
        <v>100</v>
      </c>
      <c r="I132" s="192">
        <v>2.7000000000000002</v>
      </c>
      <c r="J132" s="192">
        <f>ROUND(I132*H132,2)</f>
        <v>270</v>
      </c>
      <c r="K132" s="193"/>
      <c r="L132" s="194"/>
      <c r="M132" s="195" t="s">
        <v>1</v>
      </c>
      <c r="N132" s="196" t="s">
        <v>38</v>
      </c>
      <c r="O132" s="179">
        <v>0</v>
      </c>
      <c r="P132" s="179">
        <f>O132*H132</f>
        <v>0</v>
      </c>
      <c r="Q132" s="179">
        <v>0</v>
      </c>
      <c r="R132" s="179">
        <f>Q132*H132</f>
        <v>0</v>
      </c>
      <c r="S132" s="179">
        <v>0</v>
      </c>
      <c r="T132" s="180">
        <f>S132*H132</f>
        <v>0</v>
      </c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R132" s="181" t="s">
        <v>167</v>
      </c>
      <c r="AT132" s="181" t="s">
        <v>227</v>
      </c>
      <c r="AU132" s="181" t="s">
        <v>80</v>
      </c>
      <c r="AY132" s="15" t="s">
        <v>127</v>
      </c>
      <c r="BE132" s="182">
        <f>IF(N132="základná",J132,0)</f>
        <v>0</v>
      </c>
      <c r="BF132" s="182">
        <f>IF(N132="znížená",J132,0)</f>
        <v>270</v>
      </c>
      <c r="BG132" s="182">
        <f>IF(N132="zákl. prenesená",J132,0)</f>
        <v>0</v>
      </c>
      <c r="BH132" s="182">
        <f>IF(N132="zníž. prenesená",J132,0)</f>
        <v>0</v>
      </c>
      <c r="BI132" s="182">
        <f>IF(N132="nulová",J132,0)</f>
        <v>0</v>
      </c>
      <c r="BJ132" s="15" t="s">
        <v>135</v>
      </c>
      <c r="BK132" s="182">
        <f>ROUND(I132*H132,2)</f>
        <v>270</v>
      </c>
      <c r="BL132" s="15" t="s">
        <v>134</v>
      </c>
      <c r="BM132" s="181" t="s">
        <v>247</v>
      </c>
    </row>
    <row r="133" s="2" customFormat="1" ht="16.5" customHeight="1">
      <c r="A133" s="28"/>
      <c r="B133" s="169"/>
      <c r="C133" s="187" t="s">
        <v>167</v>
      </c>
      <c r="D133" s="187" t="s">
        <v>227</v>
      </c>
      <c r="E133" s="188" t="s">
        <v>611</v>
      </c>
      <c r="F133" s="189" t="s">
        <v>612</v>
      </c>
      <c r="G133" s="190" t="s">
        <v>158</v>
      </c>
      <c r="H133" s="191">
        <v>400</v>
      </c>
      <c r="I133" s="192">
        <v>2.7000000000000002</v>
      </c>
      <c r="J133" s="192">
        <f>ROUND(I133*H133,2)</f>
        <v>1080</v>
      </c>
      <c r="K133" s="193"/>
      <c r="L133" s="194"/>
      <c r="M133" s="195" t="s">
        <v>1</v>
      </c>
      <c r="N133" s="196" t="s">
        <v>38</v>
      </c>
      <c r="O133" s="179">
        <v>0</v>
      </c>
      <c r="P133" s="179">
        <f>O133*H133</f>
        <v>0</v>
      </c>
      <c r="Q133" s="179">
        <v>0</v>
      </c>
      <c r="R133" s="179">
        <f>Q133*H133</f>
        <v>0</v>
      </c>
      <c r="S133" s="179">
        <v>0</v>
      </c>
      <c r="T133" s="180">
        <f>S133*H133</f>
        <v>0</v>
      </c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R133" s="181" t="s">
        <v>167</v>
      </c>
      <c r="AT133" s="181" t="s">
        <v>227</v>
      </c>
      <c r="AU133" s="181" t="s">
        <v>80</v>
      </c>
      <c r="AY133" s="15" t="s">
        <v>127</v>
      </c>
      <c r="BE133" s="182">
        <f>IF(N133="základná",J133,0)</f>
        <v>0</v>
      </c>
      <c r="BF133" s="182">
        <f>IF(N133="znížená",J133,0)</f>
        <v>1080</v>
      </c>
      <c r="BG133" s="182">
        <f>IF(N133="zákl. prenesená",J133,0)</f>
        <v>0</v>
      </c>
      <c r="BH133" s="182">
        <f>IF(N133="zníž. prenesená",J133,0)</f>
        <v>0</v>
      </c>
      <c r="BI133" s="182">
        <f>IF(N133="nulová",J133,0)</f>
        <v>0</v>
      </c>
      <c r="BJ133" s="15" t="s">
        <v>135</v>
      </c>
      <c r="BK133" s="182">
        <f>ROUND(I133*H133,2)</f>
        <v>1080</v>
      </c>
      <c r="BL133" s="15" t="s">
        <v>134</v>
      </c>
      <c r="BM133" s="181" t="s">
        <v>160</v>
      </c>
    </row>
    <row r="134" s="2" customFormat="1" ht="16.5" customHeight="1">
      <c r="A134" s="28"/>
      <c r="B134" s="169"/>
      <c r="C134" s="187" t="s">
        <v>128</v>
      </c>
      <c r="D134" s="187" t="s">
        <v>227</v>
      </c>
      <c r="E134" s="188" t="s">
        <v>613</v>
      </c>
      <c r="F134" s="189" t="s">
        <v>614</v>
      </c>
      <c r="G134" s="190" t="s">
        <v>158</v>
      </c>
      <c r="H134" s="191">
        <v>20</v>
      </c>
      <c r="I134" s="192">
        <v>2.2999999999999998</v>
      </c>
      <c r="J134" s="192">
        <f>ROUND(I134*H134,2)</f>
        <v>46</v>
      </c>
      <c r="K134" s="193"/>
      <c r="L134" s="194"/>
      <c r="M134" s="195" t="s">
        <v>1</v>
      </c>
      <c r="N134" s="196" t="s">
        <v>38</v>
      </c>
      <c r="O134" s="179">
        <v>0</v>
      </c>
      <c r="P134" s="179">
        <f>O134*H134</f>
        <v>0</v>
      </c>
      <c r="Q134" s="179">
        <v>0</v>
      </c>
      <c r="R134" s="179">
        <f>Q134*H134</f>
        <v>0</v>
      </c>
      <c r="S134" s="179">
        <v>0</v>
      </c>
      <c r="T134" s="180">
        <f>S134*H134</f>
        <v>0</v>
      </c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R134" s="181" t="s">
        <v>167</v>
      </c>
      <c r="AT134" s="181" t="s">
        <v>227</v>
      </c>
      <c r="AU134" s="181" t="s">
        <v>80</v>
      </c>
      <c r="AY134" s="15" t="s">
        <v>127</v>
      </c>
      <c r="BE134" s="182">
        <f>IF(N134="základná",J134,0)</f>
        <v>0</v>
      </c>
      <c r="BF134" s="182">
        <f>IF(N134="znížená",J134,0)</f>
        <v>46</v>
      </c>
      <c r="BG134" s="182">
        <f>IF(N134="zákl. prenesená",J134,0)</f>
        <v>0</v>
      </c>
      <c r="BH134" s="182">
        <f>IF(N134="zníž. prenesená",J134,0)</f>
        <v>0</v>
      </c>
      <c r="BI134" s="182">
        <f>IF(N134="nulová",J134,0)</f>
        <v>0</v>
      </c>
      <c r="BJ134" s="15" t="s">
        <v>135</v>
      </c>
      <c r="BK134" s="182">
        <f>ROUND(I134*H134,2)</f>
        <v>46</v>
      </c>
      <c r="BL134" s="15" t="s">
        <v>134</v>
      </c>
      <c r="BM134" s="181" t="s">
        <v>263</v>
      </c>
    </row>
    <row r="135" s="2" customFormat="1" ht="16.5" customHeight="1">
      <c r="A135" s="28"/>
      <c r="B135" s="169"/>
      <c r="C135" s="187" t="s">
        <v>213</v>
      </c>
      <c r="D135" s="187" t="s">
        <v>227</v>
      </c>
      <c r="E135" s="188" t="s">
        <v>615</v>
      </c>
      <c r="F135" s="189" t="s">
        <v>616</v>
      </c>
      <c r="G135" s="190" t="s">
        <v>238</v>
      </c>
      <c r="H135" s="191">
        <v>2</v>
      </c>
      <c r="I135" s="192">
        <v>45.630000000000003</v>
      </c>
      <c r="J135" s="192">
        <f>ROUND(I135*H135,2)</f>
        <v>91.260000000000005</v>
      </c>
      <c r="K135" s="193"/>
      <c r="L135" s="194"/>
      <c r="M135" s="195" t="s">
        <v>1</v>
      </c>
      <c r="N135" s="196" t="s">
        <v>38</v>
      </c>
      <c r="O135" s="179">
        <v>0</v>
      </c>
      <c r="P135" s="179">
        <f>O135*H135</f>
        <v>0</v>
      </c>
      <c r="Q135" s="179">
        <v>0</v>
      </c>
      <c r="R135" s="179">
        <f>Q135*H135</f>
        <v>0</v>
      </c>
      <c r="S135" s="179">
        <v>0</v>
      </c>
      <c r="T135" s="180">
        <f>S135*H135</f>
        <v>0</v>
      </c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R135" s="181" t="s">
        <v>167</v>
      </c>
      <c r="AT135" s="181" t="s">
        <v>227</v>
      </c>
      <c r="AU135" s="181" t="s">
        <v>80</v>
      </c>
      <c r="AY135" s="15" t="s">
        <v>127</v>
      </c>
      <c r="BE135" s="182">
        <f>IF(N135="základná",J135,0)</f>
        <v>0</v>
      </c>
      <c r="BF135" s="182">
        <f>IF(N135="znížená",J135,0)</f>
        <v>91.260000000000005</v>
      </c>
      <c r="BG135" s="182">
        <f>IF(N135="zákl. prenesená",J135,0)</f>
        <v>0</v>
      </c>
      <c r="BH135" s="182">
        <f>IF(N135="zníž. prenesená",J135,0)</f>
        <v>0</v>
      </c>
      <c r="BI135" s="182">
        <f>IF(N135="nulová",J135,0)</f>
        <v>0</v>
      </c>
      <c r="BJ135" s="15" t="s">
        <v>135</v>
      </c>
      <c r="BK135" s="182">
        <f>ROUND(I135*H135,2)</f>
        <v>91.260000000000005</v>
      </c>
      <c r="BL135" s="15" t="s">
        <v>134</v>
      </c>
      <c r="BM135" s="181" t="s">
        <v>234</v>
      </c>
    </row>
    <row r="136" s="2" customFormat="1" ht="21.75" customHeight="1">
      <c r="A136" s="28"/>
      <c r="B136" s="169"/>
      <c r="C136" s="187" t="s">
        <v>216</v>
      </c>
      <c r="D136" s="187" t="s">
        <v>227</v>
      </c>
      <c r="E136" s="188" t="s">
        <v>617</v>
      </c>
      <c r="F136" s="189" t="s">
        <v>618</v>
      </c>
      <c r="G136" s="190" t="s">
        <v>133</v>
      </c>
      <c r="H136" s="191">
        <v>1</v>
      </c>
      <c r="I136" s="192">
        <v>584.96000000000004</v>
      </c>
      <c r="J136" s="192">
        <f>ROUND(I136*H136,2)</f>
        <v>584.96000000000004</v>
      </c>
      <c r="K136" s="193"/>
      <c r="L136" s="194"/>
      <c r="M136" s="195" t="s">
        <v>1</v>
      </c>
      <c r="N136" s="196" t="s">
        <v>38</v>
      </c>
      <c r="O136" s="179">
        <v>0</v>
      </c>
      <c r="P136" s="179">
        <f>O136*H136</f>
        <v>0</v>
      </c>
      <c r="Q136" s="179">
        <v>0</v>
      </c>
      <c r="R136" s="179">
        <f>Q136*H136</f>
        <v>0</v>
      </c>
      <c r="S136" s="179">
        <v>0</v>
      </c>
      <c r="T136" s="180">
        <f>S136*H136</f>
        <v>0</v>
      </c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R136" s="181" t="s">
        <v>167</v>
      </c>
      <c r="AT136" s="181" t="s">
        <v>227</v>
      </c>
      <c r="AU136" s="181" t="s">
        <v>80</v>
      </c>
      <c r="AY136" s="15" t="s">
        <v>127</v>
      </c>
      <c r="BE136" s="182">
        <f>IF(N136="základná",J136,0)</f>
        <v>0</v>
      </c>
      <c r="BF136" s="182">
        <f>IF(N136="znížená",J136,0)</f>
        <v>584.96000000000004</v>
      </c>
      <c r="BG136" s="182">
        <f>IF(N136="zákl. prenesená",J136,0)</f>
        <v>0</v>
      </c>
      <c r="BH136" s="182">
        <f>IF(N136="zníž. prenesená",J136,0)</f>
        <v>0</v>
      </c>
      <c r="BI136" s="182">
        <f>IF(N136="nulová",J136,0)</f>
        <v>0</v>
      </c>
      <c r="BJ136" s="15" t="s">
        <v>135</v>
      </c>
      <c r="BK136" s="182">
        <f>ROUND(I136*H136,2)</f>
        <v>584.96000000000004</v>
      </c>
      <c r="BL136" s="15" t="s">
        <v>134</v>
      </c>
      <c r="BM136" s="181" t="s">
        <v>239</v>
      </c>
    </row>
    <row r="137" s="2" customFormat="1" ht="16.5" customHeight="1">
      <c r="A137" s="28"/>
      <c r="B137" s="169"/>
      <c r="C137" s="187" t="s">
        <v>221</v>
      </c>
      <c r="D137" s="187" t="s">
        <v>227</v>
      </c>
      <c r="E137" s="188" t="s">
        <v>619</v>
      </c>
      <c r="F137" s="189" t="s">
        <v>464</v>
      </c>
      <c r="G137" s="190" t="s">
        <v>238</v>
      </c>
      <c r="H137" s="191">
        <v>40</v>
      </c>
      <c r="I137" s="192">
        <v>3.0699999999999998</v>
      </c>
      <c r="J137" s="192">
        <f>ROUND(I137*H137,2)</f>
        <v>122.8</v>
      </c>
      <c r="K137" s="193"/>
      <c r="L137" s="194"/>
      <c r="M137" s="195" t="s">
        <v>1</v>
      </c>
      <c r="N137" s="196" t="s">
        <v>38</v>
      </c>
      <c r="O137" s="179">
        <v>0</v>
      </c>
      <c r="P137" s="179">
        <f>O137*H137</f>
        <v>0</v>
      </c>
      <c r="Q137" s="179">
        <v>0</v>
      </c>
      <c r="R137" s="179">
        <f>Q137*H137</f>
        <v>0</v>
      </c>
      <c r="S137" s="179">
        <v>0</v>
      </c>
      <c r="T137" s="180">
        <f>S137*H137</f>
        <v>0</v>
      </c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R137" s="181" t="s">
        <v>167</v>
      </c>
      <c r="AT137" s="181" t="s">
        <v>227</v>
      </c>
      <c r="AU137" s="181" t="s">
        <v>80</v>
      </c>
      <c r="AY137" s="15" t="s">
        <v>127</v>
      </c>
      <c r="BE137" s="182">
        <f>IF(N137="základná",J137,0)</f>
        <v>0</v>
      </c>
      <c r="BF137" s="182">
        <f>IF(N137="znížená",J137,0)</f>
        <v>122.8</v>
      </c>
      <c r="BG137" s="182">
        <f>IF(N137="zákl. prenesená",J137,0)</f>
        <v>0</v>
      </c>
      <c r="BH137" s="182">
        <f>IF(N137="zníž. prenesená",J137,0)</f>
        <v>0</v>
      </c>
      <c r="BI137" s="182">
        <f>IF(N137="nulová",J137,0)</f>
        <v>0</v>
      </c>
      <c r="BJ137" s="15" t="s">
        <v>135</v>
      </c>
      <c r="BK137" s="182">
        <f>ROUND(I137*H137,2)</f>
        <v>122.8</v>
      </c>
      <c r="BL137" s="15" t="s">
        <v>134</v>
      </c>
      <c r="BM137" s="181" t="s">
        <v>242</v>
      </c>
    </row>
    <row r="138" s="2" customFormat="1" ht="21.75" customHeight="1">
      <c r="A138" s="28"/>
      <c r="B138" s="169"/>
      <c r="C138" s="187" t="s">
        <v>226</v>
      </c>
      <c r="D138" s="187" t="s">
        <v>227</v>
      </c>
      <c r="E138" s="188" t="s">
        <v>620</v>
      </c>
      <c r="F138" s="189" t="s">
        <v>621</v>
      </c>
      <c r="G138" s="190" t="s">
        <v>158</v>
      </c>
      <c r="H138" s="191">
        <v>600</v>
      </c>
      <c r="I138" s="192">
        <v>2.6000000000000001</v>
      </c>
      <c r="J138" s="192">
        <f>ROUND(I138*H138,2)</f>
        <v>1560</v>
      </c>
      <c r="K138" s="193"/>
      <c r="L138" s="194"/>
      <c r="M138" s="195" t="s">
        <v>1</v>
      </c>
      <c r="N138" s="196" t="s">
        <v>38</v>
      </c>
      <c r="O138" s="179">
        <v>0</v>
      </c>
      <c r="P138" s="179">
        <f>O138*H138</f>
        <v>0</v>
      </c>
      <c r="Q138" s="179">
        <v>0</v>
      </c>
      <c r="R138" s="179">
        <f>Q138*H138</f>
        <v>0</v>
      </c>
      <c r="S138" s="179">
        <v>0</v>
      </c>
      <c r="T138" s="180">
        <f>S138*H138</f>
        <v>0</v>
      </c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R138" s="181" t="s">
        <v>167</v>
      </c>
      <c r="AT138" s="181" t="s">
        <v>227</v>
      </c>
      <c r="AU138" s="181" t="s">
        <v>80</v>
      </c>
      <c r="AY138" s="15" t="s">
        <v>127</v>
      </c>
      <c r="BE138" s="182">
        <f>IF(N138="základná",J138,0)</f>
        <v>0</v>
      </c>
      <c r="BF138" s="182">
        <f>IF(N138="znížená",J138,0)</f>
        <v>1560</v>
      </c>
      <c r="BG138" s="182">
        <f>IF(N138="zákl. prenesená",J138,0)</f>
        <v>0</v>
      </c>
      <c r="BH138" s="182">
        <f>IF(N138="zníž. prenesená",J138,0)</f>
        <v>0</v>
      </c>
      <c r="BI138" s="182">
        <f>IF(N138="nulová",J138,0)</f>
        <v>0</v>
      </c>
      <c r="BJ138" s="15" t="s">
        <v>135</v>
      </c>
      <c r="BK138" s="182">
        <f>ROUND(I138*H138,2)</f>
        <v>1560</v>
      </c>
      <c r="BL138" s="15" t="s">
        <v>134</v>
      </c>
      <c r="BM138" s="181" t="s">
        <v>293</v>
      </c>
    </row>
    <row r="139" s="2" customFormat="1" ht="21.75" customHeight="1">
      <c r="A139" s="28"/>
      <c r="B139" s="169"/>
      <c r="C139" s="187" t="s">
        <v>212</v>
      </c>
      <c r="D139" s="187" t="s">
        <v>227</v>
      </c>
      <c r="E139" s="188" t="s">
        <v>622</v>
      </c>
      <c r="F139" s="189" t="s">
        <v>623</v>
      </c>
      <c r="G139" s="190" t="s">
        <v>158</v>
      </c>
      <c r="H139" s="191">
        <v>150</v>
      </c>
      <c r="I139" s="192">
        <v>3.0499999999999998</v>
      </c>
      <c r="J139" s="192">
        <f>ROUND(I139*H139,2)</f>
        <v>457.5</v>
      </c>
      <c r="K139" s="193"/>
      <c r="L139" s="194"/>
      <c r="M139" s="195" t="s">
        <v>1</v>
      </c>
      <c r="N139" s="196" t="s">
        <v>38</v>
      </c>
      <c r="O139" s="179">
        <v>0</v>
      </c>
      <c r="P139" s="179">
        <f>O139*H139</f>
        <v>0</v>
      </c>
      <c r="Q139" s="179">
        <v>0</v>
      </c>
      <c r="R139" s="179">
        <f>Q139*H139</f>
        <v>0</v>
      </c>
      <c r="S139" s="179">
        <v>0</v>
      </c>
      <c r="T139" s="180">
        <f>S139*H139</f>
        <v>0</v>
      </c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R139" s="181" t="s">
        <v>167</v>
      </c>
      <c r="AT139" s="181" t="s">
        <v>227</v>
      </c>
      <c r="AU139" s="181" t="s">
        <v>80</v>
      </c>
      <c r="AY139" s="15" t="s">
        <v>127</v>
      </c>
      <c r="BE139" s="182">
        <f>IF(N139="základná",J139,0)</f>
        <v>0</v>
      </c>
      <c r="BF139" s="182">
        <f>IF(N139="znížená",J139,0)</f>
        <v>457.5</v>
      </c>
      <c r="BG139" s="182">
        <f>IF(N139="zákl. prenesená",J139,0)</f>
        <v>0</v>
      </c>
      <c r="BH139" s="182">
        <f>IF(N139="zníž. prenesená",J139,0)</f>
        <v>0</v>
      </c>
      <c r="BI139" s="182">
        <f>IF(N139="nulová",J139,0)</f>
        <v>0</v>
      </c>
      <c r="BJ139" s="15" t="s">
        <v>135</v>
      </c>
      <c r="BK139" s="182">
        <f>ROUND(I139*H139,2)</f>
        <v>457.5</v>
      </c>
      <c r="BL139" s="15" t="s">
        <v>134</v>
      </c>
      <c r="BM139" s="181" t="s">
        <v>301</v>
      </c>
    </row>
    <row r="140" s="2" customFormat="1" ht="21.75" customHeight="1">
      <c r="A140" s="28"/>
      <c r="B140" s="169"/>
      <c r="C140" s="187" t="s">
        <v>235</v>
      </c>
      <c r="D140" s="187" t="s">
        <v>227</v>
      </c>
      <c r="E140" s="188" t="s">
        <v>624</v>
      </c>
      <c r="F140" s="189" t="s">
        <v>625</v>
      </c>
      <c r="G140" s="190" t="s">
        <v>158</v>
      </c>
      <c r="H140" s="191">
        <v>150</v>
      </c>
      <c r="I140" s="192">
        <v>3.7200000000000002</v>
      </c>
      <c r="J140" s="192">
        <f>ROUND(I140*H140,2)</f>
        <v>558</v>
      </c>
      <c r="K140" s="193"/>
      <c r="L140" s="194"/>
      <c r="M140" s="195" t="s">
        <v>1</v>
      </c>
      <c r="N140" s="196" t="s">
        <v>38</v>
      </c>
      <c r="O140" s="179">
        <v>0</v>
      </c>
      <c r="P140" s="179">
        <f>O140*H140</f>
        <v>0</v>
      </c>
      <c r="Q140" s="179">
        <v>0</v>
      </c>
      <c r="R140" s="179">
        <f>Q140*H140</f>
        <v>0</v>
      </c>
      <c r="S140" s="179">
        <v>0</v>
      </c>
      <c r="T140" s="180">
        <f>S140*H140</f>
        <v>0</v>
      </c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R140" s="181" t="s">
        <v>167</v>
      </c>
      <c r="AT140" s="181" t="s">
        <v>227</v>
      </c>
      <c r="AU140" s="181" t="s">
        <v>80</v>
      </c>
      <c r="AY140" s="15" t="s">
        <v>127</v>
      </c>
      <c r="BE140" s="182">
        <f>IF(N140="základná",J140,0)</f>
        <v>0</v>
      </c>
      <c r="BF140" s="182">
        <f>IF(N140="znížená",J140,0)</f>
        <v>558</v>
      </c>
      <c r="BG140" s="182">
        <f>IF(N140="zákl. prenesená",J140,0)</f>
        <v>0</v>
      </c>
      <c r="BH140" s="182">
        <f>IF(N140="zníž. prenesená",J140,0)</f>
        <v>0</v>
      </c>
      <c r="BI140" s="182">
        <f>IF(N140="nulová",J140,0)</f>
        <v>0</v>
      </c>
      <c r="BJ140" s="15" t="s">
        <v>135</v>
      </c>
      <c r="BK140" s="182">
        <f>ROUND(I140*H140,2)</f>
        <v>558</v>
      </c>
      <c r="BL140" s="15" t="s">
        <v>134</v>
      </c>
      <c r="BM140" s="181" t="s">
        <v>311</v>
      </c>
    </row>
    <row r="141" s="2" customFormat="1" ht="21.75" customHeight="1">
      <c r="A141" s="28"/>
      <c r="B141" s="169"/>
      <c r="C141" s="187" t="s">
        <v>159</v>
      </c>
      <c r="D141" s="187" t="s">
        <v>227</v>
      </c>
      <c r="E141" s="188" t="s">
        <v>626</v>
      </c>
      <c r="F141" s="189" t="s">
        <v>627</v>
      </c>
      <c r="G141" s="190" t="s">
        <v>158</v>
      </c>
      <c r="H141" s="191">
        <v>150</v>
      </c>
      <c r="I141" s="192">
        <v>4.1500000000000004</v>
      </c>
      <c r="J141" s="192">
        <f>ROUND(I141*H141,2)</f>
        <v>622.5</v>
      </c>
      <c r="K141" s="193"/>
      <c r="L141" s="194"/>
      <c r="M141" s="195" t="s">
        <v>1</v>
      </c>
      <c r="N141" s="196" t="s">
        <v>38</v>
      </c>
      <c r="O141" s="179">
        <v>0</v>
      </c>
      <c r="P141" s="179">
        <f>O141*H141</f>
        <v>0</v>
      </c>
      <c r="Q141" s="179">
        <v>0</v>
      </c>
      <c r="R141" s="179">
        <f>Q141*H141</f>
        <v>0</v>
      </c>
      <c r="S141" s="179">
        <v>0</v>
      </c>
      <c r="T141" s="180">
        <f>S141*H141</f>
        <v>0</v>
      </c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R141" s="181" t="s">
        <v>167</v>
      </c>
      <c r="AT141" s="181" t="s">
        <v>227</v>
      </c>
      <c r="AU141" s="181" t="s">
        <v>80</v>
      </c>
      <c r="AY141" s="15" t="s">
        <v>127</v>
      </c>
      <c r="BE141" s="182">
        <f>IF(N141="základná",J141,0)</f>
        <v>0</v>
      </c>
      <c r="BF141" s="182">
        <f>IF(N141="znížená",J141,0)</f>
        <v>622.5</v>
      </c>
      <c r="BG141" s="182">
        <f>IF(N141="zákl. prenesená",J141,0)</f>
        <v>0</v>
      </c>
      <c r="BH141" s="182">
        <f>IF(N141="zníž. prenesená",J141,0)</f>
        <v>0</v>
      </c>
      <c r="BI141" s="182">
        <f>IF(N141="nulová",J141,0)</f>
        <v>0</v>
      </c>
      <c r="BJ141" s="15" t="s">
        <v>135</v>
      </c>
      <c r="BK141" s="182">
        <f>ROUND(I141*H141,2)</f>
        <v>622.5</v>
      </c>
      <c r="BL141" s="15" t="s">
        <v>134</v>
      </c>
      <c r="BM141" s="181" t="s">
        <v>319</v>
      </c>
    </row>
    <row r="142" s="2" customFormat="1" ht="16.5" customHeight="1">
      <c r="A142" s="28"/>
      <c r="B142" s="169"/>
      <c r="C142" s="187" t="s">
        <v>243</v>
      </c>
      <c r="D142" s="187" t="s">
        <v>227</v>
      </c>
      <c r="E142" s="188" t="s">
        <v>628</v>
      </c>
      <c r="F142" s="189" t="s">
        <v>629</v>
      </c>
      <c r="G142" s="190" t="s">
        <v>158</v>
      </c>
      <c r="H142" s="191">
        <v>10</v>
      </c>
      <c r="I142" s="192">
        <v>2.6000000000000001</v>
      </c>
      <c r="J142" s="192">
        <f>ROUND(I142*H142,2)</f>
        <v>26</v>
      </c>
      <c r="K142" s="193"/>
      <c r="L142" s="194"/>
      <c r="M142" s="195" t="s">
        <v>1</v>
      </c>
      <c r="N142" s="196" t="s">
        <v>38</v>
      </c>
      <c r="O142" s="179">
        <v>0</v>
      </c>
      <c r="P142" s="179">
        <f>O142*H142</f>
        <v>0</v>
      </c>
      <c r="Q142" s="179">
        <v>0</v>
      </c>
      <c r="R142" s="179">
        <f>Q142*H142</f>
        <v>0</v>
      </c>
      <c r="S142" s="179">
        <v>0</v>
      </c>
      <c r="T142" s="180">
        <f>S142*H142</f>
        <v>0</v>
      </c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R142" s="181" t="s">
        <v>167</v>
      </c>
      <c r="AT142" s="181" t="s">
        <v>227</v>
      </c>
      <c r="AU142" s="181" t="s">
        <v>80</v>
      </c>
      <c r="AY142" s="15" t="s">
        <v>127</v>
      </c>
      <c r="BE142" s="182">
        <f>IF(N142="základná",J142,0)</f>
        <v>0</v>
      </c>
      <c r="BF142" s="182">
        <f>IF(N142="znížená",J142,0)</f>
        <v>26</v>
      </c>
      <c r="BG142" s="182">
        <f>IF(N142="zákl. prenesená",J142,0)</f>
        <v>0</v>
      </c>
      <c r="BH142" s="182">
        <f>IF(N142="zníž. prenesená",J142,0)</f>
        <v>0</v>
      </c>
      <c r="BI142" s="182">
        <f>IF(N142="nulová",J142,0)</f>
        <v>0</v>
      </c>
      <c r="BJ142" s="15" t="s">
        <v>135</v>
      </c>
      <c r="BK142" s="182">
        <f>ROUND(I142*H142,2)</f>
        <v>26</v>
      </c>
      <c r="BL142" s="15" t="s">
        <v>134</v>
      </c>
      <c r="BM142" s="181" t="s">
        <v>329</v>
      </c>
    </row>
    <row r="143" s="2" customFormat="1" ht="16.5" customHeight="1">
      <c r="A143" s="28"/>
      <c r="B143" s="169"/>
      <c r="C143" s="187" t="s">
        <v>247</v>
      </c>
      <c r="D143" s="187" t="s">
        <v>227</v>
      </c>
      <c r="E143" s="188" t="s">
        <v>630</v>
      </c>
      <c r="F143" s="189" t="s">
        <v>631</v>
      </c>
      <c r="G143" s="190" t="s">
        <v>158</v>
      </c>
      <c r="H143" s="191">
        <v>10</v>
      </c>
      <c r="I143" s="192">
        <v>5.0999999999999996</v>
      </c>
      <c r="J143" s="192">
        <f>ROUND(I143*H143,2)</f>
        <v>51</v>
      </c>
      <c r="K143" s="193"/>
      <c r="L143" s="194"/>
      <c r="M143" s="195" t="s">
        <v>1</v>
      </c>
      <c r="N143" s="196" t="s">
        <v>38</v>
      </c>
      <c r="O143" s="179">
        <v>0</v>
      </c>
      <c r="P143" s="179">
        <f>O143*H143</f>
        <v>0</v>
      </c>
      <c r="Q143" s="179">
        <v>0</v>
      </c>
      <c r="R143" s="179">
        <f>Q143*H143</f>
        <v>0</v>
      </c>
      <c r="S143" s="179">
        <v>0</v>
      </c>
      <c r="T143" s="180">
        <f>S143*H143</f>
        <v>0</v>
      </c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R143" s="181" t="s">
        <v>167</v>
      </c>
      <c r="AT143" s="181" t="s">
        <v>227</v>
      </c>
      <c r="AU143" s="181" t="s">
        <v>80</v>
      </c>
      <c r="AY143" s="15" t="s">
        <v>127</v>
      </c>
      <c r="BE143" s="182">
        <f>IF(N143="základná",J143,0)</f>
        <v>0</v>
      </c>
      <c r="BF143" s="182">
        <f>IF(N143="znížená",J143,0)</f>
        <v>51</v>
      </c>
      <c r="BG143" s="182">
        <f>IF(N143="zákl. prenesená",J143,0)</f>
        <v>0</v>
      </c>
      <c r="BH143" s="182">
        <f>IF(N143="zníž. prenesená",J143,0)</f>
        <v>0</v>
      </c>
      <c r="BI143" s="182">
        <f>IF(N143="nulová",J143,0)</f>
        <v>0</v>
      </c>
      <c r="BJ143" s="15" t="s">
        <v>135</v>
      </c>
      <c r="BK143" s="182">
        <f>ROUND(I143*H143,2)</f>
        <v>51</v>
      </c>
      <c r="BL143" s="15" t="s">
        <v>134</v>
      </c>
      <c r="BM143" s="181" t="s">
        <v>337</v>
      </c>
    </row>
    <row r="144" s="2" customFormat="1" ht="21.75" customHeight="1">
      <c r="A144" s="28"/>
      <c r="B144" s="169"/>
      <c r="C144" s="187" t="s">
        <v>251</v>
      </c>
      <c r="D144" s="187" t="s">
        <v>227</v>
      </c>
      <c r="E144" s="188" t="s">
        <v>632</v>
      </c>
      <c r="F144" s="189" t="s">
        <v>633</v>
      </c>
      <c r="G144" s="190" t="s">
        <v>238</v>
      </c>
      <c r="H144" s="191">
        <v>50</v>
      </c>
      <c r="I144" s="192">
        <v>6.5999999999999996</v>
      </c>
      <c r="J144" s="192">
        <f>ROUND(I144*H144,2)</f>
        <v>330</v>
      </c>
      <c r="K144" s="193"/>
      <c r="L144" s="194"/>
      <c r="M144" s="195" t="s">
        <v>1</v>
      </c>
      <c r="N144" s="196" t="s">
        <v>38</v>
      </c>
      <c r="O144" s="179">
        <v>0</v>
      </c>
      <c r="P144" s="179">
        <f>O144*H144</f>
        <v>0</v>
      </c>
      <c r="Q144" s="179">
        <v>0</v>
      </c>
      <c r="R144" s="179">
        <f>Q144*H144</f>
        <v>0</v>
      </c>
      <c r="S144" s="179">
        <v>0</v>
      </c>
      <c r="T144" s="180">
        <f>S144*H144</f>
        <v>0</v>
      </c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R144" s="181" t="s">
        <v>167</v>
      </c>
      <c r="AT144" s="181" t="s">
        <v>227</v>
      </c>
      <c r="AU144" s="181" t="s">
        <v>80</v>
      </c>
      <c r="AY144" s="15" t="s">
        <v>127</v>
      </c>
      <c r="BE144" s="182">
        <f>IF(N144="základná",J144,0)</f>
        <v>0</v>
      </c>
      <c r="BF144" s="182">
        <f>IF(N144="znížená",J144,0)</f>
        <v>330</v>
      </c>
      <c r="BG144" s="182">
        <f>IF(N144="zákl. prenesená",J144,0)</f>
        <v>0</v>
      </c>
      <c r="BH144" s="182">
        <f>IF(N144="zníž. prenesená",J144,0)</f>
        <v>0</v>
      </c>
      <c r="BI144" s="182">
        <f>IF(N144="nulová",J144,0)</f>
        <v>0</v>
      </c>
      <c r="BJ144" s="15" t="s">
        <v>135</v>
      </c>
      <c r="BK144" s="182">
        <f>ROUND(I144*H144,2)</f>
        <v>330</v>
      </c>
      <c r="BL144" s="15" t="s">
        <v>134</v>
      </c>
      <c r="BM144" s="181" t="s">
        <v>345</v>
      </c>
    </row>
    <row r="145" s="2" customFormat="1" ht="24.15" customHeight="1">
      <c r="A145" s="28"/>
      <c r="B145" s="169"/>
      <c r="C145" s="187" t="s">
        <v>160</v>
      </c>
      <c r="D145" s="187" t="s">
        <v>227</v>
      </c>
      <c r="E145" s="188" t="s">
        <v>634</v>
      </c>
      <c r="F145" s="189" t="s">
        <v>635</v>
      </c>
      <c r="G145" s="190" t="s">
        <v>238</v>
      </c>
      <c r="H145" s="191">
        <v>1500</v>
      </c>
      <c r="I145" s="192">
        <v>1.6000000000000001</v>
      </c>
      <c r="J145" s="192">
        <f>ROUND(I145*H145,2)</f>
        <v>2400</v>
      </c>
      <c r="K145" s="193"/>
      <c r="L145" s="194"/>
      <c r="M145" s="195" t="s">
        <v>1</v>
      </c>
      <c r="N145" s="196" t="s">
        <v>38</v>
      </c>
      <c r="O145" s="179">
        <v>0</v>
      </c>
      <c r="P145" s="179">
        <f>O145*H145</f>
        <v>0</v>
      </c>
      <c r="Q145" s="179">
        <v>0</v>
      </c>
      <c r="R145" s="179">
        <f>Q145*H145</f>
        <v>0</v>
      </c>
      <c r="S145" s="179">
        <v>0</v>
      </c>
      <c r="T145" s="180">
        <f>S145*H145</f>
        <v>0</v>
      </c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R145" s="181" t="s">
        <v>167</v>
      </c>
      <c r="AT145" s="181" t="s">
        <v>227</v>
      </c>
      <c r="AU145" s="181" t="s">
        <v>80</v>
      </c>
      <c r="AY145" s="15" t="s">
        <v>127</v>
      </c>
      <c r="BE145" s="182">
        <f>IF(N145="základná",J145,0)</f>
        <v>0</v>
      </c>
      <c r="BF145" s="182">
        <f>IF(N145="znížená",J145,0)</f>
        <v>2400</v>
      </c>
      <c r="BG145" s="182">
        <f>IF(N145="zákl. prenesená",J145,0)</f>
        <v>0</v>
      </c>
      <c r="BH145" s="182">
        <f>IF(N145="zníž. prenesená",J145,0)</f>
        <v>0</v>
      </c>
      <c r="BI145" s="182">
        <f>IF(N145="nulová",J145,0)</f>
        <v>0</v>
      </c>
      <c r="BJ145" s="15" t="s">
        <v>135</v>
      </c>
      <c r="BK145" s="182">
        <f>ROUND(I145*H145,2)</f>
        <v>2400</v>
      </c>
      <c r="BL145" s="15" t="s">
        <v>134</v>
      </c>
      <c r="BM145" s="181" t="s">
        <v>353</v>
      </c>
    </row>
    <row r="146" s="2" customFormat="1" ht="16.5" customHeight="1">
      <c r="A146" s="28"/>
      <c r="B146" s="169"/>
      <c r="C146" s="187" t="s">
        <v>259</v>
      </c>
      <c r="D146" s="187" t="s">
        <v>227</v>
      </c>
      <c r="E146" s="188" t="s">
        <v>636</v>
      </c>
      <c r="F146" s="189" t="s">
        <v>637</v>
      </c>
      <c r="G146" s="190" t="s">
        <v>238</v>
      </c>
      <c r="H146" s="191">
        <v>1500</v>
      </c>
      <c r="I146" s="192">
        <v>0.59999999999999998</v>
      </c>
      <c r="J146" s="192">
        <f>ROUND(I146*H146,2)</f>
        <v>900</v>
      </c>
      <c r="K146" s="193"/>
      <c r="L146" s="194"/>
      <c r="M146" s="195" t="s">
        <v>1</v>
      </c>
      <c r="N146" s="196" t="s">
        <v>38</v>
      </c>
      <c r="O146" s="179">
        <v>0</v>
      </c>
      <c r="P146" s="179">
        <f>O146*H146</f>
        <v>0</v>
      </c>
      <c r="Q146" s="179">
        <v>0</v>
      </c>
      <c r="R146" s="179">
        <f>Q146*H146</f>
        <v>0</v>
      </c>
      <c r="S146" s="179">
        <v>0</v>
      </c>
      <c r="T146" s="180">
        <f>S146*H146</f>
        <v>0</v>
      </c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R146" s="181" t="s">
        <v>167</v>
      </c>
      <c r="AT146" s="181" t="s">
        <v>227</v>
      </c>
      <c r="AU146" s="181" t="s">
        <v>80</v>
      </c>
      <c r="AY146" s="15" t="s">
        <v>127</v>
      </c>
      <c r="BE146" s="182">
        <f>IF(N146="základná",J146,0)</f>
        <v>0</v>
      </c>
      <c r="BF146" s="182">
        <f>IF(N146="znížená",J146,0)</f>
        <v>900</v>
      </c>
      <c r="BG146" s="182">
        <f>IF(N146="zákl. prenesená",J146,0)</f>
        <v>0</v>
      </c>
      <c r="BH146" s="182">
        <f>IF(N146="zníž. prenesená",J146,0)</f>
        <v>0</v>
      </c>
      <c r="BI146" s="182">
        <f>IF(N146="nulová",J146,0)</f>
        <v>0</v>
      </c>
      <c r="BJ146" s="15" t="s">
        <v>135</v>
      </c>
      <c r="BK146" s="182">
        <f>ROUND(I146*H146,2)</f>
        <v>900</v>
      </c>
      <c r="BL146" s="15" t="s">
        <v>134</v>
      </c>
      <c r="BM146" s="181" t="s">
        <v>266</v>
      </c>
    </row>
    <row r="147" s="2" customFormat="1" ht="24.15" customHeight="1">
      <c r="A147" s="28"/>
      <c r="B147" s="169"/>
      <c r="C147" s="187" t="s">
        <v>263</v>
      </c>
      <c r="D147" s="187" t="s">
        <v>227</v>
      </c>
      <c r="E147" s="188" t="s">
        <v>638</v>
      </c>
      <c r="F147" s="189" t="s">
        <v>639</v>
      </c>
      <c r="G147" s="190" t="s">
        <v>158</v>
      </c>
      <c r="H147" s="191">
        <v>140</v>
      </c>
      <c r="I147" s="192">
        <v>103.8</v>
      </c>
      <c r="J147" s="192">
        <f>ROUND(I147*H147,2)</f>
        <v>14532</v>
      </c>
      <c r="K147" s="193"/>
      <c r="L147" s="194"/>
      <c r="M147" s="195" t="s">
        <v>1</v>
      </c>
      <c r="N147" s="196" t="s">
        <v>38</v>
      </c>
      <c r="O147" s="179">
        <v>0</v>
      </c>
      <c r="P147" s="179">
        <f>O147*H147</f>
        <v>0</v>
      </c>
      <c r="Q147" s="179">
        <v>0</v>
      </c>
      <c r="R147" s="179">
        <f>Q147*H147</f>
        <v>0</v>
      </c>
      <c r="S147" s="179">
        <v>0</v>
      </c>
      <c r="T147" s="180">
        <f>S147*H147</f>
        <v>0</v>
      </c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R147" s="181" t="s">
        <v>167</v>
      </c>
      <c r="AT147" s="181" t="s">
        <v>227</v>
      </c>
      <c r="AU147" s="181" t="s">
        <v>80</v>
      </c>
      <c r="AY147" s="15" t="s">
        <v>127</v>
      </c>
      <c r="BE147" s="182">
        <f>IF(N147="základná",J147,0)</f>
        <v>0</v>
      </c>
      <c r="BF147" s="182">
        <f>IF(N147="znížená",J147,0)</f>
        <v>14532</v>
      </c>
      <c r="BG147" s="182">
        <f>IF(N147="zákl. prenesená",J147,0)</f>
        <v>0</v>
      </c>
      <c r="BH147" s="182">
        <f>IF(N147="zníž. prenesená",J147,0)</f>
        <v>0</v>
      </c>
      <c r="BI147" s="182">
        <f>IF(N147="nulová",J147,0)</f>
        <v>0</v>
      </c>
      <c r="BJ147" s="15" t="s">
        <v>135</v>
      </c>
      <c r="BK147" s="182">
        <f>ROUND(I147*H147,2)</f>
        <v>14532</v>
      </c>
      <c r="BL147" s="15" t="s">
        <v>134</v>
      </c>
      <c r="BM147" s="181" t="s">
        <v>269</v>
      </c>
    </row>
    <row r="148" s="2" customFormat="1" ht="24.15" customHeight="1">
      <c r="A148" s="28"/>
      <c r="B148" s="169"/>
      <c r="C148" s="187" t="s">
        <v>7</v>
      </c>
      <c r="D148" s="187" t="s">
        <v>227</v>
      </c>
      <c r="E148" s="188" t="s">
        <v>640</v>
      </c>
      <c r="F148" s="189" t="s">
        <v>641</v>
      </c>
      <c r="G148" s="190" t="s">
        <v>158</v>
      </c>
      <c r="H148" s="191">
        <v>20</v>
      </c>
      <c r="I148" s="192">
        <v>107.8</v>
      </c>
      <c r="J148" s="192">
        <f>ROUND(I148*H148,2)</f>
        <v>2156</v>
      </c>
      <c r="K148" s="193"/>
      <c r="L148" s="194"/>
      <c r="M148" s="195" t="s">
        <v>1</v>
      </c>
      <c r="N148" s="196" t="s">
        <v>38</v>
      </c>
      <c r="O148" s="179">
        <v>0</v>
      </c>
      <c r="P148" s="179">
        <f>O148*H148</f>
        <v>0</v>
      </c>
      <c r="Q148" s="179">
        <v>0</v>
      </c>
      <c r="R148" s="179">
        <f>Q148*H148</f>
        <v>0</v>
      </c>
      <c r="S148" s="179">
        <v>0</v>
      </c>
      <c r="T148" s="180">
        <f>S148*H148</f>
        <v>0</v>
      </c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R148" s="181" t="s">
        <v>167</v>
      </c>
      <c r="AT148" s="181" t="s">
        <v>227</v>
      </c>
      <c r="AU148" s="181" t="s">
        <v>80</v>
      </c>
      <c r="AY148" s="15" t="s">
        <v>127</v>
      </c>
      <c r="BE148" s="182">
        <f>IF(N148="základná",J148,0)</f>
        <v>0</v>
      </c>
      <c r="BF148" s="182">
        <f>IF(N148="znížená",J148,0)</f>
        <v>2156</v>
      </c>
      <c r="BG148" s="182">
        <f>IF(N148="zákl. prenesená",J148,0)</f>
        <v>0</v>
      </c>
      <c r="BH148" s="182">
        <f>IF(N148="zníž. prenesená",J148,0)</f>
        <v>0</v>
      </c>
      <c r="BI148" s="182">
        <f>IF(N148="nulová",J148,0)</f>
        <v>0</v>
      </c>
      <c r="BJ148" s="15" t="s">
        <v>135</v>
      </c>
      <c r="BK148" s="182">
        <f>ROUND(I148*H148,2)</f>
        <v>2156</v>
      </c>
      <c r="BL148" s="15" t="s">
        <v>134</v>
      </c>
      <c r="BM148" s="181" t="s">
        <v>377</v>
      </c>
    </row>
    <row r="149" s="2" customFormat="1" ht="24.15" customHeight="1">
      <c r="A149" s="28"/>
      <c r="B149" s="169"/>
      <c r="C149" s="187" t="s">
        <v>234</v>
      </c>
      <c r="D149" s="187" t="s">
        <v>227</v>
      </c>
      <c r="E149" s="188" t="s">
        <v>642</v>
      </c>
      <c r="F149" s="189" t="s">
        <v>643</v>
      </c>
      <c r="G149" s="190" t="s">
        <v>238</v>
      </c>
      <c r="H149" s="191">
        <v>3</v>
      </c>
      <c r="I149" s="192">
        <v>162.5</v>
      </c>
      <c r="J149" s="192">
        <f>ROUND(I149*H149,2)</f>
        <v>487.5</v>
      </c>
      <c r="K149" s="193"/>
      <c r="L149" s="194"/>
      <c r="M149" s="195" t="s">
        <v>1</v>
      </c>
      <c r="N149" s="196" t="s">
        <v>38</v>
      </c>
      <c r="O149" s="179">
        <v>0</v>
      </c>
      <c r="P149" s="179">
        <f>O149*H149</f>
        <v>0</v>
      </c>
      <c r="Q149" s="179">
        <v>0</v>
      </c>
      <c r="R149" s="179">
        <f>Q149*H149</f>
        <v>0</v>
      </c>
      <c r="S149" s="179">
        <v>0</v>
      </c>
      <c r="T149" s="180">
        <f>S149*H149</f>
        <v>0</v>
      </c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R149" s="181" t="s">
        <v>167</v>
      </c>
      <c r="AT149" s="181" t="s">
        <v>227</v>
      </c>
      <c r="AU149" s="181" t="s">
        <v>80</v>
      </c>
      <c r="AY149" s="15" t="s">
        <v>127</v>
      </c>
      <c r="BE149" s="182">
        <f>IF(N149="základná",J149,0)</f>
        <v>0</v>
      </c>
      <c r="BF149" s="182">
        <f>IF(N149="znížená",J149,0)</f>
        <v>487.5</v>
      </c>
      <c r="BG149" s="182">
        <f>IF(N149="zákl. prenesená",J149,0)</f>
        <v>0</v>
      </c>
      <c r="BH149" s="182">
        <f>IF(N149="zníž. prenesená",J149,0)</f>
        <v>0</v>
      </c>
      <c r="BI149" s="182">
        <f>IF(N149="nulová",J149,0)</f>
        <v>0</v>
      </c>
      <c r="BJ149" s="15" t="s">
        <v>135</v>
      </c>
      <c r="BK149" s="182">
        <f>ROUND(I149*H149,2)</f>
        <v>487.5</v>
      </c>
      <c r="BL149" s="15" t="s">
        <v>134</v>
      </c>
      <c r="BM149" s="181" t="s">
        <v>385</v>
      </c>
    </row>
    <row r="150" s="2" customFormat="1" ht="24.15" customHeight="1">
      <c r="A150" s="28"/>
      <c r="B150" s="169"/>
      <c r="C150" s="187" t="s">
        <v>275</v>
      </c>
      <c r="D150" s="187" t="s">
        <v>227</v>
      </c>
      <c r="E150" s="188" t="s">
        <v>644</v>
      </c>
      <c r="F150" s="189" t="s">
        <v>645</v>
      </c>
      <c r="G150" s="190" t="s">
        <v>158</v>
      </c>
      <c r="H150" s="191">
        <v>3</v>
      </c>
      <c r="I150" s="192">
        <v>55</v>
      </c>
      <c r="J150" s="192">
        <f>ROUND(I150*H150,2)</f>
        <v>165</v>
      </c>
      <c r="K150" s="193"/>
      <c r="L150" s="194"/>
      <c r="M150" s="195" t="s">
        <v>1</v>
      </c>
      <c r="N150" s="196" t="s">
        <v>38</v>
      </c>
      <c r="O150" s="179">
        <v>0</v>
      </c>
      <c r="P150" s="179">
        <f>O150*H150</f>
        <v>0</v>
      </c>
      <c r="Q150" s="179">
        <v>0</v>
      </c>
      <c r="R150" s="179">
        <f>Q150*H150</f>
        <v>0</v>
      </c>
      <c r="S150" s="179">
        <v>0</v>
      </c>
      <c r="T150" s="180">
        <f>S150*H150</f>
        <v>0</v>
      </c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R150" s="181" t="s">
        <v>167</v>
      </c>
      <c r="AT150" s="181" t="s">
        <v>227</v>
      </c>
      <c r="AU150" s="181" t="s">
        <v>80</v>
      </c>
      <c r="AY150" s="15" t="s">
        <v>127</v>
      </c>
      <c r="BE150" s="182">
        <f>IF(N150="základná",J150,0)</f>
        <v>0</v>
      </c>
      <c r="BF150" s="182">
        <f>IF(N150="znížená",J150,0)</f>
        <v>165</v>
      </c>
      <c r="BG150" s="182">
        <f>IF(N150="zákl. prenesená",J150,0)</f>
        <v>0</v>
      </c>
      <c r="BH150" s="182">
        <f>IF(N150="zníž. prenesená",J150,0)</f>
        <v>0</v>
      </c>
      <c r="BI150" s="182">
        <f>IF(N150="nulová",J150,0)</f>
        <v>0</v>
      </c>
      <c r="BJ150" s="15" t="s">
        <v>135</v>
      </c>
      <c r="BK150" s="182">
        <f>ROUND(I150*H150,2)</f>
        <v>165</v>
      </c>
      <c r="BL150" s="15" t="s">
        <v>134</v>
      </c>
      <c r="BM150" s="181" t="s">
        <v>395</v>
      </c>
    </row>
    <row r="151" s="2" customFormat="1" ht="16.5" customHeight="1">
      <c r="A151" s="28"/>
      <c r="B151" s="169"/>
      <c r="C151" s="187" t="s">
        <v>239</v>
      </c>
      <c r="D151" s="187" t="s">
        <v>227</v>
      </c>
      <c r="E151" s="188" t="s">
        <v>646</v>
      </c>
      <c r="F151" s="189" t="s">
        <v>647</v>
      </c>
      <c r="G151" s="190" t="s">
        <v>238</v>
      </c>
      <c r="H151" s="191">
        <v>100</v>
      </c>
      <c r="I151" s="192">
        <v>2.9900000000000002</v>
      </c>
      <c r="J151" s="192">
        <f>ROUND(I151*H151,2)</f>
        <v>299</v>
      </c>
      <c r="K151" s="193"/>
      <c r="L151" s="194"/>
      <c r="M151" s="195" t="s">
        <v>1</v>
      </c>
      <c r="N151" s="196" t="s">
        <v>38</v>
      </c>
      <c r="O151" s="179">
        <v>0</v>
      </c>
      <c r="P151" s="179">
        <f>O151*H151</f>
        <v>0</v>
      </c>
      <c r="Q151" s="179">
        <v>0</v>
      </c>
      <c r="R151" s="179">
        <f>Q151*H151</f>
        <v>0</v>
      </c>
      <c r="S151" s="179">
        <v>0</v>
      </c>
      <c r="T151" s="180">
        <f>S151*H151</f>
        <v>0</v>
      </c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R151" s="181" t="s">
        <v>167</v>
      </c>
      <c r="AT151" s="181" t="s">
        <v>227</v>
      </c>
      <c r="AU151" s="181" t="s">
        <v>80</v>
      </c>
      <c r="AY151" s="15" t="s">
        <v>127</v>
      </c>
      <c r="BE151" s="182">
        <f>IF(N151="základná",J151,0)</f>
        <v>0</v>
      </c>
      <c r="BF151" s="182">
        <f>IF(N151="znížená",J151,0)</f>
        <v>299</v>
      </c>
      <c r="BG151" s="182">
        <f>IF(N151="zákl. prenesená",J151,0)</f>
        <v>0</v>
      </c>
      <c r="BH151" s="182">
        <f>IF(N151="zníž. prenesená",J151,0)</f>
        <v>0</v>
      </c>
      <c r="BI151" s="182">
        <f>IF(N151="nulová",J151,0)</f>
        <v>0</v>
      </c>
      <c r="BJ151" s="15" t="s">
        <v>135</v>
      </c>
      <c r="BK151" s="182">
        <f>ROUND(I151*H151,2)</f>
        <v>299</v>
      </c>
      <c r="BL151" s="15" t="s">
        <v>134</v>
      </c>
      <c r="BM151" s="181" t="s">
        <v>403</v>
      </c>
    </row>
    <row r="152" s="2" customFormat="1" ht="16.5" customHeight="1">
      <c r="A152" s="28"/>
      <c r="B152" s="169"/>
      <c r="C152" s="187" t="s">
        <v>282</v>
      </c>
      <c r="D152" s="187" t="s">
        <v>227</v>
      </c>
      <c r="E152" s="188" t="s">
        <v>648</v>
      </c>
      <c r="F152" s="189" t="s">
        <v>649</v>
      </c>
      <c r="G152" s="190" t="s">
        <v>158</v>
      </c>
      <c r="H152" s="191">
        <v>200</v>
      </c>
      <c r="I152" s="192">
        <v>1.3500000000000001</v>
      </c>
      <c r="J152" s="192">
        <f>ROUND(I152*H152,2)</f>
        <v>270</v>
      </c>
      <c r="K152" s="193"/>
      <c r="L152" s="194"/>
      <c r="M152" s="195" t="s">
        <v>1</v>
      </c>
      <c r="N152" s="196" t="s">
        <v>38</v>
      </c>
      <c r="O152" s="179">
        <v>0</v>
      </c>
      <c r="P152" s="179">
        <f>O152*H152</f>
        <v>0</v>
      </c>
      <c r="Q152" s="179">
        <v>0</v>
      </c>
      <c r="R152" s="179">
        <f>Q152*H152</f>
        <v>0</v>
      </c>
      <c r="S152" s="179">
        <v>0</v>
      </c>
      <c r="T152" s="180">
        <f>S152*H152</f>
        <v>0</v>
      </c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R152" s="181" t="s">
        <v>167</v>
      </c>
      <c r="AT152" s="181" t="s">
        <v>227</v>
      </c>
      <c r="AU152" s="181" t="s">
        <v>80</v>
      </c>
      <c r="AY152" s="15" t="s">
        <v>127</v>
      </c>
      <c r="BE152" s="182">
        <f>IF(N152="základná",J152,0)</f>
        <v>0</v>
      </c>
      <c r="BF152" s="182">
        <f>IF(N152="znížená",J152,0)</f>
        <v>270</v>
      </c>
      <c r="BG152" s="182">
        <f>IF(N152="zákl. prenesená",J152,0)</f>
        <v>0</v>
      </c>
      <c r="BH152" s="182">
        <f>IF(N152="zníž. prenesená",J152,0)</f>
        <v>0</v>
      </c>
      <c r="BI152" s="182">
        <f>IF(N152="nulová",J152,0)</f>
        <v>0</v>
      </c>
      <c r="BJ152" s="15" t="s">
        <v>135</v>
      </c>
      <c r="BK152" s="182">
        <f>ROUND(I152*H152,2)</f>
        <v>270</v>
      </c>
      <c r="BL152" s="15" t="s">
        <v>134</v>
      </c>
      <c r="BM152" s="181" t="s">
        <v>414</v>
      </c>
    </row>
    <row r="153" s="2" customFormat="1" ht="16.5" customHeight="1">
      <c r="A153" s="28"/>
      <c r="B153" s="169"/>
      <c r="C153" s="187" t="s">
        <v>242</v>
      </c>
      <c r="D153" s="187" t="s">
        <v>227</v>
      </c>
      <c r="E153" s="188" t="s">
        <v>650</v>
      </c>
      <c r="F153" s="189" t="s">
        <v>651</v>
      </c>
      <c r="G153" s="190" t="s">
        <v>238</v>
      </c>
      <c r="H153" s="191">
        <v>100</v>
      </c>
      <c r="I153" s="192">
        <v>1.1000000000000001</v>
      </c>
      <c r="J153" s="192">
        <f>ROUND(I153*H153,2)</f>
        <v>110</v>
      </c>
      <c r="K153" s="193"/>
      <c r="L153" s="194"/>
      <c r="M153" s="195" t="s">
        <v>1</v>
      </c>
      <c r="N153" s="196" t="s">
        <v>38</v>
      </c>
      <c r="O153" s="179">
        <v>0</v>
      </c>
      <c r="P153" s="179">
        <f>O153*H153</f>
        <v>0</v>
      </c>
      <c r="Q153" s="179">
        <v>0</v>
      </c>
      <c r="R153" s="179">
        <f>Q153*H153</f>
        <v>0</v>
      </c>
      <c r="S153" s="179">
        <v>0</v>
      </c>
      <c r="T153" s="180">
        <f>S153*H153</f>
        <v>0</v>
      </c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R153" s="181" t="s">
        <v>167</v>
      </c>
      <c r="AT153" s="181" t="s">
        <v>227</v>
      </c>
      <c r="AU153" s="181" t="s">
        <v>80</v>
      </c>
      <c r="AY153" s="15" t="s">
        <v>127</v>
      </c>
      <c r="BE153" s="182">
        <f>IF(N153="základná",J153,0)</f>
        <v>0</v>
      </c>
      <c r="BF153" s="182">
        <f>IF(N153="znížená",J153,0)</f>
        <v>110</v>
      </c>
      <c r="BG153" s="182">
        <f>IF(N153="zákl. prenesená",J153,0)</f>
        <v>0</v>
      </c>
      <c r="BH153" s="182">
        <f>IF(N153="zníž. prenesená",J153,0)</f>
        <v>0</v>
      </c>
      <c r="BI153" s="182">
        <f>IF(N153="nulová",J153,0)</f>
        <v>0</v>
      </c>
      <c r="BJ153" s="15" t="s">
        <v>135</v>
      </c>
      <c r="BK153" s="182">
        <f>ROUND(I153*H153,2)</f>
        <v>110</v>
      </c>
      <c r="BL153" s="15" t="s">
        <v>134</v>
      </c>
      <c r="BM153" s="181" t="s">
        <v>420</v>
      </c>
    </row>
    <row r="154" s="2" customFormat="1" ht="16.5" customHeight="1">
      <c r="A154" s="28"/>
      <c r="B154" s="169"/>
      <c r="C154" s="187" t="s">
        <v>289</v>
      </c>
      <c r="D154" s="187" t="s">
        <v>227</v>
      </c>
      <c r="E154" s="188" t="s">
        <v>652</v>
      </c>
      <c r="F154" s="189" t="s">
        <v>653</v>
      </c>
      <c r="G154" s="190" t="s">
        <v>238</v>
      </c>
      <c r="H154" s="191">
        <v>3</v>
      </c>
      <c r="I154" s="192">
        <v>305</v>
      </c>
      <c r="J154" s="192">
        <f>ROUND(I154*H154,2)</f>
        <v>915</v>
      </c>
      <c r="K154" s="193"/>
      <c r="L154" s="194"/>
      <c r="M154" s="195" t="s">
        <v>1</v>
      </c>
      <c r="N154" s="196" t="s">
        <v>38</v>
      </c>
      <c r="O154" s="179">
        <v>0</v>
      </c>
      <c r="P154" s="179">
        <f>O154*H154</f>
        <v>0</v>
      </c>
      <c r="Q154" s="179">
        <v>0</v>
      </c>
      <c r="R154" s="179">
        <f>Q154*H154</f>
        <v>0</v>
      </c>
      <c r="S154" s="179">
        <v>0</v>
      </c>
      <c r="T154" s="180">
        <f>S154*H154</f>
        <v>0</v>
      </c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R154" s="181" t="s">
        <v>167</v>
      </c>
      <c r="AT154" s="181" t="s">
        <v>227</v>
      </c>
      <c r="AU154" s="181" t="s">
        <v>80</v>
      </c>
      <c r="AY154" s="15" t="s">
        <v>127</v>
      </c>
      <c r="BE154" s="182">
        <f>IF(N154="základná",J154,0)</f>
        <v>0</v>
      </c>
      <c r="BF154" s="182">
        <f>IF(N154="znížená",J154,0)</f>
        <v>915</v>
      </c>
      <c r="BG154" s="182">
        <f>IF(N154="zákl. prenesená",J154,0)</f>
        <v>0</v>
      </c>
      <c r="BH154" s="182">
        <f>IF(N154="zníž. prenesená",J154,0)</f>
        <v>0</v>
      </c>
      <c r="BI154" s="182">
        <f>IF(N154="nulová",J154,0)</f>
        <v>0</v>
      </c>
      <c r="BJ154" s="15" t="s">
        <v>135</v>
      </c>
      <c r="BK154" s="182">
        <f>ROUND(I154*H154,2)</f>
        <v>915</v>
      </c>
      <c r="BL154" s="15" t="s">
        <v>134</v>
      </c>
      <c r="BM154" s="181" t="s">
        <v>428</v>
      </c>
    </row>
    <row r="155" s="12" customFormat="1" ht="25.92" customHeight="1">
      <c r="A155" s="12"/>
      <c r="B155" s="157"/>
      <c r="C155" s="12"/>
      <c r="D155" s="158" t="s">
        <v>71</v>
      </c>
      <c r="E155" s="159" t="s">
        <v>654</v>
      </c>
      <c r="F155" s="159" t="s">
        <v>654</v>
      </c>
      <c r="G155" s="12"/>
      <c r="H155" s="12"/>
      <c r="I155" s="12"/>
      <c r="J155" s="160">
        <f>BK155</f>
        <v>7640.3000000000002</v>
      </c>
      <c r="K155" s="12"/>
      <c r="L155" s="157"/>
      <c r="M155" s="161"/>
      <c r="N155" s="162"/>
      <c r="O155" s="162"/>
      <c r="P155" s="163">
        <f>SUM(P156:P161)</f>
        <v>0</v>
      </c>
      <c r="Q155" s="162"/>
      <c r="R155" s="163">
        <f>SUM(R156:R161)</f>
        <v>0</v>
      </c>
      <c r="S155" s="162"/>
      <c r="T155" s="164">
        <f>SUM(T156:T161)</f>
        <v>0</v>
      </c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R155" s="158" t="s">
        <v>80</v>
      </c>
      <c r="AT155" s="165" t="s">
        <v>71</v>
      </c>
      <c r="AU155" s="165" t="s">
        <v>72</v>
      </c>
      <c r="AY155" s="158" t="s">
        <v>127</v>
      </c>
      <c r="BK155" s="166">
        <f>SUM(BK156:BK161)</f>
        <v>7640.3000000000002</v>
      </c>
    </row>
    <row r="156" s="2" customFormat="1" ht="37.8" customHeight="1">
      <c r="A156" s="28"/>
      <c r="B156" s="169"/>
      <c r="C156" s="187" t="s">
        <v>293</v>
      </c>
      <c r="D156" s="187" t="s">
        <v>227</v>
      </c>
      <c r="E156" s="188" t="s">
        <v>655</v>
      </c>
      <c r="F156" s="189" t="s">
        <v>656</v>
      </c>
      <c r="G156" s="190" t="s">
        <v>238</v>
      </c>
      <c r="H156" s="191">
        <v>45</v>
      </c>
      <c r="I156" s="192">
        <v>153.40000000000001</v>
      </c>
      <c r="J156" s="192">
        <f>ROUND(I156*H156,2)</f>
        <v>6903</v>
      </c>
      <c r="K156" s="193"/>
      <c r="L156" s="194"/>
      <c r="M156" s="195" t="s">
        <v>1</v>
      </c>
      <c r="N156" s="196" t="s">
        <v>38</v>
      </c>
      <c r="O156" s="179">
        <v>0</v>
      </c>
      <c r="P156" s="179">
        <f>O156*H156</f>
        <v>0</v>
      </c>
      <c r="Q156" s="179">
        <v>0</v>
      </c>
      <c r="R156" s="179">
        <f>Q156*H156</f>
        <v>0</v>
      </c>
      <c r="S156" s="179">
        <v>0</v>
      </c>
      <c r="T156" s="180">
        <f>S156*H156</f>
        <v>0</v>
      </c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R156" s="181" t="s">
        <v>167</v>
      </c>
      <c r="AT156" s="181" t="s">
        <v>227</v>
      </c>
      <c r="AU156" s="181" t="s">
        <v>80</v>
      </c>
      <c r="AY156" s="15" t="s">
        <v>127</v>
      </c>
      <c r="BE156" s="182">
        <f>IF(N156="základná",J156,0)</f>
        <v>0</v>
      </c>
      <c r="BF156" s="182">
        <f>IF(N156="znížená",J156,0)</f>
        <v>6903</v>
      </c>
      <c r="BG156" s="182">
        <f>IF(N156="zákl. prenesená",J156,0)</f>
        <v>0</v>
      </c>
      <c r="BH156" s="182">
        <f>IF(N156="zníž. prenesená",J156,0)</f>
        <v>0</v>
      </c>
      <c r="BI156" s="182">
        <f>IF(N156="nulová",J156,0)</f>
        <v>0</v>
      </c>
      <c r="BJ156" s="15" t="s">
        <v>135</v>
      </c>
      <c r="BK156" s="182">
        <f>ROUND(I156*H156,2)</f>
        <v>6903</v>
      </c>
      <c r="BL156" s="15" t="s">
        <v>134</v>
      </c>
      <c r="BM156" s="181" t="s">
        <v>426</v>
      </c>
    </row>
    <row r="157" s="2" customFormat="1" ht="24.15" customHeight="1">
      <c r="A157" s="28"/>
      <c r="B157" s="169"/>
      <c r="C157" s="187" t="s">
        <v>297</v>
      </c>
      <c r="D157" s="187" t="s">
        <v>227</v>
      </c>
      <c r="E157" s="188" t="s">
        <v>657</v>
      </c>
      <c r="F157" s="189" t="s">
        <v>658</v>
      </c>
      <c r="G157" s="190" t="s">
        <v>238</v>
      </c>
      <c r="H157" s="191">
        <v>2</v>
      </c>
      <c r="I157" s="192">
        <v>66.900000000000006</v>
      </c>
      <c r="J157" s="192">
        <f>ROUND(I157*H157,2)</f>
        <v>133.80000000000001</v>
      </c>
      <c r="K157" s="193"/>
      <c r="L157" s="194"/>
      <c r="M157" s="195" t="s">
        <v>1</v>
      </c>
      <c r="N157" s="196" t="s">
        <v>38</v>
      </c>
      <c r="O157" s="179">
        <v>0</v>
      </c>
      <c r="P157" s="179">
        <f>O157*H157</f>
        <v>0</v>
      </c>
      <c r="Q157" s="179">
        <v>0</v>
      </c>
      <c r="R157" s="179">
        <f>Q157*H157</f>
        <v>0</v>
      </c>
      <c r="S157" s="179">
        <v>0</v>
      </c>
      <c r="T157" s="180">
        <f>S157*H157</f>
        <v>0</v>
      </c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R157" s="181" t="s">
        <v>167</v>
      </c>
      <c r="AT157" s="181" t="s">
        <v>227</v>
      </c>
      <c r="AU157" s="181" t="s">
        <v>80</v>
      </c>
      <c r="AY157" s="15" t="s">
        <v>127</v>
      </c>
      <c r="BE157" s="182">
        <f>IF(N157="základná",J157,0)</f>
        <v>0</v>
      </c>
      <c r="BF157" s="182">
        <f>IF(N157="znížená",J157,0)</f>
        <v>133.80000000000001</v>
      </c>
      <c r="BG157" s="182">
        <f>IF(N157="zákl. prenesená",J157,0)</f>
        <v>0</v>
      </c>
      <c r="BH157" s="182">
        <f>IF(N157="zníž. prenesená",J157,0)</f>
        <v>0</v>
      </c>
      <c r="BI157" s="182">
        <f>IF(N157="nulová",J157,0)</f>
        <v>0</v>
      </c>
      <c r="BJ157" s="15" t="s">
        <v>135</v>
      </c>
      <c r="BK157" s="182">
        <f>ROUND(I157*H157,2)</f>
        <v>133.80000000000001</v>
      </c>
      <c r="BL157" s="15" t="s">
        <v>134</v>
      </c>
      <c r="BM157" s="181" t="s">
        <v>440</v>
      </c>
    </row>
    <row r="158" s="2" customFormat="1" ht="16.5" customHeight="1">
      <c r="A158" s="28"/>
      <c r="B158" s="169"/>
      <c r="C158" s="187" t="s">
        <v>301</v>
      </c>
      <c r="D158" s="187" t="s">
        <v>227</v>
      </c>
      <c r="E158" s="188" t="s">
        <v>659</v>
      </c>
      <c r="F158" s="189" t="s">
        <v>660</v>
      </c>
      <c r="G158" s="190" t="s">
        <v>238</v>
      </c>
      <c r="H158" s="191">
        <v>47</v>
      </c>
      <c r="I158" s="192">
        <v>0.5</v>
      </c>
      <c r="J158" s="192">
        <f>ROUND(I158*H158,2)</f>
        <v>23.5</v>
      </c>
      <c r="K158" s="193"/>
      <c r="L158" s="194"/>
      <c r="M158" s="195" t="s">
        <v>1</v>
      </c>
      <c r="N158" s="196" t="s">
        <v>38</v>
      </c>
      <c r="O158" s="179">
        <v>0</v>
      </c>
      <c r="P158" s="179">
        <f>O158*H158</f>
        <v>0</v>
      </c>
      <c r="Q158" s="179">
        <v>0</v>
      </c>
      <c r="R158" s="179">
        <f>Q158*H158</f>
        <v>0</v>
      </c>
      <c r="S158" s="179">
        <v>0</v>
      </c>
      <c r="T158" s="180">
        <f>S158*H158</f>
        <v>0</v>
      </c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R158" s="181" t="s">
        <v>167</v>
      </c>
      <c r="AT158" s="181" t="s">
        <v>227</v>
      </c>
      <c r="AU158" s="181" t="s">
        <v>80</v>
      </c>
      <c r="AY158" s="15" t="s">
        <v>127</v>
      </c>
      <c r="BE158" s="182">
        <f>IF(N158="základná",J158,0)</f>
        <v>0</v>
      </c>
      <c r="BF158" s="182">
        <f>IF(N158="znížená",J158,0)</f>
        <v>23.5</v>
      </c>
      <c r="BG158" s="182">
        <f>IF(N158="zákl. prenesená",J158,0)</f>
        <v>0</v>
      </c>
      <c r="BH158" s="182">
        <f>IF(N158="zníž. prenesená",J158,0)</f>
        <v>0</v>
      </c>
      <c r="BI158" s="182">
        <f>IF(N158="nulová",J158,0)</f>
        <v>0</v>
      </c>
      <c r="BJ158" s="15" t="s">
        <v>135</v>
      </c>
      <c r="BK158" s="182">
        <f>ROUND(I158*H158,2)</f>
        <v>23.5</v>
      </c>
      <c r="BL158" s="15" t="s">
        <v>134</v>
      </c>
      <c r="BM158" s="181" t="s">
        <v>278</v>
      </c>
    </row>
    <row r="159" s="2" customFormat="1" ht="16.5" customHeight="1">
      <c r="A159" s="28"/>
      <c r="B159" s="169"/>
      <c r="C159" s="187" t="s">
        <v>305</v>
      </c>
      <c r="D159" s="187" t="s">
        <v>227</v>
      </c>
      <c r="E159" s="188" t="s">
        <v>648</v>
      </c>
      <c r="F159" s="189" t="s">
        <v>649</v>
      </c>
      <c r="G159" s="190" t="s">
        <v>158</v>
      </c>
      <c r="H159" s="191">
        <v>200</v>
      </c>
      <c r="I159" s="192">
        <v>1.3500000000000001</v>
      </c>
      <c r="J159" s="192">
        <f>ROUND(I159*H159,2)</f>
        <v>270</v>
      </c>
      <c r="K159" s="193"/>
      <c r="L159" s="194"/>
      <c r="M159" s="195" t="s">
        <v>1</v>
      </c>
      <c r="N159" s="196" t="s">
        <v>38</v>
      </c>
      <c r="O159" s="179">
        <v>0</v>
      </c>
      <c r="P159" s="179">
        <f>O159*H159</f>
        <v>0</v>
      </c>
      <c r="Q159" s="179">
        <v>0</v>
      </c>
      <c r="R159" s="179">
        <f>Q159*H159</f>
        <v>0</v>
      </c>
      <c r="S159" s="179">
        <v>0</v>
      </c>
      <c r="T159" s="180">
        <f>S159*H159</f>
        <v>0</v>
      </c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R159" s="181" t="s">
        <v>167</v>
      </c>
      <c r="AT159" s="181" t="s">
        <v>227</v>
      </c>
      <c r="AU159" s="181" t="s">
        <v>80</v>
      </c>
      <c r="AY159" s="15" t="s">
        <v>127</v>
      </c>
      <c r="BE159" s="182">
        <f>IF(N159="základná",J159,0)</f>
        <v>0</v>
      </c>
      <c r="BF159" s="182">
        <f>IF(N159="znížená",J159,0)</f>
        <v>270</v>
      </c>
      <c r="BG159" s="182">
        <f>IF(N159="zákl. prenesená",J159,0)</f>
        <v>0</v>
      </c>
      <c r="BH159" s="182">
        <f>IF(N159="zníž. prenesená",J159,0)</f>
        <v>0</v>
      </c>
      <c r="BI159" s="182">
        <f>IF(N159="nulová",J159,0)</f>
        <v>0</v>
      </c>
      <c r="BJ159" s="15" t="s">
        <v>135</v>
      </c>
      <c r="BK159" s="182">
        <f>ROUND(I159*H159,2)</f>
        <v>270</v>
      </c>
      <c r="BL159" s="15" t="s">
        <v>134</v>
      </c>
      <c r="BM159" s="181" t="s">
        <v>587</v>
      </c>
    </row>
    <row r="160" s="2" customFormat="1" ht="16.5" customHeight="1">
      <c r="A160" s="28"/>
      <c r="B160" s="169"/>
      <c r="C160" s="187" t="s">
        <v>311</v>
      </c>
      <c r="D160" s="187" t="s">
        <v>227</v>
      </c>
      <c r="E160" s="188" t="s">
        <v>650</v>
      </c>
      <c r="F160" s="189" t="s">
        <v>651</v>
      </c>
      <c r="G160" s="190" t="s">
        <v>238</v>
      </c>
      <c r="H160" s="191">
        <v>200</v>
      </c>
      <c r="I160" s="192">
        <v>1.1000000000000001</v>
      </c>
      <c r="J160" s="192">
        <f>ROUND(I160*H160,2)</f>
        <v>220</v>
      </c>
      <c r="K160" s="193"/>
      <c r="L160" s="194"/>
      <c r="M160" s="195" t="s">
        <v>1</v>
      </c>
      <c r="N160" s="196" t="s">
        <v>38</v>
      </c>
      <c r="O160" s="179">
        <v>0</v>
      </c>
      <c r="P160" s="179">
        <f>O160*H160</f>
        <v>0</v>
      </c>
      <c r="Q160" s="179">
        <v>0</v>
      </c>
      <c r="R160" s="179">
        <f>Q160*H160</f>
        <v>0</v>
      </c>
      <c r="S160" s="179">
        <v>0</v>
      </c>
      <c r="T160" s="180">
        <f>S160*H160</f>
        <v>0</v>
      </c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R160" s="181" t="s">
        <v>167</v>
      </c>
      <c r="AT160" s="181" t="s">
        <v>227</v>
      </c>
      <c r="AU160" s="181" t="s">
        <v>80</v>
      </c>
      <c r="AY160" s="15" t="s">
        <v>127</v>
      </c>
      <c r="BE160" s="182">
        <f>IF(N160="základná",J160,0)</f>
        <v>0</v>
      </c>
      <c r="BF160" s="182">
        <f>IF(N160="znížená",J160,0)</f>
        <v>220</v>
      </c>
      <c r="BG160" s="182">
        <f>IF(N160="zákl. prenesená",J160,0)</f>
        <v>0</v>
      </c>
      <c r="BH160" s="182">
        <f>IF(N160="zníž. prenesená",J160,0)</f>
        <v>0</v>
      </c>
      <c r="BI160" s="182">
        <f>IF(N160="nulová",J160,0)</f>
        <v>0</v>
      </c>
      <c r="BJ160" s="15" t="s">
        <v>135</v>
      </c>
      <c r="BK160" s="182">
        <f>ROUND(I160*H160,2)</f>
        <v>220</v>
      </c>
      <c r="BL160" s="15" t="s">
        <v>134</v>
      </c>
      <c r="BM160" s="181" t="s">
        <v>588</v>
      </c>
    </row>
    <row r="161" s="2" customFormat="1" ht="24.15" customHeight="1">
      <c r="A161" s="28"/>
      <c r="B161" s="169"/>
      <c r="C161" s="187" t="s">
        <v>315</v>
      </c>
      <c r="D161" s="187" t="s">
        <v>227</v>
      </c>
      <c r="E161" s="188" t="s">
        <v>661</v>
      </c>
      <c r="F161" s="189" t="s">
        <v>662</v>
      </c>
      <c r="G161" s="190" t="s">
        <v>238</v>
      </c>
      <c r="H161" s="191">
        <v>150</v>
      </c>
      <c r="I161" s="192">
        <v>0.59999999999999998</v>
      </c>
      <c r="J161" s="192">
        <f>ROUND(I161*H161,2)</f>
        <v>90</v>
      </c>
      <c r="K161" s="193"/>
      <c r="L161" s="194"/>
      <c r="M161" s="195" t="s">
        <v>1</v>
      </c>
      <c r="N161" s="196" t="s">
        <v>38</v>
      </c>
      <c r="O161" s="179">
        <v>0</v>
      </c>
      <c r="P161" s="179">
        <f>O161*H161</f>
        <v>0</v>
      </c>
      <c r="Q161" s="179">
        <v>0</v>
      </c>
      <c r="R161" s="179">
        <f>Q161*H161</f>
        <v>0</v>
      </c>
      <c r="S161" s="179">
        <v>0</v>
      </c>
      <c r="T161" s="180">
        <f>S161*H161</f>
        <v>0</v>
      </c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R161" s="181" t="s">
        <v>167</v>
      </c>
      <c r="AT161" s="181" t="s">
        <v>227</v>
      </c>
      <c r="AU161" s="181" t="s">
        <v>80</v>
      </c>
      <c r="AY161" s="15" t="s">
        <v>127</v>
      </c>
      <c r="BE161" s="182">
        <f>IF(N161="základná",J161,0)</f>
        <v>0</v>
      </c>
      <c r="BF161" s="182">
        <f>IF(N161="znížená",J161,0)</f>
        <v>90</v>
      </c>
      <c r="BG161" s="182">
        <f>IF(N161="zákl. prenesená",J161,0)</f>
        <v>0</v>
      </c>
      <c r="BH161" s="182">
        <f>IF(N161="zníž. prenesená",J161,0)</f>
        <v>0</v>
      </c>
      <c r="BI161" s="182">
        <f>IF(N161="nulová",J161,0)</f>
        <v>0</v>
      </c>
      <c r="BJ161" s="15" t="s">
        <v>135</v>
      </c>
      <c r="BK161" s="182">
        <f>ROUND(I161*H161,2)</f>
        <v>90</v>
      </c>
      <c r="BL161" s="15" t="s">
        <v>134</v>
      </c>
      <c r="BM161" s="181" t="s">
        <v>296</v>
      </c>
    </row>
    <row r="162" s="12" customFormat="1" ht="25.92" customHeight="1">
      <c r="A162" s="12"/>
      <c r="B162" s="157"/>
      <c r="C162" s="12"/>
      <c r="D162" s="158" t="s">
        <v>71</v>
      </c>
      <c r="E162" s="159" t="s">
        <v>465</v>
      </c>
      <c r="F162" s="159" t="s">
        <v>663</v>
      </c>
      <c r="G162" s="12"/>
      <c r="H162" s="12"/>
      <c r="I162" s="12"/>
      <c r="J162" s="160">
        <f>BK162</f>
        <v>3975.4500000000003</v>
      </c>
      <c r="K162" s="12"/>
      <c r="L162" s="157"/>
      <c r="M162" s="161"/>
      <c r="N162" s="162"/>
      <c r="O162" s="162"/>
      <c r="P162" s="163">
        <f>SUM(P163:P177)</f>
        <v>0</v>
      </c>
      <c r="Q162" s="162"/>
      <c r="R162" s="163">
        <f>SUM(R163:R177)</f>
        <v>0</v>
      </c>
      <c r="S162" s="162"/>
      <c r="T162" s="164">
        <f>SUM(T163:T177)</f>
        <v>0</v>
      </c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R162" s="158" t="s">
        <v>80</v>
      </c>
      <c r="AT162" s="165" t="s">
        <v>71</v>
      </c>
      <c r="AU162" s="165" t="s">
        <v>72</v>
      </c>
      <c r="AY162" s="158" t="s">
        <v>127</v>
      </c>
      <c r="BK162" s="166">
        <f>SUM(BK163:BK177)</f>
        <v>3975.4500000000003</v>
      </c>
    </row>
    <row r="163" s="2" customFormat="1" ht="37.8" customHeight="1">
      <c r="A163" s="28"/>
      <c r="B163" s="169"/>
      <c r="C163" s="187" t="s">
        <v>319</v>
      </c>
      <c r="D163" s="187" t="s">
        <v>227</v>
      </c>
      <c r="E163" s="188" t="s">
        <v>664</v>
      </c>
      <c r="F163" s="189" t="s">
        <v>665</v>
      </c>
      <c r="G163" s="190" t="s">
        <v>238</v>
      </c>
      <c r="H163" s="191">
        <v>8</v>
      </c>
      <c r="I163" s="192">
        <v>30.550000000000001</v>
      </c>
      <c r="J163" s="192">
        <f>ROUND(I163*H163,2)</f>
        <v>244.40000000000001</v>
      </c>
      <c r="K163" s="193"/>
      <c r="L163" s="194"/>
      <c r="M163" s="195" t="s">
        <v>1</v>
      </c>
      <c r="N163" s="196" t="s">
        <v>38</v>
      </c>
      <c r="O163" s="179">
        <v>0</v>
      </c>
      <c r="P163" s="179">
        <f>O163*H163</f>
        <v>0</v>
      </c>
      <c r="Q163" s="179">
        <v>0</v>
      </c>
      <c r="R163" s="179">
        <f>Q163*H163</f>
        <v>0</v>
      </c>
      <c r="S163" s="179">
        <v>0</v>
      </c>
      <c r="T163" s="180">
        <f>S163*H163</f>
        <v>0</v>
      </c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R163" s="181" t="s">
        <v>167</v>
      </c>
      <c r="AT163" s="181" t="s">
        <v>227</v>
      </c>
      <c r="AU163" s="181" t="s">
        <v>80</v>
      </c>
      <c r="AY163" s="15" t="s">
        <v>127</v>
      </c>
      <c r="BE163" s="182">
        <f>IF(N163="základná",J163,0)</f>
        <v>0</v>
      </c>
      <c r="BF163" s="182">
        <f>IF(N163="znížená",J163,0)</f>
        <v>244.40000000000001</v>
      </c>
      <c r="BG163" s="182">
        <f>IF(N163="zákl. prenesená",J163,0)</f>
        <v>0</v>
      </c>
      <c r="BH163" s="182">
        <f>IF(N163="zníž. prenesená",J163,0)</f>
        <v>0</v>
      </c>
      <c r="BI163" s="182">
        <f>IF(N163="nulová",J163,0)</f>
        <v>0</v>
      </c>
      <c r="BJ163" s="15" t="s">
        <v>135</v>
      </c>
      <c r="BK163" s="182">
        <f>ROUND(I163*H163,2)</f>
        <v>244.40000000000001</v>
      </c>
      <c r="BL163" s="15" t="s">
        <v>134</v>
      </c>
      <c r="BM163" s="181" t="s">
        <v>300</v>
      </c>
    </row>
    <row r="164" s="2" customFormat="1" ht="24.15" customHeight="1">
      <c r="A164" s="28"/>
      <c r="B164" s="169"/>
      <c r="C164" s="187" t="s">
        <v>325</v>
      </c>
      <c r="D164" s="187" t="s">
        <v>227</v>
      </c>
      <c r="E164" s="188" t="s">
        <v>666</v>
      </c>
      <c r="F164" s="189" t="s">
        <v>667</v>
      </c>
      <c r="G164" s="190" t="s">
        <v>238</v>
      </c>
      <c r="H164" s="191">
        <v>2</v>
      </c>
      <c r="I164" s="192">
        <v>170</v>
      </c>
      <c r="J164" s="192">
        <f>ROUND(I164*H164,2)</f>
        <v>340</v>
      </c>
      <c r="K164" s="193"/>
      <c r="L164" s="194"/>
      <c r="M164" s="195" t="s">
        <v>1</v>
      </c>
      <c r="N164" s="196" t="s">
        <v>38</v>
      </c>
      <c r="O164" s="179">
        <v>0</v>
      </c>
      <c r="P164" s="179">
        <f>O164*H164</f>
        <v>0</v>
      </c>
      <c r="Q164" s="179">
        <v>0</v>
      </c>
      <c r="R164" s="179">
        <f>Q164*H164</f>
        <v>0</v>
      </c>
      <c r="S164" s="179">
        <v>0</v>
      </c>
      <c r="T164" s="180">
        <f>S164*H164</f>
        <v>0</v>
      </c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R164" s="181" t="s">
        <v>167</v>
      </c>
      <c r="AT164" s="181" t="s">
        <v>227</v>
      </c>
      <c r="AU164" s="181" t="s">
        <v>80</v>
      </c>
      <c r="AY164" s="15" t="s">
        <v>127</v>
      </c>
      <c r="BE164" s="182">
        <f>IF(N164="základná",J164,0)</f>
        <v>0</v>
      </c>
      <c r="BF164" s="182">
        <f>IF(N164="znížená",J164,0)</f>
        <v>340</v>
      </c>
      <c r="BG164" s="182">
        <f>IF(N164="zákl. prenesená",J164,0)</f>
        <v>0</v>
      </c>
      <c r="BH164" s="182">
        <f>IF(N164="zníž. prenesená",J164,0)</f>
        <v>0</v>
      </c>
      <c r="BI164" s="182">
        <f>IF(N164="nulová",J164,0)</f>
        <v>0</v>
      </c>
      <c r="BJ164" s="15" t="s">
        <v>135</v>
      </c>
      <c r="BK164" s="182">
        <f>ROUND(I164*H164,2)</f>
        <v>340</v>
      </c>
      <c r="BL164" s="15" t="s">
        <v>134</v>
      </c>
      <c r="BM164" s="181" t="s">
        <v>304</v>
      </c>
    </row>
    <row r="165" s="2" customFormat="1" ht="16.5" customHeight="1">
      <c r="A165" s="28"/>
      <c r="B165" s="169"/>
      <c r="C165" s="187" t="s">
        <v>329</v>
      </c>
      <c r="D165" s="187" t="s">
        <v>227</v>
      </c>
      <c r="E165" s="188" t="s">
        <v>668</v>
      </c>
      <c r="F165" s="189" t="s">
        <v>669</v>
      </c>
      <c r="G165" s="190" t="s">
        <v>238</v>
      </c>
      <c r="H165" s="191">
        <v>1</v>
      </c>
      <c r="I165" s="192">
        <v>25</v>
      </c>
      <c r="J165" s="192">
        <f>ROUND(I165*H165,2)</f>
        <v>25</v>
      </c>
      <c r="K165" s="193"/>
      <c r="L165" s="194"/>
      <c r="M165" s="195" t="s">
        <v>1</v>
      </c>
      <c r="N165" s="196" t="s">
        <v>38</v>
      </c>
      <c r="O165" s="179">
        <v>0</v>
      </c>
      <c r="P165" s="179">
        <f>O165*H165</f>
        <v>0</v>
      </c>
      <c r="Q165" s="179">
        <v>0</v>
      </c>
      <c r="R165" s="179">
        <f>Q165*H165</f>
        <v>0</v>
      </c>
      <c r="S165" s="179">
        <v>0</v>
      </c>
      <c r="T165" s="180">
        <f>S165*H165</f>
        <v>0</v>
      </c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R165" s="181" t="s">
        <v>167</v>
      </c>
      <c r="AT165" s="181" t="s">
        <v>227</v>
      </c>
      <c r="AU165" s="181" t="s">
        <v>80</v>
      </c>
      <c r="AY165" s="15" t="s">
        <v>127</v>
      </c>
      <c r="BE165" s="182">
        <f>IF(N165="základná",J165,0)</f>
        <v>0</v>
      </c>
      <c r="BF165" s="182">
        <f>IF(N165="znížená",J165,0)</f>
        <v>25</v>
      </c>
      <c r="BG165" s="182">
        <f>IF(N165="zákl. prenesená",J165,0)</f>
        <v>0</v>
      </c>
      <c r="BH165" s="182">
        <f>IF(N165="zníž. prenesená",J165,0)</f>
        <v>0</v>
      </c>
      <c r="BI165" s="182">
        <f>IF(N165="nulová",J165,0)</f>
        <v>0</v>
      </c>
      <c r="BJ165" s="15" t="s">
        <v>135</v>
      </c>
      <c r="BK165" s="182">
        <f>ROUND(I165*H165,2)</f>
        <v>25</v>
      </c>
      <c r="BL165" s="15" t="s">
        <v>134</v>
      </c>
      <c r="BM165" s="181" t="s">
        <v>670</v>
      </c>
    </row>
    <row r="166" s="2" customFormat="1" ht="16.5" customHeight="1">
      <c r="A166" s="28"/>
      <c r="B166" s="169"/>
      <c r="C166" s="187" t="s">
        <v>333</v>
      </c>
      <c r="D166" s="187" t="s">
        <v>227</v>
      </c>
      <c r="E166" s="188" t="s">
        <v>671</v>
      </c>
      <c r="F166" s="189" t="s">
        <v>672</v>
      </c>
      <c r="G166" s="190" t="s">
        <v>238</v>
      </c>
      <c r="H166" s="191">
        <v>1</v>
      </c>
      <c r="I166" s="192">
        <v>25</v>
      </c>
      <c r="J166" s="192">
        <f>ROUND(I166*H166,2)</f>
        <v>25</v>
      </c>
      <c r="K166" s="193"/>
      <c r="L166" s="194"/>
      <c r="M166" s="195" t="s">
        <v>1</v>
      </c>
      <c r="N166" s="196" t="s">
        <v>38</v>
      </c>
      <c r="O166" s="179">
        <v>0</v>
      </c>
      <c r="P166" s="179">
        <f>O166*H166</f>
        <v>0</v>
      </c>
      <c r="Q166" s="179">
        <v>0</v>
      </c>
      <c r="R166" s="179">
        <f>Q166*H166</f>
        <v>0</v>
      </c>
      <c r="S166" s="179">
        <v>0</v>
      </c>
      <c r="T166" s="180">
        <f>S166*H166</f>
        <v>0</v>
      </c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R166" s="181" t="s">
        <v>167</v>
      </c>
      <c r="AT166" s="181" t="s">
        <v>227</v>
      </c>
      <c r="AU166" s="181" t="s">
        <v>80</v>
      </c>
      <c r="AY166" s="15" t="s">
        <v>127</v>
      </c>
      <c r="BE166" s="182">
        <f>IF(N166="základná",J166,0)</f>
        <v>0</v>
      </c>
      <c r="BF166" s="182">
        <f>IF(N166="znížená",J166,0)</f>
        <v>25</v>
      </c>
      <c r="BG166" s="182">
        <f>IF(N166="zákl. prenesená",J166,0)</f>
        <v>0</v>
      </c>
      <c r="BH166" s="182">
        <f>IF(N166="zníž. prenesená",J166,0)</f>
        <v>0</v>
      </c>
      <c r="BI166" s="182">
        <f>IF(N166="nulová",J166,0)</f>
        <v>0</v>
      </c>
      <c r="BJ166" s="15" t="s">
        <v>135</v>
      </c>
      <c r="BK166" s="182">
        <f>ROUND(I166*H166,2)</f>
        <v>25</v>
      </c>
      <c r="BL166" s="15" t="s">
        <v>134</v>
      </c>
      <c r="BM166" s="181" t="s">
        <v>308</v>
      </c>
    </row>
    <row r="167" s="2" customFormat="1" ht="24.15" customHeight="1">
      <c r="A167" s="28"/>
      <c r="B167" s="169"/>
      <c r="C167" s="187" t="s">
        <v>337</v>
      </c>
      <c r="D167" s="187" t="s">
        <v>227</v>
      </c>
      <c r="E167" s="188" t="s">
        <v>673</v>
      </c>
      <c r="F167" s="189" t="s">
        <v>674</v>
      </c>
      <c r="G167" s="190" t="s">
        <v>238</v>
      </c>
      <c r="H167" s="191">
        <v>12</v>
      </c>
      <c r="I167" s="192">
        <v>25</v>
      </c>
      <c r="J167" s="192">
        <f>ROUND(I167*H167,2)</f>
        <v>300</v>
      </c>
      <c r="K167" s="193"/>
      <c r="L167" s="194"/>
      <c r="M167" s="195" t="s">
        <v>1</v>
      </c>
      <c r="N167" s="196" t="s">
        <v>38</v>
      </c>
      <c r="O167" s="179">
        <v>0</v>
      </c>
      <c r="P167" s="179">
        <f>O167*H167</f>
        <v>0</v>
      </c>
      <c r="Q167" s="179">
        <v>0</v>
      </c>
      <c r="R167" s="179">
        <f>Q167*H167</f>
        <v>0</v>
      </c>
      <c r="S167" s="179">
        <v>0</v>
      </c>
      <c r="T167" s="180">
        <f>S167*H167</f>
        <v>0</v>
      </c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R167" s="181" t="s">
        <v>167</v>
      </c>
      <c r="AT167" s="181" t="s">
        <v>227</v>
      </c>
      <c r="AU167" s="181" t="s">
        <v>80</v>
      </c>
      <c r="AY167" s="15" t="s">
        <v>127</v>
      </c>
      <c r="BE167" s="182">
        <f>IF(N167="základná",J167,0)</f>
        <v>0</v>
      </c>
      <c r="BF167" s="182">
        <f>IF(N167="znížená",J167,0)</f>
        <v>300</v>
      </c>
      <c r="BG167" s="182">
        <f>IF(N167="zákl. prenesená",J167,0)</f>
        <v>0</v>
      </c>
      <c r="BH167" s="182">
        <f>IF(N167="zníž. prenesená",J167,0)</f>
        <v>0</v>
      </c>
      <c r="BI167" s="182">
        <f>IF(N167="nulová",J167,0)</f>
        <v>0</v>
      </c>
      <c r="BJ167" s="15" t="s">
        <v>135</v>
      </c>
      <c r="BK167" s="182">
        <f>ROUND(I167*H167,2)</f>
        <v>300</v>
      </c>
      <c r="BL167" s="15" t="s">
        <v>134</v>
      </c>
      <c r="BM167" s="181" t="s">
        <v>314</v>
      </c>
    </row>
    <row r="168" s="2" customFormat="1" ht="24.15" customHeight="1">
      <c r="A168" s="28"/>
      <c r="B168" s="169"/>
      <c r="C168" s="187" t="s">
        <v>341</v>
      </c>
      <c r="D168" s="187" t="s">
        <v>227</v>
      </c>
      <c r="E168" s="188" t="s">
        <v>675</v>
      </c>
      <c r="F168" s="189" t="s">
        <v>676</v>
      </c>
      <c r="G168" s="190" t="s">
        <v>238</v>
      </c>
      <c r="H168" s="191">
        <v>8</v>
      </c>
      <c r="I168" s="192">
        <v>21</v>
      </c>
      <c r="J168" s="192">
        <f>ROUND(I168*H168,2)</f>
        <v>168</v>
      </c>
      <c r="K168" s="193"/>
      <c r="L168" s="194"/>
      <c r="M168" s="195" t="s">
        <v>1</v>
      </c>
      <c r="N168" s="196" t="s">
        <v>38</v>
      </c>
      <c r="O168" s="179">
        <v>0</v>
      </c>
      <c r="P168" s="179">
        <f>O168*H168</f>
        <v>0</v>
      </c>
      <c r="Q168" s="179">
        <v>0</v>
      </c>
      <c r="R168" s="179">
        <f>Q168*H168</f>
        <v>0</v>
      </c>
      <c r="S168" s="179">
        <v>0</v>
      </c>
      <c r="T168" s="180">
        <f>S168*H168</f>
        <v>0</v>
      </c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R168" s="181" t="s">
        <v>167</v>
      </c>
      <c r="AT168" s="181" t="s">
        <v>227</v>
      </c>
      <c r="AU168" s="181" t="s">
        <v>80</v>
      </c>
      <c r="AY168" s="15" t="s">
        <v>127</v>
      </c>
      <c r="BE168" s="182">
        <f>IF(N168="základná",J168,0)</f>
        <v>0</v>
      </c>
      <c r="BF168" s="182">
        <f>IF(N168="znížená",J168,0)</f>
        <v>168</v>
      </c>
      <c r="BG168" s="182">
        <f>IF(N168="zákl. prenesená",J168,0)</f>
        <v>0</v>
      </c>
      <c r="BH168" s="182">
        <f>IF(N168="zníž. prenesená",J168,0)</f>
        <v>0</v>
      </c>
      <c r="BI168" s="182">
        <f>IF(N168="nulová",J168,0)</f>
        <v>0</v>
      </c>
      <c r="BJ168" s="15" t="s">
        <v>135</v>
      </c>
      <c r="BK168" s="182">
        <f>ROUND(I168*H168,2)</f>
        <v>168</v>
      </c>
      <c r="BL168" s="15" t="s">
        <v>134</v>
      </c>
      <c r="BM168" s="181" t="s">
        <v>318</v>
      </c>
    </row>
    <row r="169" s="2" customFormat="1" ht="24.15" customHeight="1">
      <c r="A169" s="28"/>
      <c r="B169" s="169"/>
      <c r="C169" s="187" t="s">
        <v>345</v>
      </c>
      <c r="D169" s="187" t="s">
        <v>227</v>
      </c>
      <c r="E169" s="188" t="s">
        <v>677</v>
      </c>
      <c r="F169" s="189" t="s">
        <v>678</v>
      </c>
      <c r="G169" s="190" t="s">
        <v>238</v>
      </c>
      <c r="H169" s="191">
        <v>1</v>
      </c>
      <c r="I169" s="192">
        <v>35</v>
      </c>
      <c r="J169" s="192">
        <f>ROUND(I169*H169,2)</f>
        <v>35</v>
      </c>
      <c r="K169" s="193"/>
      <c r="L169" s="194"/>
      <c r="M169" s="195" t="s">
        <v>1</v>
      </c>
      <c r="N169" s="196" t="s">
        <v>38</v>
      </c>
      <c r="O169" s="179">
        <v>0</v>
      </c>
      <c r="P169" s="179">
        <f>O169*H169</f>
        <v>0</v>
      </c>
      <c r="Q169" s="179">
        <v>0</v>
      </c>
      <c r="R169" s="179">
        <f>Q169*H169</f>
        <v>0</v>
      </c>
      <c r="S169" s="179">
        <v>0</v>
      </c>
      <c r="T169" s="180">
        <f>S169*H169</f>
        <v>0</v>
      </c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R169" s="181" t="s">
        <v>167</v>
      </c>
      <c r="AT169" s="181" t="s">
        <v>227</v>
      </c>
      <c r="AU169" s="181" t="s">
        <v>80</v>
      </c>
      <c r="AY169" s="15" t="s">
        <v>127</v>
      </c>
      <c r="BE169" s="182">
        <f>IF(N169="základná",J169,0)</f>
        <v>0</v>
      </c>
      <c r="BF169" s="182">
        <f>IF(N169="znížená",J169,0)</f>
        <v>35</v>
      </c>
      <c r="BG169" s="182">
        <f>IF(N169="zákl. prenesená",J169,0)</f>
        <v>0</v>
      </c>
      <c r="BH169" s="182">
        <f>IF(N169="zníž. prenesená",J169,0)</f>
        <v>0</v>
      </c>
      <c r="BI169" s="182">
        <f>IF(N169="nulová",J169,0)</f>
        <v>0</v>
      </c>
      <c r="BJ169" s="15" t="s">
        <v>135</v>
      </c>
      <c r="BK169" s="182">
        <f>ROUND(I169*H169,2)</f>
        <v>35</v>
      </c>
      <c r="BL169" s="15" t="s">
        <v>134</v>
      </c>
      <c r="BM169" s="181" t="s">
        <v>352</v>
      </c>
    </row>
    <row r="170" s="2" customFormat="1" ht="16.5" customHeight="1">
      <c r="A170" s="28"/>
      <c r="B170" s="169"/>
      <c r="C170" s="187" t="s">
        <v>349</v>
      </c>
      <c r="D170" s="187" t="s">
        <v>227</v>
      </c>
      <c r="E170" s="188" t="s">
        <v>679</v>
      </c>
      <c r="F170" s="189" t="s">
        <v>680</v>
      </c>
      <c r="G170" s="190" t="s">
        <v>238</v>
      </c>
      <c r="H170" s="191">
        <v>5</v>
      </c>
      <c r="I170" s="192">
        <v>15.800000000000001</v>
      </c>
      <c r="J170" s="192">
        <f>ROUND(I170*H170,2)</f>
        <v>79</v>
      </c>
      <c r="K170" s="193"/>
      <c r="L170" s="194"/>
      <c r="M170" s="195" t="s">
        <v>1</v>
      </c>
      <c r="N170" s="196" t="s">
        <v>38</v>
      </c>
      <c r="O170" s="179">
        <v>0</v>
      </c>
      <c r="P170" s="179">
        <f>O170*H170</f>
        <v>0</v>
      </c>
      <c r="Q170" s="179">
        <v>0</v>
      </c>
      <c r="R170" s="179">
        <f>Q170*H170</f>
        <v>0</v>
      </c>
      <c r="S170" s="179">
        <v>0</v>
      </c>
      <c r="T170" s="180">
        <f>S170*H170</f>
        <v>0</v>
      </c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R170" s="181" t="s">
        <v>167</v>
      </c>
      <c r="AT170" s="181" t="s">
        <v>227</v>
      </c>
      <c r="AU170" s="181" t="s">
        <v>80</v>
      </c>
      <c r="AY170" s="15" t="s">
        <v>127</v>
      </c>
      <c r="BE170" s="182">
        <f>IF(N170="základná",J170,0)</f>
        <v>0</v>
      </c>
      <c r="BF170" s="182">
        <f>IF(N170="znížená",J170,0)</f>
        <v>79</v>
      </c>
      <c r="BG170" s="182">
        <f>IF(N170="zákl. prenesená",J170,0)</f>
        <v>0</v>
      </c>
      <c r="BH170" s="182">
        <f>IF(N170="zníž. prenesená",J170,0)</f>
        <v>0</v>
      </c>
      <c r="BI170" s="182">
        <f>IF(N170="nulová",J170,0)</f>
        <v>0</v>
      </c>
      <c r="BJ170" s="15" t="s">
        <v>135</v>
      </c>
      <c r="BK170" s="182">
        <f>ROUND(I170*H170,2)</f>
        <v>79</v>
      </c>
      <c r="BL170" s="15" t="s">
        <v>134</v>
      </c>
      <c r="BM170" s="181" t="s">
        <v>328</v>
      </c>
    </row>
    <row r="171" s="2" customFormat="1" ht="21.75" customHeight="1">
      <c r="A171" s="28"/>
      <c r="B171" s="169"/>
      <c r="C171" s="187" t="s">
        <v>353</v>
      </c>
      <c r="D171" s="187" t="s">
        <v>227</v>
      </c>
      <c r="E171" s="188" t="s">
        <v>681</v>
      </c>
      <c r="F171" s="189" t="s">
        <v>682</v>
      </c>
      <c r="G171" s="190" t="s">
        <v>238</v>
      </c>
      <c r="H171" s="191">
        <v>45</v>
      </c>
      <c r="I171" s="192">
        <v>15.800000000000001</v>
      </c>
      <c r="J171" s="192">
        <f>ROUND(I171*H171,2)</f>
        <v>711</v>
      </c>
      <c r="K171" s="193"/>
      <c r="L171" s="194"/>
      <c r="M171" s="195" t="s">
        <v>1</v>
      </c>
      <c r="N171" s="196" t="s">
        <v>38</v>
      </c>
      <c r="O171" s="179">
        <v>0</v>
      </c>
      <c r="P171" s="179">
        <f>O171*H171</f>
        <v>0</v>
      </c>
      <c r="Q171" s="179">
        <v>0</v>
      </c>
      <c r="R171" s="179">
        <f>Q171*H171</f>
        <v>0</v>
      </c>
      <c r="S171" s="179">
        <v>0</v>
      </c>
      <c r="T171" s="180">
        <f>S171*H171</f>
        <v>0</v>
      </c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R171" s="181" t="s">
        <v>167</v>
      </c>
      <c r="AT171" s="181" t="s">
        <v>227</v>
      </c>
      <c r="AU171" s="181" t="s">
        <v>80</v>
      </c>
      <c r="AY171" s="15" t="s">
        <v>127</v>
      </c>
      <c r="BE171" s="182">
        <f>IF(N171="základná",J171,0)</f>
        <v>0</v>
      </c>
      <c r="BF171" s="182">
        <f>IF(N171="znížená",J171,0)</f>
        <v>711</v>
      </c>
      <c r="BG171" s="182">
        <f>IF(N171="zákl. prenesená",J171,0)</f>
        <v>0</v>
      </c>
      <c r="BH171" s="182">
        <f>IF(N171="zníž. prenesená",J171,0)</f>
        <v>0</v>
      </c>
      <c r="BI171" s="182">
        <f>IF(N171="nulová",J171,0)</f>
        <v>0</v>
      </c>
      <c r="BJ171" s="15" t="s">
        <v>135</v>
      </c>
      <c r="BK171" s="182">
        <f>ROUND(I171*H171,2)</f>
        <v>711</v>
      </c>
      <c r="BL171" s="15" t="s">
        <v>134</v>
      </c>
      <c r="BM171" s="181" t="s">
        <v>683</v>
      </c>
    </row>
    <row r="172" s="2" customFormat="1" ht="16.5" customHeight="1">
      <c r="A172" s="28"/>
      <c r="B172" s="169"/>
      <c r="C172" s="187" t="s">
        <v>357</v>
      </c>
      <c r="D172" s="187" t="s">
        <v>227</v>
      </c>
      <c r="E172" s="188" t="s">
        <v>684</v>
      </c>
      <c r="F172" s="189" t="s">
        <v>685</v>
      </c>
      <c r="G172" s="190" t="s">
        <v>238</v>
      </c>
      <c r="H172" s="191">
        <v>45</v>
      </c>
      <c r="I172" s="192">
        <v>21.969999999999999</v>
      </c>
      <c r="J172" s="192">
        <f>ROUND(I172*H172,2)</f>
        <v>988.64999999999998</v>
      </c>
      <c r="K172" s="193"/>
      <c r="L172" s="194"/>
      <c r="M172" s="195" t="s">
        <v>1</v>
      </c>
      <c r="N172" s="196" t="s">
        <v>38</v>
      </c>
      <c r="O172" s="179">
        <v>0</v>
      </c>
      <c r="P172" s="179">
        <f>O172*H172</f>
        <v>0</v>
      </c>
      <c r="Q172" s="179">
        <v>0</v>
      </c>
      <c r="R172" s="179">
        <f>Q172*H172</f>
        <v>0</v>
      </c>
      <c r="S172" s="179">
        <v>0</v>
      </c>
      <c r="T172" s="180">
        <f>S172*H172</f>
        <v>0</v>
      </c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R172" s="181" t="s">
        <v>167</v>
      </c>
      <c r="AT172" s="181" t="s">
        <v>227</v>
      </c>
      <c r="AU172" s="181" t="s">
        <v>80</v>
      </c>
      <c r="AY172" s="15" t="s">
        <v>127</v>
      </c>
      <c r="BE172" s="182">
        <f>IF(N172="základná",J172,0)</f>
        <v>0</v>
      </c>
      <c r="BF172" s="182">
        <f>IF(N172="znížená",J172,0)</f>
        <v>988.64999999999998</v>
      </c>
      <c r="BG172" s="182">
        <f>IF(N172="zákl. prenesená",J172,0)</f>
        <v>0</v>
      </c>
      <c r="BH172" s="182">
        <f>IF(N172="zníž. prenesená",J172,0)</f>
        <v>0</v>
      </c>
      <c r="BI172" s="182">
        <f>IF(N172="nulová",J172,0)</f>
        <v>0</v>
      </c>
      <c r="BJ172" s="15" t="s">
        <v>135</v>
      </c>
      <c r="BK172" s="182">
        <f>ROUND(I172*H172,2)</f>
        <v>988.64999999999998</v>
      </c>
      <c r="BL172" s="15" t="s">
        <v>134</v>
      </c>
      <c r="BM172" s="181" t="s">
        <v>686</v>
      </c>
    </row>
    <row r="173" s="2" customFormat="1" ht="16.5" customHeight="1">
      <c r="A173" s="28"/>
      <c r="B173" s="169"/>
      <c r="C173" s="187" t="s">
        <v>266</v>
      </c>
      <c r="D173" s="187" t="s">
        <v>227</v>
      </c>
      <c r="E173" s="188" t="s">
        <v>687</v>
      </c>
      <c r="F173" s="189" t="s">
        <v>688</v>
      </c>
      <c r="G173" s="190" t="s">
        <v>238</v>
      </c>
      <c r="H173" s="191">
        <v>70</v>
      </c>
      <c r="I173" s="192">
        <v>3.1400000000000001</v>
      </c>
      <c r="J173" s="192">
        <f>ROUND(I173*H173,2)</f>
        <v>219.80000000000001</v>
      </c>
      <c r="K173" s="193"/>
      <c r="L173" s="194"/>
      <c r="M173" s="195" t="s">
        <v>1</v>
      </c>
      <c r="N173" s="196" t="s">
        <v>38</v>
      </c>
      <c r="O173" s="179">
        <v>0</v>
      </c>
      <c r="P173" s="179">
        <f>O173*H173</f>
        <v>0</v>
      </c>
      <c r="Q173" s="179">
        <v>0</v>
      </c>
      <c r="R173" s="179">
        <f>Q173*H173</f>
        <v>0</v>
      </c>
      <c r="S173" s="179">
        <v>0</v>
      </c>
      <c r="T173" s="180">
        <f>S173*H173</f>
        <v>0</v>
      </c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R173" s="181" t="s">
        <v>167</v>
      </c>
      <c r="AT173" s="181" t="s">
        <v>227</v>
      </c>
      <c r="AU173" s="181" t="s">
        <v>80</v>
      </c>
      <c r="AY173" s="15" t="s">
        <v>127</v>
      </c>
      <c r="BE173" s="182">
        <f>IF(N173="základná",J173,0)</f>
        <v>0</v>
      </c>
      <c r="BF173" s="182">
        <f>IF(N173="znížená",J173,0)</f>
        <v>219.80000000000001</v>
      </c>
      <c r="BG173" s="182">
        <f>IF(N173="zákl. prenesená",J173,0)</f>
        <v>0</v>
      </c>
      <c r="BH173" s="182">
        <f>IF(N173="zníž. prenesená",J173,0)</f>
        <v>0</v>
      </c>
      <c r="BI173" s="182">
        <f>IF(N173="nulová",J173,0)</f>
        <v>0</v>
      </c>
      <c r="BJ173" s="15" t="s">
        <v>135</v>
      </c>
      <c r="BK173" s="182">
        <f>ROUND(I173*H173,2)</f>
        <v>219.80000000000001</v>
      </c>
      <c r="BL173" s="15" t="s">
        <v>134</v>
      </c>
      <c r="BM173" s="181" t="s">
        <v>348</v>
      </c>
    </row>
    <row r="174" s="2" customFormat="1" ht="16.5" customHeight="1">
      <c r="A174" s="28"/>
      <c r="B174" s="169"/>
      <c r="C174" s="187" t="s">
        <v>366</v>
      </c>
      <c r="D174" s="187" t="s">
        <v>227</v>
      </c>
      <c r="E174" s="188" t="s">
        <v>689</v>
      </c>
      <c r="F174" s="189" t="s">
        <v>690</v>
      </c>
      <c r="G174" s="190" t="s">
        <v>238</v>
      </c>
      <c r="H174" s="191">
        <v>1</v>
      </c>
      <c r="I174" s="192">
        <v>33.600000000000001</v>
      </c>
      <c r="J174" s="192">
        <f>ROUND(I174*H174,2)</f>
        <v>33.600000000000001</v>
      </c>
      <c r="K174" s="193"/>
      <c r="L174" s="194"/>
      <c r="M174" s="195" t="s">
        <v>1</v>
      </c>
      <c r="N174" s="196" t="s">
        <v>38</v>
      </c>
      <c r="O174" s="179">
        <v>0</v>
      </c>
      <c r="P174" s="179">
        <f>O174*H174</f>
        <v>0</v>
      </c>
      <c r="Q174" s="179">
        <v>0</v>
      </c>
      <c r="R174" s="179">
        <f>Q174*H174</f>
        <v>0</v>
      </c>
      <c r="S174" s="179">
        <v>0</v>
      </c>
      <c r="T174" s="180">
        <f>S174*H174</f>
        <v>0</v>
      </c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R174" s="181" t="s">
        <v>167</v>
      </c>
      <c r="AT174" s="181" t="s">
        <v>227</v>
      </c>
      <c r="AU174" s="181" t="s">
        <v>80</v>
      </c>
      <c r="AY174" s="15" t="s">
        <v>127</v>
      </c>
      <c r="BE174" s="182">
        <f>IF(N174="základná",J174,0)</f>
        <v>0</v>
      </c>
      <c r="BF174" s="182">
        <f>IF(N174="znížená",J174,0)</f>
        <v>33.600000000000001</v>
      </c>
      <c r="BG174" s="182">
        <f>IF(N174="zákl. prenesená",J174,0)</f>
        <v>0</v>
      </c>
      <c r="BH174" s="182">
        <f>IF(N174="zníž. prenesená",J174,0)</f>
        <v>0</v>
      </c>
      <c r="BI174" s="182">
        <f>IF(N174="nulová",J174,0)</f>
        <v>0</v>
      </c>
      <c r="BJ174" s="15" t="s">
        <v>135</v>
      </c>
      <c r="BK174" s="182">
        <f>ROUND(I174*H174,2)</f>
        <v>33.600000000000001</v>
      </c>
      <c r="BL174" s="15" t="s">
        <v>134</v>
      </c>
      <c r="BM174" s="181" t="s">
        <v>691</v>
      </c>
    </row>
    <row r="175" s="2" customFormat="1" ht="16.5" customHeight="1">
      <c r="A175" s="28"/>
      <c r="B175" s="169"/>
      <c r="C175" s="187" t="s">
        <v>269</v>
      </c>
      <c r="D175" s="187" t="s">
        <v>227</v>
      </c>
      <c r="E175" s="188" t="s">
        <v>692</v>
      </c>
      <c r="F175" s="189" t="s">
        <v>693</v>
      </c>
      <c r="G175" s="190" t="s">
        <v>238</v>
      </c>
      <c r="H175" s="191">
        <v>500</v>
      </c>
      <c r="I175" s="192">
        <v>1.3200000000000001</v>
      </c>
      <c r="J175" s="192">
        <f>ROUND(I175*H175,2)</f>
        <v>660</v>
      </c>
      <c r="K175" s="193"/>
      <c r="L175" s="194"/>
      <c r="M175" s="195" t="s">
        <v>1</v>
      </c>
      <c r="N175" s="196" t="s">
        <v>38</v>
      </c>
      <c r="O175" s="179">
        <v>0</v>
      </c>
      <c r="P175" s="179">
        <f>O175*H175</f>
        <v>0</v>
      </c>
      <c r="Q175" s="179">
        <v>0</v>
      </c>
      <c r="R175" s="179">
        <f>Q175*H175</f>
        <v>0</v>
      </c>
      <c r="S175" s="179">
        <v>0</v>
      </c>
      <c r="T175" s="180">
        <f>S175*H175</f>
        <v>0</v>
      </c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R175" s="181" t="s">
        <v>167</v>
      </c>
      <c r="AT175" s="181" t="s">
        <v>227</v>
      </c>
      <c r="AU175" s="181" t="s">
        <v>80</v>
      </c>
      <c r="AY175" s="15" t="s">
        <v>127</v>
      </c>
      <c r="BE175" s="182">
        <f>IF(N175="základná",J175,0)</f>
        <v>0</v>
      </c>
      <c r="BF175" s="182">
        <f>IF(N175="znížená",J175,0)</f>
        <v>660</v>
      </c>
      <c r="BG175" s="182">
        <f>IF(N175="zákl. prenesená",J175,0)</f>
        <v>0</v>
      </c>
      <c r="BH175" s="182">
        <f>IF(N175="zníž. prenesená",J175,0)</f>
        <v>0</v>
      </c>
      <c r="BI175" s="182">
        <f>IF(N175="nulová",J175,0)</f>
        <v>0</v>
      </c>
      <c r="BJ175" s="15" t="s">
        <v>135</v>
      </c>
      <c r="BK175" s="182">
        <f>ROUND(I175*H175,2)</f>
        <v>660</v>
      </c>
      <c r="BL175" s="15" t="s">
        <v>134</v>
      </c>
      <c r="BM175" s="181" t="s">
        <v>694</v>
      </c>
    </row>
    <row r="176" s="2" customFormat="1" ht="16.5" customHeight="1">
      <c r="A176" s="28"/>
      <c r="B176" s="169"/>
      <c r="C176" s="187" t="s">
        <v>373</v>
      </c>
      <c r="D176" s="187" t="s">
        <v>227</v>
      </c>
      <c r="E176" s="188" t="s">
        <v>695</v>
      </c>
      <c r="F176" s="189" t="s">
        <v>696</v>
      </c>
      <c r="G176" s="190" t="s">
        <v>238</v>
      </c>
      <c r="H176" s="191">
        <v>1</v>
      </c>
      <c r="I176" s="192">
        <v>88</v>
      </c>
      <c r="J176" s="192">
        <f>ROUND(I176*H176,2)</f>
        <v>88</v>
      </c>
      <c r="K176" s="193"/>
      <c r="L176" s="194"/>
      <c r="M176" s="195" t="s">
        <v>1</v>
      </c>
      <c r="N176" s="196" t="s">
        <v>38</v>
      </c>
      <c r="O176" s="179">
        <v>0</v>
      </c>
      <c r="P176" s="179">
        <f>O176*H176</f>
        <v>0</v>
      </c>
      <c r="Q176" s="179">
        <v>0</v>
      </c>
      <c r="R176" s="179">
        <f>Q176*H176</f>
        <v>0</v>
      </c>
      <c r="S176" s="179">
        <v>0</v>
      </c>
      <c r="T176" s="180">
        <f>S176*H176</f>
        <v>0</v>
      </c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R176" s="181" t="s">
        <v>167</v>
      </c>
      <c r="AT176" s="181" t="s">
        <v>227</v>
      </c>
      <c r="AU176" s="181" t="s">
        <v>80</v>
      </c>
      <c r="AY176" s="15" t="s">
        <v>127</v>
      </c>
      <c r="BE176" s="182">
        <f>IF(N176="základná",J176,0)</f>
        <v>0</v>
      </c>
      <c r="BF176" s="182">
        <f>IF(N176="znížená",J176,0)</f>
        <v>88</v>
      </c>
      <c r="BG176" s="182">
        <f>IF(N176="zákl. prenesená",J176,0)</f>
        <v>0</v>
      </c>
      <c r="BH176" s="182">
        <f>IF(N176="zníž. prenesená",J176,0)</f>
        <v>0</v>
      </c>
      <c r="BI176" s="182">
        <f>IF(N176="nulová",J176,0)</f>
        <v>0</v>
      </c>
      <c r="BJ176" s="15" t="s">
        <v>135</v>
      </c>
      <c r="BK176" s="182">
        <f>ROUND(I176*H176,2)</f>
        <v>88</v>
      </c>
      <c r="BL176" s="15" t="s">
        <v>134</v>
      </c>
      <c r="BM176" s="181" t="s">
        <v>365</v>
      </c>
    </row>
    <row r="177" s="2" customFormat="1" ht="16.5" customHeight="1">
      <c r="A177" s="28"/>
      <c r="B177" s="169"/>
      <c r="C177" s="187" t="s">
        <v>377</v>
      </c>
      <c r="D177" s="187" t="s">
        <v>227</v>
      </c>
      <c r="E177" s="188" t="s">
        <v>697</v>
      </c>
      <c r="F177" s="189" t="s">
        <v>501</v>
      </c>
      <c r="G177" s="190" t="s">
        <v>224</v>
      </c>
      <c r="H177" s="191">
        <v>1</v>
      </c>
      <c r="I177" s="192">
        <v>58</v>
      </c>
      <c r="J177" s="192">
        <f>ROUND(I177*H177,2)</f>
        <v>58</v>
      </c>
      <c r="K177" s="193"/>
      <c r="L177" s="194"/>
      <c r="M177" s="195" t="s">
        <v>1</v>
      </c>
      <c r="N177" s="196" t="s">
        <v>38</v>
      </c>
      <c r="O177" s="179">
        <v>0</v>
      </c>
      <c r="P177" s="179">
        <f>O177*H177</f>
        <v>0</v>
      </c>
      <c r="Q177" s="179">
        <v>0</v>
      </c>
      <c r="R177" s="179">
        <f>Q177*H177</f>
        <v>0</v>
      </c>
      <c r="S177" s="179">
        <v>0</v>
      </c>
      <c r="T177" s="180">
        <f>S177*H177</f>
        <v>0</v>
      </c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R177" s="181" t="s">
        <v>167</v>
      </c>
      <c r="AT177" s="181" t="s">
        <v>227</v>
      </c>
      <c r="AU177" s="181" t="s">
        <v>80</v>
      </c>
      <c r="AY177" s="15" t="s">
        <v>127</v>
      </c>
      <c r="BE177" s="182">
        <f>IF(N177="základná",J177,0)</f>
        <v>0</v>
      </c>
      <c r="BF177" s="182">
        <f>IF(N177="znížená",J177,0)</f>
        <v>58</v>
      </c>
      <c r="BG177" s="182">
        <f>IF(N177="zákl. prenesená",J177,0)</f>
        <v>0</v>
      </c>
      <c r="BH177" s="182">
        <f>IF(N177="zníž. prenesená",J177,0)</f>
        <v>0</v>
      </c>
      <c r="BI177" s="182">
        <f>IF(N177="nulová",J177,0)</f>
        <v>0</v>
      </c>
      <c r="BJ177" s="15" t="s">
        <v>135</v>
      </c>
      <c r="BK177" s="182">
        <f>ROUND(I177*H177,2)</f>
        <v>58</v>
      </c>
      <c r="BL177" s="15" t="s">
        <v>134</v>
      </c>
      <c r="BM177" s="181" t="s">
        <v>698</v>
      </c>
    </row>
    <row r="178" s="12" customFormat="1" ht="25.92" customHeight="1">
      <c r="A178" s="12"/>
      <c r="B178" s="157"/>
      <c r="C178" s="12"/>
      <c r="D178" s="158" t="s">
        <v>71</v>
      </c>
      <c r="E178" s="159" t="s">
        <v>477</v>
      </c>
      <c r="F178" s="159" t="s">
        <v>531</v>
      </c>
      <c r="G178" s="12"/>
      <c r="H178" s="12"/>
      <c r="I178" s="12"/>
      <c r="J178" s="160">
        <f>BK178</f>
        <v>11252.200000000001</v>
      </c>
      <c r="K178" s="12"/>
      <c r="L178" s="157"/>
      <c r="M178" s="161"/>
      <c r="N178" s="162"/>
      <c r="O178" s="162"/>
      <c r="P178" s="163">
        <f>SUM(P179:P200)</f>
        <v>0</v>
      </c>
      <c r="Q178" s="162"/>
      <c r="R178" s="163">
        <f>SUM(R179:R200)</f>
        <v>0</v>
      </c>
      <c r="S178" s="162"/>
      <c r="T178" s="164">
        <f>SUM(T179:T200)</f>
        <v>0</v>
      </c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R178" s="158" t="s">
        <v>80</v>
      </c>
      <c r="AT178" s="165" t="s">
        <v>71</v>
      </c>
      <c r="AU178" s="165" t="s">
        <v>72</v>
      </c>
      <c r="AY178" s="158" t="s">
        <v>127</v>
      </c>
      <c r="BK178" s="166">
        <f>SUM(BK179:BK200)</f>
        <v>11252.200000000001</v>
      </c>
    </row>
    <row r="179" s="2" customFormat="1" ht="16.5" customHeight="1">
      <c r="A179" s="28"/>
      <c r="B179" s="169"/>
      <c r="C179" s="187" t="s">
        <v>381</v>
      </c>
      <c r="D179" s="187" t="s">
        <v>227</v>
      </c>
      <c r="E179" s="188" t="s">
        <v>699</v>
      </c>
      <c r="F179" s="189" t="s">
        <v>700</v>
      </c>
      <c r="G179" s="190" t="s">
        <v>238</v>
      </c>
      <c r="H179" s="191">
        <v>320</v>
      </c>
      <c r="I179" s="192">
        <v>3.9399999999999999</v>
      </c>
      <c r="J179" s="192">
        <f>ROUND(I179*H179,2)</f>
        <v>1260.8</v>
      </c>
      <c r="K179" s="193"/>
      <c r="L179" s="194"/>
      <c r="M179" s="195" t="s">
        <v>1</v>
      </c>
      <c r="N179" s="196" t="s">
        <v>38</v>
      </c>
      <c r="O179" s="179">
        <v>0</v>
      </c>
      <c r="P179" s="179">
        <f>O179*H179</f>
        <v>0</v>
      </c>
      <c r="Q179" s="179">
        <v>0</v>
      </c>
      <c r="R179" s="179">
        <f>Q179*H179</f>
        <v>0</v>
      </c>
      <c r="S179" s="179">
        <v>0</v>
      </c>
      <c r="T179" s="180">
        <f>S179*H179</f>
        <v>0</v>
      </c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R179" s="181" t="s">
        <v>167</v>
      </c>
      <c r="AT179" s="181" t="s">
        <v>227</v>
      </c>
      <c r="AU179" s="181" t="s">
        <v>80</v>
      </c>
      <c r="AY179" s="15" t="s">
        <v>127</v>
      </c>
      <c r="BE179" s="182">
        <f>IF(N179="základná",J179,0)</f>
        <v>0</v>
      </c>
      <c r="BF179" s="182">
        <f>IF(N179="znížená",J179,0)</f>
        <v>1260.8</v>
      </c>
      <c r="BG179" s="182">
        <f>IF(N179="zákl. prenesená",J179,0)</f>
        <v>0</v>
      </c>
      <c r="BH179" s="182">
        <f>IF(N179="zníž. prenesená",J179,0)</f>
        <v>0</v>
      </c>
      <c r="BI179" s="182">
        <f>IF(N179="nulová",J179,0)</f>
        <v>0</v>
      </c>
      <c r="BJ179" s="15" t="s">
        <v>135</v>
      </c>
      <c r="BK179" s="182">
        <f>ROUND(I179*H179,2)</f>
        <v>1260.8</v>
      </c>
      <c r="BL179" s="15" t="s">
        <v>134</v>
      </c>
      <c r="BM179" s="181" t="s">
        <v>380</v>
      </c>
    </row>
    <row r="180" s="2" customFormat="1" ht="16.5" customHeight="1">
      <c r="A180" s="28"/>
      <c r="B180" s="169"/>
      <c r="C180" s="187" t="s">
        <v>385</v>
      </c>
      <c r="D180" s="187" t="s">
        <v>227</v>
      </c>
      <c r="E180" s="188" t="s">
        <v>701</v>
      </c>
      <c r="F180" s="189" t="s">
        <v>702</v>
      </c>
      <c r="G180" s="190" t="s">
        <v>238</v>
      </c>
      <c r="H180" s="191">
        <v>0</v>
      </c>
      <c r="I180" s="192">
        <v>0</v>
      </c>
      <c r="J180" s="192">
        <f>ROUND(I180*H180,2)</f>
        <v>0</v>
      </c>
      <c r="K180" s="193"/>
      <c r="L180" s="194"/>
      <c r="M180" s="195" t="s">
        <v>1</v>
      </c>
      <c r="N180" s="196" t="s">
        <v>38</v>
      </c>
      <c r="O180" s="179">
        <v>0</v>
      </c>
      <c r="P180" s="179">
        <f>O180*H180</f>
        <v>0</v>
      </c>
      <c r="Q180" s="179">
        <v>0</v>
      </c>
      <c r="R180" s="179">
        <f>Q180*H180</f>
        <v>0</v>
      </c>
      <c r="S180" s="179">
        <v>0</v>
      </c>
      <c r="T180" s="180">
        <f>S180*H180</f>
        <v>0</v>
      </c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R180" s="181" t="s">
        <v>167</v>
      </c>
      <c r="AT180" s="181" t="s">
        <v>227</v>
      </c>
      <c r="AU180" s="181" t="s">
        <v>80</v>
      </c>
      <c r="AY180" s="15" t="s">
        <v>127</v>
      </c>
      <c r="BE180" s="182">
        <f>IF(N180="základná",J180,0)</f>
        <v>0</v>
      </c>
      <c r="BF180" s="182">
        <f>IF(N180="znížená",J180,0)</f>
        <v>0</v>
      </c>
      <c r="BG180" s="182">
        <f>IF(N180="zákl. prenesená",J180,0)</f>
        <v>0</v>
      </c>
      <c r="BH180" s="182">
        <f>IF(N180="zníž. prenesená",J180,0)</f>
        <v>0</v>
      </c>
      <c r="BI180" s="182">
        <f>IF(N180="nulová",J180,0)</f>
        <v>0</v>
      </c>
      <c r="BJ180" s="15" t="s">
        <v>135</v>
      </c>
      <c r="BK180" s="182">
        <f>ROUND(I180*H180,2)</f>
        <v>0</v>
      </c>
      <c r="BL180" s="15" t="s">
        <v>134</v>
      </c>
      <c r="BM180" s="181" t="s">
        <v>394</v>
      </c>
    </row>
    <row r="181" s="2" customFormat="1" ht="16.5" customHeight="1">
      <c r="A181" s="28"/>
      <c r="B181" s="169"/>
      <c r="C181" s="187" t="s">
        <v>391</v>
      </c>
      <c r="D181" s="187" t="s">
        <v>227</v>
      </c>
      <c r="E181" s="188" t="s">
        <v>703</v>
      </c>
      <c r="F181" s="189" t="s">
        <v>704</v>
      </c>
      <c r="G181" s="190" t="s">
        <v>238</v>
      </c>
      <c r="H181" s="191">
        <v>30</v>
      </c>
      <c r="I181" s="192">
        <v>5</v>
      </c>
      <c r="J181" s="192">
        <f>ROUND(I181*H181,2)</f>
        <v>150</v>
      </c>
      <c r="K181" s="193"/>
      <c r="L181" s="194"/>
      <c r="M181" s="195" t="s">
        <v>1</v>
      </c>
      <c r="N181" s="196" t="s">
        <v>38</v>
      </c>
      <c r="O181" s="179">
        <v>0</v>
      </c>
      <c r="P181" s="179">
        <f>O181*H181</f>
        <v>0</v>
      </c>
      <c r="Q181" s="179">
        <v>0</v>
      </c>
      <c r="R181" s="179">
        <f>Q181*H181</f>
        <v>0</v>
      </c>
      <c r="S181" s="179">
        <v>0</v>
      </c>
      <c r="T181" s="180">
        <f>S181*H181</f>
        <v>0</v>
      </c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R181" s="181" t="s">
        <v>167</v>
      </c>
      <c r="AT181" s="181" t="s">
        <v>227</v>
      </c>
      <c r="AU181" s="181" t="s">
        <v>80</v>
      </c>
      <c r="AY181" s="15" t="s">
        <v>127</v>
      </c>
      <c r="BE181" s="182">
        <f>IF(N181="základná",J181,0)</f>
        <v>0</v>
      </c>
      <c r="BF181" s="182">
        <f>IF(N181="znížená",J181,0)</f>
        <v>150</v>
      </c>
      <c r="BG181" s="182">
        <f>IF(N181="zákl. prenesená",J181,0)</f>
        <v>0</v>
      </c>
      <c r="BH181" s="182">
        <f>IF(N181="zníž. prenesená",J181,0)</f>
        <v>0</v>
      </c>
      <c r="BI181" s="182">
        <f>IF(N181="nulová",J181,0)</f>
        <v>0</v>
      </c>
      <c r="BJ181" s="15" t="s">
        <v>135</v>
      </c>
      <c r="BK181" s="182">
        <f>ROUND(I181*H181,2)</f>
        <v>150</v>
      </c>
      <c r="BL181" s="15" t="s">
        <v>134</v>
      </c>
      <c r="BM181" s="181" t="s">
        <v>398</v>
      </c>
    </row>
    <row r="182" s="2" customFormat="1" ht="16.5" customHeight="1">
      <c r="A182" s="28"/>
      <c r="B182" s="169"/>
      <c r="C182" s="187" t="s">
        <v>395</v>
      </c>
      <c r="D182" s="187" t="s">
        <v>227</v>
      </c>
      <c r="E182" s="188" t="s">
        <v>705</v>
      </c>
      <c r="F182" s="189" t="s">
        <v>472</v>
      </c>
      <c r="G182" s="190" t="s">
        <v>158</v>
      </c>
      <c r="H182" s="191">
        <v>180</v>
      </c>
      <c r="I182" s="192">
        <v>5.54</v>
      </c>
      <c r="J182" s="192">
        <f>ROUND(I182*H182,2)</f>
        <v>997.20000000000005</v>
      </c>
      <c r="K182" s="193"/>
      <c r="L182" s="194"/>
      <c r="M182" s="195" t="s">
        <v>1</v>
      </c>
      <c r="N182" s="196" t="s">
        <v>38</v>
      </c>
      <c r="O182" s="179">
        <v>0</v>
      </c>
      <c r="P182" s="179">
        <f>O182*H182</f>
        <v>0</v>
      </c>
      <c r="Q182" s="179">
        <v>0</v>
      </c>
      <c r="R182" s="179">
        <f>Q182*H182</f>
        <v>0</v>
      </c>
      <c r="S182" s="179">
        <v>0</v>
      </c>
      <c r="T182" s="180">
        <f>S182*H182</f>
        <v>0</v>
      </c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R182" s="181" t="s">
        <v>167</v>
      </c>
      <c r="AT182" s="181" t="s">
        <v>227</v>
      </c>
      <c r="AU182" s="181" t="s">
        <v>80</v>
      </c>
      <c r="AY182" s="15" t="s">
        <v>127</v>
      </c>
      <c r="BE182" s="182">
        <f>IF(N182="základná",J182,0)</f>
        <v>0</v>
      </c>
      <c r="BF182" s="182">
        <f>IF(N182="znížená",J182,0)</f>
        <v>997.20000000000005</v>
      </c>
      <c r="BG182" s="182">
        <f>IF(N182="zákl. prenesená",J182,0)</f>
        <v>0</v>
      </c>
      <c r="BH182" s="182">
        <f>IF(N182="zníž. prenesená",J182,0)</f>
        <v>0</v>
      </c>
      <c r="BI182" s="182">
        <f>IF(N182="nulová",J182,0)</f>
        <v>0</v>
      </c>
      <c r="BJ182" s="15" t="s">
        <v>135</v>
      </c>
      <c r="BK182" s="182">
        <f>ROUND(I182*H182,2)</f>
        <v>997.20000000000005</v>
      </c>
      <c r="BL182" s="15" t="s">
        <v>134</v>
      </c>
      <c r="BM182" s="181" t="s">
        <v>402</v>
      </c>
    </row>
    <row r="183" s="2" customFormat="1" ht="21.75" customHeight="1">
      <c r="A183" s="28"/>
      <c r="B183" s="169"/>
      <c r="C183" s="187" t="s">
        <v>399</v>
      </c>
      <c r="D183" s="187" t="s">
        <v>227</v>
      </c>
      <c r="E183" s="188" t="s">
        <v>706</v>
      </c>
      <c r="F183" s="189" t="s">
        <v>707</v>
      </c>
      <c r="G183" s="190" t="s">
        <v>158</v>
      </c>
      <c r="H183" s="191">
        <v>180</v>
      </c>
      <c r="I183" s="192">
        <v>15</v>
      </c>
      <c r="J183" s="192">
        <f>ROUND(I183*H183,2)</f>
        <v>2700</v>
      </c>
      <c r="K183" s="193"/>
      <c r="L183" s="194"/>
      <c r="M183" s="195" t="s">
        <v>1</v>
      </c>
      <c r="N183" s="196" t="s">
        <v>38</v>
      </c>
      <c r="O183" s="179">
        <v>0</v>
      </c>
      <c r="P183" s="179">
        <f>O183*H183</f>
        <v>0</v>
      </c>
      <c r="Q183" s="179">
        <v>0</v>
      </c>
      <c r="R183" s="179">
        <f>Q183*H183</f>
        <v>0</v>
      </c>
      <c r="S183" s="179">
        <v>0</v>
      </c>
      <c r="T183" s="180">
        <f>S183*H183</f>
        <v>0</v>
      </c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R183" s="181" t="s">
        <v>167</v>
      </c>
      <c r="AT183" s="181" t="s">
        <v>227</v>
      </c>
      <c r="AU183" s="181" t="s">
        <v>80</v>
      </c>
      <c r="AY183" s="15" t="s">
        <v>127</v>
      </c>
      <c r="BE183" s="182">
        <f>IF(N183="základná",J183,0)</f>
        <v>0</v>
      </c>
      <c r="BF183" s="182">
        <f>IF(N183="znížená",J183,0)</f>
        <v>2700</v>
      </c>
      <c r="BG183" s="182">
        <f>IF(N183="zákl. prenesená",J183,0)</f>
        <v>0</v>
      </c>
      <c r="BH183" s="182">
        <f>IF(N183="zníž. prenesená",J183,0)</f>
        <v>0</v>
      </c>
      <c r="BI183" s="182">
        <f>IF(N183="nulová",J183,0)</f>
        <v>0</v>
      </c>
      <c r="BJ183" s="15" t="s">
        <v>135</v>
      </c>
      <c r="BK183" s="182">
        <f>ROUND(I183*H183,2)</f>
        <v>2700</v>
      </c>
      <c r="BL183" s="15" t="s">
        <v>134</v>
      </c>
      <c r="BM183" s="181" t="s">
        <v>406</v>
      </c>
    </row>
    <row r="184" s="2" customFormat="1" ht="16.5" customHeight="1">
      <c r="A184" s="28"/>
      <c r="B184" s="169"/>
      <c r="C184" s="187" t="s">
        <v>403</v>
      </c>
      <c r="D184" s="187" t="s">
        <v>227</v>
      </c>
      <c r="E184" s="188" t="s">
        <v>708</v>
      </c>
      <c r="F184" s="189" t="s">
        <v>709</v>
      </c>
      <c r="G184" s="190" t="s">
        <v>158</v>
      </c>
      <c r="H184" s="191">
        <v>180</v>
      </c>
      <c r="I184" s="192">
        <v>10</v>
      </c>
      <c r="J184" s="192">
        <f>ROUND(I184*H184,2)</f>
        <v>1800</v>
      </c>
      <c r="K184" s="193"/>
      <c r="L184" s="194"/>
      <c r="M184" s="195" t="s">
        <v>1</v>
      </c>
      <c r="N184" s="196" t="s">
        <v>38</v>
      </c>
      <c r="O184" s="179">
        <v>0</v>
      </c>
      <c r="P184" s="179">
        <f>O184*H184</f>
        <v>0</v>
      </c>
      <c r="Q184" s="179">
        <v>0</v>
      </c>
      <c r="R184" s="179">
        <f>Q184*H184</f>
        <v>0</v>
      </c>
      <c r="S184" s="179">
        <v>0</v>
      </c>
      <c r="T184" s="180">
        <f>S184*H184</f>
        <v>0</v>
      </c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R184" s="181" t="s">
        <v>167</v>
      </c>
      <c r="AT184" s="181" t="s">
        <v>227</v>
      </c>
      <c r="AU184" s="181" t="s">
        <v>80</v>
      </c>
      <c r="AY184" s="15" t="s">
        <v>127</v>
      </c>
      <c r="BE184" s="182">
        <f>IF(N184="základná",J184,0)</f>
        <v>0</v>
      </c>
      <c r="BF184" s="182">
        <f>IF(N184="znížená",J184,0)</f>
        <v>1800</v>
      </c>
      <c r="BG184" s="182">
        <f>IF(N184="zákl. prenesená",J184,0)</f>
        <v>0</v>
      </c>
      <c r="BH184" s="182">
        <f>IF(N184="zníž. prenesená",J184,0)</f>
        <v>0</v>
      </c>
      <c r="BI184" s="182">
        <f>IF(N184="nulová",J184,0)</f>
        <v>0</v>
      </c>
      <c r="BJ184" s="15" t="s">
        <v>135</v>
      </c>
      <c r="BK184" s="182">
        <f>ROUND(I184*H184,2)</f>
        <v>1800</v>
      </c>
      <c r="BL184" s="15" t="s">
        <v>134</v>
      </c>
      <c r="BM184" s="181" t="s">
        <v>410</v>
      </c>
    </row>
    <row r="185" s="2" customFormat="1" ht="24.15" customHeight="1">
      <c r="A185" s="28"/>
      <c r="B185" s="169"/>
      <c r="C185" s="187" t="s">
        <v>407</v>
      </c>
      <c r="D185" s="187" t="s">
        <v>227</v>
      </c>
      <c r="E185" s="188" t="s">
        <v>710</v>
      </c>
      <c r="F185" s="189" t="s">
        <v>711</v>
      </c>
      <c r="G185" s="190" t="s">
        <v>133</v>
      </c>
      <c r="H185" s="191">
        <v>90</v>
      </c>
      <c r="I185" s="192">
        <v>6</v>
      </c>
      <c r="J185" s="192">
        <f>ROUND(I185*H185,2)</f>
        <v>540</v>
      </c>
      <c r="K185" s="193"/>
      <c r="L185" s="194"/>
      <c r="M185" s="195" t="s">
        <v>1</v>
      </c>
      <c r="N185" s="196" t="s">
        <v>38</v>
      </c>
      <c r="O185" s="179">
        <v>0</v>
      </c>
      <c r="P185" s="179">
        <f>O185*H185</f>
        <v>0</v>
      </c>
      <c r="Q185" s="179">
        <v>0</v>
      </c>
      <c r="R185" s="179">
        <f>Q185*H185</f>
        <v>0</v>
      </c>
      <c r="S185" s="179">
        <v>0</v>
      </c>
      <c r="T185" s="180">
        <f>S185*H185</f>
        <v>0</v>
      </c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R185" s="181" t="s">
        <v>167</v>
      </c>
      <c r="AT185" s="181" t="s">
        <v>227</v>
      </c>
      <c r="AU185" s="181" t="s">
        <v>80</v>
      </c>
      <c r="AY185" s="15" t="s">
        <v>127</v>
      </c>
      <c r="BE185" s="182">
        <f>IF(N185="základná",J185,0)</f>
        <v>0</v>
      </c>
      <c r="BF185" s="182">
        <f>IF(N185="znížená",J185,0)</f>
        <v>540</v>
      </c>
      <c r="BG185" s="182">
        <f>IF(N185="zákl. prenesená",J185,0)</f>
        <v>0</v>
      </c>
      <c r="BH185" s="182">
        <f>IF(N185="zníž. prenesená",J185,0)</f>
        <v>0</v>
      </c>
      <c r="BI185" s="182">
        <f>IF(N185="nulová",J185,0)</f>
        <v>0</v>
      </c>
      <c r="BJ185" s="15" t="s">
        <v>135</v>
      </c>
      <c r="BK185" s="182">
        <f>ROUND(I185*H185,2)</f>
        <v>540</v>
      </c>
      <c r="BL185" s="15" t="s">
        <v>134</v>
      </c>
      <c r="BM185" s="181" t="s">
        <v>427</v>
      </c>
    </row>
    <row r="186" s="2" customFormat="1" ht="16.5" customHeight="1">
      <c r="A186" s="28"/>
      <c r="B186" s="169"/>
      <c r="C186" s="187" t="s">
        <v>414</v>
      </c>
      <c r="D186" s="187" t="s">
        <v>227</v>
      </c>
      <c r="E186" s="188" t="s">
        <v>712</v>
      </c>
      <c r="F186" s="189" t="s">
        <v>713</v>
      </c>
      <c r="G186" s="190" t="s">
        <v>158</v>
      </c>
      <c r="H186" s="191">
        <v>350</v>
      </c>
      <c r="I186" s="192">
        <v>4.8899999999999997</v>
      </c>
      <c r="J186" s="192">
        <f>ROUND(I186*H186,2)</f>
        <v>1711.5</v>
      </c>
      <c r="K186" s="193"/>
      <c r="L186" s="194"/>
      <c r="M186" s="195" t="s">
        <v>1</v>
      </c>
      <c r="N186" s="196" t="s">
        <v>38</v>
      </c>
      <c r="O186" s="179">
        <v>0</v>
      </c>
      <c r="P186" s="179">
        <f>O186*H186</f>
        <v>0</v>
      </c>
      <c r="Q186" s="179">
        <v>0</v>
      </c>
      <c r="R186" s="179">
        <f>Q186*H186</f>
        <v>0</v>
      </c>
      <c r="S186" s="179">
        <v>0</v>
      </c>
      <c r="T186" s="180">
        <f>S186*H186</f>
        <v>0</v>
      </c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R186" s="181" t="s">
        <v>167</v>
      </c>
      <c r="AT186" s="181" t="s">
        <v>227</v>
      </c>
      <c r="AU186" s="181" t="s">
        <v>80</v>
      </c>
      <c r="AY186" s="15" t="s">
        <v>127</v>
      </c>
      <c r="BE186" s="182">
        <f>IF(N186="základná",J186,0)</f>
        <v>0</v>
      </c>
      <c r="BF186" s="182">
        <f>IF(N186="znížená",J186,0)</f>
        <v>1711.5</v>
      </c>
      <c r="BG186" s="182">
        <f>IF(N186="zákl. prenesená",J186,0)</f>
        <v>0</v>
      </c>
      <c r="BH186" s="182">
        <f>IF(N186="zníž. prenesená",J186,0)</f>
        <v>0</v>
      </c>
      <c r="BI186" s="182">
        <f>IF(N186="nulová",J186,0)</f>
        <v>0</v>
      </c>
      <c r="BJ186" s="15" t="s">
        <v>135</v>
      </c>
      <c r="BK186" s="182">
        <f>ROUND(I186*H186,2)</f>
        <v>1711.5</v>
      </c>
      <c r="BL186" s="15" t="s">
        <v>134</v>
      </c>
      <c r="BM186" s="181" t="s">
        <v>436</v>
      </c>
    </row>
    <row r="187" s="2" customFormat="1" ht="16.5" customHeight="1">
      <c r="A187" s="28"/>
      <c r="B187" s="169"/>
      <c r="C187" s="187" t="s">
        <v>417</v>
      </c>
      <c r="D187" s="187" t="s">
        <v>227</v>
      </c>
      <c r="E187" s="188" t="s">
        <v>714</v>
      </c>
      <c r="F187" s="189" t="s">
        <v>470</v>
      </c>
      <c r="G187" s="190" t="s">
        <v>158</v>
      </c>
      <c r="H187" s="191">
        <v>100</v>
      </c>
      <c r="I187" s="192">
        <v>4.0599999999999996</v>
      </c>
      <c r="J187" s="192">
        <f>ROUND(I187*H187,2)</f>
        <v>406</v>
      </c>
      <c r="K187" s="193"/>
      <c r="L187" s="194"/>
      <c r="M187" s="195" t="s">
        <v>1</v>
      </c>
      <c r="N187" s="196" t="s">
        <v>38</v>
      </c>
      <c r="O187" s="179">
        <v>0</v>
      </c>
      <c r="P187" s="179">
        <f>O187*H187</f>
        <v>0</v>
      </c>
      <c r="Q187" s="179">
        <v>0</v>
      </c>
      <c r="R187" s="179">
        <f>Q187*H187</f>
        <v>0</v>
      </c>
      <c r="S187" s="179">
        <v>0</v>
      </c>
      <c r="T187" s="180">
        <f>S187*H187</f>
        <v>0</v>
      </c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R187" s="181" t="s">
        <v>167</v>
      </c>
      <c r="AT187" s="181" t="s">
        <v>227</v>
      </c>
      <c r="AU187" s="181" t="s">
        <v>80</v>
      </c>
      <c r="AY187" s="15" t="s">
        <v>127</v>
      </c>
      <c r="BE187" s="182">
        <f>IF(N187="základná",J187,0)</f>
        <v>0</v>
      </c>
      <c r="BF187" s="182">
        <f>IF(N187="znížená",J187,0)</f>
        <v>406</v>
      </c>
      <c r="BG187" s="182">
        <f>IF(N187="zákl. prenesená",J187,0)</f>
        <v>0</v>
      </c>
      <c r="BH187" s="182">
        <f>IF(N187="zníž. prenesená",J187,0)</f>
        <v>0</v>
      </c>
      <c r="BI187" s="182">
        <f>IF(N187="nulová",J187,0)</f>
        <v>0</v>
      </c>
      <c r="BJ187" s="15" t="s">
        <v>135</v>
      </c>
      <c r="BK187" s="182">
        <f>ROUND(I187*H187,2)</f>
        <v>406</v>
      </c>
      <c r="BL187" s="15" t="s">
        <v>134</v>
      </c>
      <c r="BM187" s="181" t="s">
        <v>715</v>
      </c>
    </row>
    <row r="188" s="2" customFormat="1" ht="16.5" customHeight="1">
      <c r="A188" s="28"/>
      <c r="B188" s="169"/>
      <c r="C188" s="187" t="s">
        <v>420</v>
      </c>
      <c r="D188" s="187" t="s">
        <v>227</v>
      </c>
      <c r="E188" s="188" t="s">
        <v>716</v>
      </c>
      <c r="F188" s="189" t="s">
        <v>717</v>
      </c>
      <c r="G188" s="190" t="s">
        <v>238</v>
      </c>
      <c r="H188" s="191">
        <v>14</v>
      </c>
      <c r="I188" s="192">
        <v>5.4900000000000002</v>
      </c>
      <c r="J188" s="192">
        <f>ROUND(I188*H188,2)</f>
        <v>76.859999999999999</v>
      </c>
      <c r="K188" s="193"/>
      <c r="L188" s="194"/>
      <c r="M188" s="195" t="s">
        <v>1</v>
      </c>
      <c r="N188" s="196" t="s">
        <v>38</v>
      </c>
      <c r="O188" s="179">
        <v>0</v>
      </c>
      <c r="P188" s="179">
        <f>O188*H188</f>
        <v>0</v>
      </c>
      <c r="Q188" s="179">
        <v>0</v>
      </c>
      <c r="R188" s="179">
        <f>Q188*H188</f>
        <v>0</v>
      </c>
      <c r="S188" s="179">
        <v>0</v>
      </c>
      <c r="T188" s="180">
        <f>S188*H188</f>
        <v>0</v>
      </c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R188" s="181" t="s">
        <v>167</v>
      </c>
      <c r="AT188" s="181" t="s">
        <v>227</v>
      </c>
      <c r="AU188" s="181" t="s">
        <v>80</v>
      </c>
      <c r="AY188" s="15" t="s">
        <v>127</v>
      </c>
      <c r="BE188" s="182">
        <f>IF(N188="základná",J188,0)</f>
        <v>0</v>
      </c>
      <c r="BF188" s="182">
        <f>IF(N188="znížená",J188,0)</f>
        <v>76.859999999999999</v>
      </c>
      <c r="BG188" s="182">
        <f>IF(N188="zákl. prenesená",J188,0)</f>
        <v>0</v>
      </c>
      <c r="BH188" s="182">
        <f>IF(N188="zníž. prenesená",J188,0)</f>
        <v>0</v>
      </c>
      <c r="BI188" s="182">
        <f>IF(N188="nulová",J188,0)</f>
        <v>0</v>
      </c>
      <c r="BJ188" s="15" t="s">
        <v>135</v>
      </c>
      <c r="BK188" s="182">
        <f>ROUND(I188*H188,2)</f>
        <v>76.859999999999999</v>
      </c>
      <c r="BL188" s="15" t="s">
        <v>134</v>
      </c>
      <c r="BM188" s="181" t="s">
        <v>718</v>
      </c>
    </row>
    <row r="189" s="2" customFormat="1" ht="16.5" customHeight="1">
      <c r="A189" s="28"/>
      <c r="B189" s="169"/>
      <c r="C189" s="187" t="s">
        <v>423</v>
      </c>
      <c r="D189" s="187" t="s">
        <v>227</v>
      </c>
      <c r="E189" s="188" t="s">
        <v>719</v>
      </c>
      <c r="F189" s="189" t="s">
        <v>720</v>
      </c>
      <c r="G189" s="190" t="s">
        <v>238</v>
      </c>
      <c r="H189" s="191">
        <v>14</v>
      </c>
      <c r="I189" s="192">
        <v>1.94</v>
      </c>
      <c r="J189" s="192">
        <f>ROUND(I189*H189,2)</f>
        <v>27.16</v>
      </c>
      <c r="K189" s="193"/>
      <c r="L189" s="194"/>
      <c r="M189" s="195" t="s">
        <v>1</v>
      </c>
      <c r="N189" s="196" t="s">
        <v>38</v>
      </c>
      <c r="O189" s="179">
        <v>0</v>
      </c>
      <c r="P189" s="179">
        <f>O189*H189</f>
        <v>0</v>
      </c>
      <c r="Q189" s="179">
        <v>0</v>
      </c>
      <c r="R189" s="179">
        <f>Q189*H189</f>
        <v>0</v>
      </c>
      <c r="S189" s="179">
        <v>0</v>
      </c>
      <c r="T189" s="180">
        <f>S189*H189</f>
        <v>0</v>
      </c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R189" s="181" t="s">
        <v>167</v>
      </c>
      <c r="AT189" s="181" t="s">
        <v>227</v>
      </c>
      <c r="AU189" s="181" t="s">
        <v>80</v>
      </c>
      <c r="AY189" s="15" t="s">
        <v>127</v>
      </c>
      <c r="BE189" s="182">
        <f>IF(N189="základná",J189,0)</f>
        <v>0</v>
      </c>
      <c r="BF189" s="182">
        <f>IF(N189="znížená",J189,0)</f>
        <v>27.16</v>
      </c>
      <c r="BG189" s="182">
        <f>IF(N189="zákl. prenesená",J189,0)</f>
        <v>0</v>
      </c>
      <c r="BH189" s="182">
        <f>IF(N189="zníž. prenesená",J189,0)</f>
        <v>0</v>
      </c>
      <c r="BI189" s="182">
        <f>IF(N189="nulová",J189,0)</f>
        <v>0</v>
      </c>
      <c r="BJ189" s="15" t="s">
        <v>135</v>
      </c>
      <c r="BK189" s="182">
        <f>ROUND(I189*H189,2)</f>
        <v>27.16</v>
      </c>
      <c r="BL189" s="15" t="s">
        <v>134</v>
      </c>
      <c r="BM189" s="181" t="s">
        <v>721</v>
      </c>
    </row>
    <row r="190" s="2" customFormat="1" ht="16.5" customHeight="1">
      <c r="A190" s="28"/>
      <c r="B190" s="169"/>
      <c r="C190" s="187" t="s">
        <v>428</v>
      </c>
      <c r="D190" s="187" t="s">
        <v>227</v>
      </c>
      <c r="E190" s="188" t="s">
        <v>722</v>
      </c>
      <c r="F190" s="189" t="s">
        <v>723</v>
      </c>
      <c r="G190" s="190" t="s">
        <v>238</v>
      </c>
      <c r="H190" s="191">
        <v>15</v>
      </c>
      <c r="I190" s="192">
        <v>3.3599999999999999</v>
      </c>
      <c r="J190" s="192">
        <f>ROUND(I190*H190,2)</f>
        <v>50.399999999999999</v>
      </c>
      <c r="K190" s="193"/>
      <c r="L190" s="194"/>
      <c r="M190" s="195" t="s">
        <v>1</v>
      </c>
      <c r="N190" s="196" t="s">
        <v>38</v>
      </c>
      <c r="O190" s="179">
        <v>0</v>
      </c>
      <c r="P190" s="179">
        <f>O190*H190</f>
        <v>0</v>
      </c>
      <c r="Q190" s="179">
        <v>0</v>
      </c>
      <c r="R190" s="179">
        <f>Q190*H190</f>
        <v>0</v>
      </c>
      <c r="S190" s="179">
        <v>0</v>
      </c>
      <c r="T190" s="180">
        <f>S190*H190</f>
        <v>0</v>
      </c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R190" s="181" t="s">
        <v>167</v>
      </c>
      <c r="AT190" s="181" t="s">
        <v>227</v>
      </c>
      <c r="AU190" s="181" t="s">
        <v>80</v>
      </c>
      <c r="AY190" s="15" t="s">
        <v>127</v>
      </c>
      <c r="BE190" s="182">
        <f>IF(N190="základná",J190,0)</f>
        <v>0</v>
      </c>
      <c r="BF190" s="182">
        <f>IF(N190="znížená",J190,0)</f>
        <v>50.399999999999999</v>
      </c>
      <c r="BG190" s="182">
        <f>IF(N190="zákl. prenesená",J190,0)</f>
        <v>0</v>
      </c>
      <c r="BH190" s="182">
        <f>IF(N190="zníž. prenesená",J190,0)</f>
        <v>0</v>
      </c>
      <c r="BI190" s="182">
        <f>IF(N190="nulová",J190,0)</f>
        <v>0</v>
      </c>
      <c r="BJ190" s="15" t="s">
        <v>135</v>
      </c>
      <c r="BK190" s="182">
        <f>ROUND(I190*H190,2)</f>
        <v>50.399999999999999</v>
      </c>
      <c r="BL190" s="15" t="s">
        <v>134</v>
      </c>
      <c r="BM190" s="181" t="s">
        <v>724</v>
      </c>
    </row>
    <row r="191" s="2" customFormat="1" ht="16.5" customHeight="1">
      <c r="A191" s="28"/>
      <c r="B191" s="169"/>
      <c r="C191" s="187" t="s">
        <v>431</v>
      </c>
      <c r="D191" s="187" t="s">
        <v>227</v>
      </c>
      <c r="E191" s="188" t="s">
        <v>725</v>
      </c>
      <c r="F191" s="189" t="s">
        <v>726</v>
      </c>
      <c r="G191" s="190" t="s">
        <v>238</v>
      </c>
      <c r="H191" s="191">
        <v>10</v>
      </c>
      <c r="I191" s="192">
        <v>5.1399999999999997</v>
      </c>
      <c r="J191" s="192">
        <f>ROUND(I191*H191,2)</f>
        <v>51.399999999999999</v>
      </c>
      <c r="K191" s="193"/>
      <c r="L191" s="194"/>
      <c r="M191" s="195" t="s">
        <v>1</v>
      </c>
      <c r="N191" s="196" t="s">
        <v>38</v>
      </c>
      <c r="O191" s="179">
        <v>0</v>
      </c>
      <c r="P191" s="179">
        <f>O191*H191</f>
        <v>0</v>
      </c>
      <c r="Q191" s="179">
        <v>0</v>
      </c>
      <c r="R191" s="179">
        <f>Q191*H191</f>
        <v>0</v>
      </c>
      <c r="S191" s="179">
        <v>0</v>
      </c>
      <c r="T191" s="180">
        <f>S191*H191</f>
        <v>0</v>
      </c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R191" s="181" t="s">
        <v>167</v>
      </c>
      <c r="AT191" s="181" t="s">
        <v>227</v>
      </c>
      <c r="AU191" s="181" t="s">
        <v>80</v>
      </c>
      <c r="AY191" s="15" t="s">
        <v>127</v>
      </c>
      <c r="BE191" s="182">
        <f>IF(N191="základná",J191,0)</f>
        <v>0</v>
      </c>
      <c r="BF191" s="182">
        <f>IF(N191="znížená",J191,0)</f>
        <v>51.399999999999999</v>
      </c>
      <c r="BG191" s="182">
        <f>IF(N191="zákl. prenesená",J191,0)</f>
        <v>0</v>
      </c>
      <c r="BH191" s="182">
        <f>IF(N191="zníž. prenesená",J191,0)</f>
        <v>0</v>
      </c>
      <c r="BI191" s="182">
        <f>IF(N191="nulová",J191,0)</f>
        <v>0</v>
      </c>
      <c r="BJ191" s="15" t="s">
        <v>135</v>
      </c>
      <c r="BK191" s="182">
        <f>ROUND(I191*H191,2)</f>
        <v>51.399999999999999</v>
      </c>
      <c r="BL191" s="15" t="s">
        <v>134</v>
      </c>
      <c r="BM191" s="181" t="s">
        <v>727</v>
      </c>
    </row>
    <row r="192" s="2" customFormat="1" ht="21.75" customHeight="1">
      <c r="A192" s="28"/>
      <c r="B192" s="169"/>
      <c r="C192" s="187" t="s">
        <v>426</v>
      </c>
      <c r="D192" s="187" t="s">
        <v>227</v>
      </c>
      <c r="E192" s="188" t="s">
        <v>728</v>
      </c>
      <c r="F192" s="189" t="s">
        <v>729</v>
      </c>
      <c r="G192" s="190" t="s">
        <v>238</v>
      </c>
      <c r="H192" s="191">
        <v>14</v>
      </c>
      <c r="I192" s="192">
        <v>5.29</v>
      </c>
      <c r="J192" s="192">
        <f>ROUND(I192*H192,2)</f>
        <v>74.060000000000002</v>
      </c>
      <c r="K192" s="193"/>
      <c r="L192" s="194"/>
      <c r="M192" s="195" t="s">
        <v>1</v>
      </c>
      <c r="N192" s="196" t="s">
        <v>38</v>
      </c>
      <c r="O192" s="179">
        <v>0</v>
      </c>
      <c r="P192" s="179">
        <f>O192*H192</f>
        <v>0</v>
      </c>
      <c r="Q192" s="179">
        <v>0</v>
      </c>
      <c r="R192" s="179">
        <f>Q192*H192</f>
        <v>0</v>
      </c>
      <c r="S192" s="179">
        <v>0</v>
      </c>
      <c r="T192" s="180">
        <f>S192*H192</f>
        <v>0</v>
      </c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R192" s="181" t="s">
        <v>167</v>
      </c>
      <c r="AT192" s="181" t="s">
        <v>227</v>
      </c>
      <c r="AU192" s="181" t="s">
        <v>80</v>
      </c>
      <c r="AY192" s="15" t="s">
        <v>127</v>
      </c>
      <c r="BE192" s="182">
        <f>IF(N192="základná",J192,0)</f>
        <v>0</v>
      </c>
      <c r="BF192" s="182">
        <f>IF(N192="znížená",J192,0)</f>
        <v>74.060000000000002</v>
      </c>
      <c r="BG192" s="182">
        <f>IF(N192="zákl. prenesená",J192,0)</f>
        <v>0</v>
      </c>
      <c r="BH192" s="182">
        <f>IF(N192="zníž. prenesená",J192,0)</f>
        <v>0</v>
      </c>
      <c r="BI192" s="182">
        <f>IF(N192="nulová",J192,0)</f>
        <v>0</v>
      </c>
      <c r="BJ192" s="15" t="s">
        <v>135</v>
      </c>
      <c r="BK192" s="182">
        <f>ROUND(I192*H192,2)</f>
        <v>74.060000000000002</v>
      </c>
      <c r="BL192" s="15" t="s">
        <v>134</v>
      </c>
      <c r="BM192" s="181" t="s">
        <v>730</v>
      </c>
    </row>
    <row r="193" s="2" customFormat="1" ht="24.15" customHeight="1">
      <c r="A193" s="28"/>
      <c r="B193" s="169"/>
      <c r="C193" s="187" t="s">
        <v>437</v>
      </c>
      <c r="D193" s="187" t="s">
        <v>227</v>
      </c>
      <c r="E193" s="188" t="s">
        <v>731</v>
      </c>
      <c r="F193" s="189" t="s">
        <v>732</v>
      </c>
      <c r="G193" s="190" t="s">
        <v>238</v>
      </c>
      <c r="H193" s="191">
        <v>25</v>
      </c>
      <c r="I193" s="192">
        <v>3.6600000000000001</v>
      </c>
      <c r="J193" s="192">
        <f>ROUND(I193*H193,2)</f>
        <v>91.5</v>
      </c>
      <c r="K193" s="193"/>
      <c r="L193" s="194"/>
      <c r="M193" s="195" t="s">
        <v>1</v>
      </c>
      <c r="N193" s="196" t="s">
        <v>38</v>
      </c>
      <c r="O193" s="179">
        <v>0</v>
      </c>
      <c r="P193" s="179">
        <f>O193*H193</f>
        <v>0</v>
      </c>
      <c r="Q193" s="179">
        <v>0</v>
      </c>
      <c r="R193" s="179">
        <f>Q193*H193</f>
        <v>0</v>
      </c>
      <c r="S193" s="179">
        <v>0</v>
      </c>
      <c r="T193" s="180">
        <f>S193*H193</f>
        <v>0</v>
      </c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R193" s="181" t="s">
        <v>167</v>
      </c>
      <c r="AT193" s="181" t="s">
        <v>227</v>
      </c>
      <c r="AU193" s="181" t="s">
        <v>80</v>
      </c>
      <c r="AY193" s="15" t="s">
        <v>127</v>
      </c>
      <c r="BE193" s="182">
        <f>IF(N193="základná",J193,0)</f>
        <v>0</v>
      </c>
      <c r="BF193" s="182">
        <f>IF(N193="znížená",J193,0)</f>
        <v>91.5</v>
      </c>
      <c r="BG193" s="182">
        <f>IF(N193="zákl. prenesená",J193,0)</f>
        <v>0</v>
      </c>
      <c r="BH193" s="182">
        <f>IF(N193="zníž. prenesená",J193,0)</f>
        <v>0</v>
      </c>
      <c r="BI193" s="182">
        <f>IF(N193="nulová",J193,0)</f>
        <v>0</v>
      </c>
      <c r="BJ193" s="15" t="s">
        <v>135</v>
      </c>
      <c r="BK193" s="182">
        <f>ROUND(I193*H193,2)</f>
        <v>91.5</v>
      </c>
      <c r="BL193" s="15" t="s">
        <v>134</v>
      </c>
      <c r="BM193" s="181" t="s">
        <v>733</v>
      </c>
    </row>
    <row r="194" s="2" customFormat="1" ht="24.15" customHeight="1">
      <c r="A194" s="28"/>
      <c r="B194" s="169"/>
      <c r="C194" s="187" t="s">
        <v>440</v>
      </c>
      <c r="D194" s="187" t="s">
        <v>227</v>
      </c>
      <c r="E194" s="188" t="s">
        <v>734</v>
      </c>
      <c r="F194" s="189" t="s">
        <v>735</v>
      </c>
      <c r="G194" s="190" t="s">
        <v>238</v>
      </c>
      <c r="H194" s="191">
        <v>25</v>
      </c>
      <c r="I194" s="192">
        <v>3.6600000000000001</v>
      </c>
      <c r="J194" s="192">
        <f>ROUND(I194*H194,2)</f>
        <v>91.5</v>
      </c>
      <c r="K194" s="193"/>
      <c r="L194" s="194"/>
      <c r="M194" s="195" t="s">
        <v>1</v>
      </c>
      <c r="N194" s="196" t="s">
        <v>38</v>
      </c>
      <c r="O194" s="179">
        <v>0</v>
      </c>
      <c r="P194" s="179">
        <f>O194*H194</f>
        <v>0</v>
      </c>
      <c r="Q194" s="179">
        <v>0</v>
      </c>
      <c r="R194" s="179">
        <f>Q194*H194</f>
        <v>0</v>
      </c>
      <c r="S194" s="179">
        <v>0</v>
      </c>
      <c r="T194" s="180">
        <f>S194*H194</f>
        <v>0</v>
      </c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R194" s="181" t="s">
        <v>167</v>
      </c>
      <c r="AT194" s="181" t="s">
        <v>227</v>
      </c>
      <c r="AU194" s="181" t="s">
        <v>80</v>
      </c>
      <c r="AY194" s="15" t="s">
        <v>127</v>
      </c>
      <c r="BE194" s="182">
        <f>IF(N194="základná",J194,0)</f>
        <v>0</v>
      </c>
      <c r="BF194" s="182">
        <f>IF(N194="znížená",J194,0)</f>
        <v>91.5</v>
      </c>
      <c r="BG194" s="182">
        <f>IF(N194="zákl. prenesená",J194,0)</f>
        <v>0</v>
      </c>
      <c r="BH194" s="182">
        <f>IF(N194="zníž. prenesená",J194,0)</f>
        <v>0</v>
      </c>
      <c r="BI194" s="182">
        <f>IF(N194="nulová",J194,0)</f>
        <v>0</v>
      </c>
      <c r="BJ194" s="15" t="s">
        <v>135</v>
      </c>
      <c r="BK194" s="182">
        <f>ROUND(I194*H194,2)</f>
        <v>91.5</v>
      </c>
      <c r="BL194" s="15" t="s">
        <v>134</v>
      </c>
      <c r="BM194" s="181" t="s">
        <v>736</v>
      </c>
    </row>
    <row r="195" s="2" customFormat="1" ht="16.5" customHeight="1">
      <c r="A195" s="28"/>
      <c r="B195" s="169"/>
      <c r="C195" s="187" t="s">
        <v>444</v>
      </c>
      <c r="D195" s="187" t="s">
        <v>227</v>
      </c>
      <c r="E195" s="188" t="s">
        <v>737</v>
      </c>
      <c r="F195" s="189" t="s">
        <v>738</v>
      </c>
      <c r="G195" s="190" t="s">
        <v>238</v>
      </c>
      <c r="H195" s="191">
        <v>14</v>
      </c>
      <c r="I195" s="192">
        <v>33.299999999999997</v>
      </c>
      <c r="J195" s="192">
        <f>ROUND(I195*H195,2)</f>
        <v>466.19999999999999</v>
      </c>
      <c r="K195" s="193"/>
      <c r="L195" s="194"/>
      <c r="M195" s="195" t="s">
        <v>1</v>
      </c>
      <c r="N195" s="196" t="s">
        <v>38</v>
      </c>
      <c r="O195" s="179">
        <v>0</v>
      </c>
      <c r="P195" s="179">
        <f>O195*H195</f>
        <v>0</v>
      </c>
      <c r="Q195" s="179">
        <v>0</v>
      </c>
      <c r="R195" s="179">
        <f>Q195*H195</f>
        <v>0</v>
      </c>
      <c r="S195" s="179">
        <v>0</v>
      </c>
      <c r="T195" s="180">
        <f>S195*H195</f>
        <v>0</v>
      </c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R195" s="181" t="s">
        <v>167</v>
      </c>
      <c r="AT195" s="181" t="s">
        <v>227</v>
      </c>
      <c r="AU195" s="181" t="s">
        <v>80</v>
      </c>
      <c r="AY195" s="15" t="s">
        <v>127</v>
      </c>
      <c r="BE195" s="182">
        <f>IF(N195="základná",J195,0)</f>
        <v>0</v>
      </c>
      <c r="BF195" s="182">
        <f>IF(N195="znížená",J195,0)</f>
        <v>466.19999999999999</v>
      </c>
      <c r="BG195" s="182">
        <f>IF(N195="zákl. prenesená",J195,0)</f>
        <v>0</v>
      </c>
      <c r="BH195" s="182">
        <f>IF(N195="zníž. prenesená",J195,0)</f>
        <v>0</v>
      </c>
      <c r="BI195" s="182">
        <f>IF(N195="nulová",J195,0)</f>
        <v>0</v>
      </c>
      <c r="BJ195" s="15" t="s">
        <v>135</v>
      </c>
      <c r="BK195" s="182">
        <f>ROUND(I195*H195,2)</f>
        <v>466.19999999999999</v>
      </c>
      <c r="BL195" s="15" t="s">
        <v>134</v>
      </c>
      <c r="BM195" s="181" t="s">
        <v>739</v>
      </c>
    </row>
    <row r="196" s="2" customFormat="1" ht="16.5" customHeight="1">
      <c r="A196" s="28"/>
      <c r="B196" s="169"/>
      <c r="C196" s="187" t="s">
        <v>278</v>
      </c>
      <c r="D196" s="187" t="s">
        <v>227</v>
      </c>
      <c r="E196" s="188" t="s">
        <v>740</v>
      </c>
      <c r="F196" s="189" t="s">
        <v>541</v>
      </c>
      <c r="G196" s="190" t="s">
        <v>238</v>
      </c>
      <c r="H196" s="191">
        <v>16</v>
      </c>
      <c r="I196" s="192">
        <v>4.9699999999999998</v>
      </c>
      <c r="J196" s="192">
        <f>ROUND(I196*H196,2)</f>
        <v>79.519999999999996</v>
      </c>
      <c r="K196" s="193"/>
      <c r="L196" s="194"/>
      <c r="M196" s="195" t="s">
        <v>1</v>
      </c>
      <c r="N196" s="196" t="s">
        <v>38</v>
      </c>
      <c r="O196" s="179">
        <v>0</v>
      </c>
      <c r="P196" s="179">
        <f>O196*H196</f>
        <v>0</v>
      </c>
      <c r="Q196" s="179">
        <v>0</v>
      </c>
      <c r="R196" s="179">
        <f>Q196*H196</f>
        <v>0</v>
      </c>
      <c r="S196" s="179">
        <v>0</v>
      </c>
      <c r="T196" s="180">
        <f>S196*H196</f>
        <v>0</v>
      </c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R196" s="181" t="s">
        <v>167</v>
      </c>
      <c r="AT196" s="181" t="s">
        <v>227</v>
      </c>
      <c r="AU196" s="181" t="s">
        <v>80</v>
      </c>
      <c r="AY196" s="15" t="s">
        <v>127</v>
      </c>
      <c r="BE196" s="182">
        <f>IF(N196="základná",J196,0)</f>
        <v>0</v>
      </c>
      <c r="BF196" s="182">
        <f>IF(N196="znížená",J196,0)</f>
        <v>79.519999999999996</v>
      </c>
      <c r="BG196" s="182">
        <f>IF(N196="zákl. prenesená",J196,0)</f>
        <v>0</v>
      </c>
      <c r="BH196" s="182">
        <f>IF(N196="zníž. prenesená",J196,0)</f>
        <v>0</v>
      </c>
      <c r="BI196" s="182">
        <f>IF(N196="nulová",J196,0)</f>
        <v>0</v>
      </c>
      <c r="BJ196" s="15" t="s">
        <v>135</v>
      </c>
      <c r="BK196" s="182">
        <f>ROUND(I196*H196,2)</f>
        <v>79.519999999999996</v>
      </c>
      <c r="BL196" s="15" t="s">
        <v>134</v>
      </c>
      <c r="BM196" s="181" t="s">
        <v>741</v>
      </c>
    </row>
    <row r="197" s="2" customFormat="1" ht="16.5" customHeight="1">
      <c r="A197" s="28"/>
      <c r="B197" s="169"/>
      <c r="C197" s="187" t="s">
        <v>449</v>
      </c>
      <c r="D197" s="187" t="s">
        <v>227</v>
      </c>
      <c r="E197" s="188" t="s">
        <v>742</v>
      </c>
      <c r="F197" s="189" t="s">
        <v>474</v>
      </c>
      <c r="G197" s="190" t="s">
        <v>238</v>
      </c>
      <c r="H197" s="191">
        <v>30</v>
      </c>
      <c r="I197" s="192">
        <v>4.0899999999999999</v>
      </c>
      <c r="J197" s="192">
        <f>ROUND(I197*H197,2)</f>
        <v>122.7</v>
      </c>
      <c r="K197" s="193"/>
      <c r="L197" s="194"/>
      <c r="M197" s="195" t="s">
        <v>1</v>
      </c>
      <c r="N197" s="196" t="s">
        <v>38</v>
      </c>
      <c r="O197" s="179">
        <v>0</v>
      </c>
      <c r="P197" s="179">
        <f>O197*H197</f>
        <v>0</v>
      </c>
      <c r="Q197" s="179">
        <v>0</v>
      </c>
      <c r="R197" s="179">
        <f>Q197*H197</f>
        <v>0</v>
      </c>
      <c r="S197" s="179">
        <v>0</v>
      </c>
      <c r="T197" s="180">
        <f>S197*H197</f>
        <v>0</v>
      </c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R197" s="181" t="s">
        <v>167</v>
      </c>
      <c r="AT197" s="181" t="s">
        <v>227</v>
      </c>
      <c r="AU197" s="181" t="s">
        <v>80</v>
      </c>
      <c r="AY197" s="15" t="s">
        <v>127</v>
      </c>
      <c r="BE197" s="182">
        <f>IF(N197="základná",J197,0)</f>
        <v>0</v>
      </c>
      <c r="BF197" s="182">
        <f>IF(N197="znížená",J197,0)</f>
        <v>122.7</v>
      </c>
      <c r="BG197" s="182">
        <f>IF(N197="zákl. prenesená",J197,0)</f>
        <v>0</v>
      </c>
      <c r="BH197" s="182">
        <f>IF(N197="zníž. prenesená",J197,0)</f>
        <v>0</v>
      </c>
      <c r="BI197" s="182">
        <f>IF(N197="nulová",J197,0)</f>
        <v>0</v>
      </c>
      <c r="BJ197" s="15" t="s">
        <v>135</v>
      </c>
      <c r="BK197" s="182">
        <f>ROUND(I197*H197,2)</f>
        <v>122.7</v>
      </c>
      <c r="BL197" s="15" t="s">
        <v>134</v>
      </c>
      <c r="BM197" s="181" t="s">
        <v>743</v>
      </c>
    </row>
    <row r="198" s="2" customFormat="1" ht="16.5" customHeight="1">
      <c r="A198" s="28"/>
      <c r="B198" s="169"/>
      <c r="C198" s="187" t="s">
        <v>587</v>
      </c>
      <c r="D198" s="187" t="s">
        <v>227</v>
      </c>
      <c r="E198" s="188" t="s">
        <v>744</v>
      </c>
      <c r="F198" s="189" t="s">
        <v>745</v>
      </c>
      <c r="G198" s="190" t="s">
        <v>238</v>
      </c>
      <c r="H198" s="191">
        <v>1</v>
      </c>
      <c r="I198" s="192">
        <v>38.399999999999999</v>
      </c>
      <c r="J198" s="192">
        <f>ROUND(I198*H198,2)</f>
        <v>38.399999999999999</v>
      </c>
      <c r="K198" s="193"/>
      <c r="L198" s="194"/>
      <c r="M198" s="195" t="s">
        <v>1</v>
      </c>
      <c r="N198" s="196" t="s">
        <v>38</v>
      </c>
      <c r="O198" s="179">
        <v>0</v>
      </c>
      <c r="P198" s="179">
        <f>O198*H198</f>
        <v>0</v>
      </c>
      <c r="Q198" s="179">
        <v>0</v>
      </c>
      <c r="R198" s="179">
        <f>Q198*H198</f>
        <v>0</v>
      </c>
      <c r="S198" s="179">
        <v>0</v>
      </c>
      <c r="T198" s="180">
        <f>S198*H198</f>
        <v>0</v>
      </c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R198" s="181" t="s">
        <v>167</v>
      </c>
      <c r="AT198" s="181" t="s">
        <v>227</v>
      </c>
      <c r="AU198" s="181" t="s">
        <v>80</v>
      </c>
      <c r="AY198" s="15" t="s">
        <v>127</v>
      </c>
      <c r="BE198" s="182">
        <f>IF(N198="základná",J198,0)</f>
        <v>0</v>
      </c>
      <c r="BF198" s="182">
        <f>IF(N198="znížená",J198,0)</f>
        <v>38.399999999999999</v>
      </c>
      <c r="BG198" s="182">
        <f>IF(N198="zákl. prenesená",J198,0)</f>
        <v>0</v>
      </c>
      <c r="BH198" s="182">
        <f>IF(N198="zníž. prenesená",J198,0)</f>
        <v>0</v>
      </c>
      <c r="BI198" s="182">
        <f>IF(N198="nulová",J198,0)</f>
        <v>0</v>
      </c>
      <c r="BJ198" s="15" t="s">
        <v>135</v>
      </c>
      <c r="BK198" s="182">
        <f>ROUND(I198*H198,2)</f>
        <v>38.399999999999999</v>
      </c>
      <c r="BL198" s="15" t="s">
        <v>134</v>
      </c>
      <c r="BM198" s="181" t="s">
        <v>746</v>
      </c>
    </row>
    <row r="199" s="2" customFormat="1" ht="24.15" customHeight="1">
      <c r="A199" s="28"/>
      <c r="B199" s="169"/>
      <c r="C199" s="187" t="s">
        <v>747</v>
      </c>
      <c r="D199" s="187" t="s">
        <v>227</v>
      </c>
      <c r="E199" s="188" t="s">
        <v>748</v>
      </c>
      <c r="F199" s="189" t="s">
        <v>749</v>
      </c>
      <c r="G199" s="190" t="s">
        <v>238</v>
      </c>
      <c r="H199" s="191">
        <v>5</v>
      </c>
      <c r="I199" s="192">
        <v>37.399999999999999</v>
      </c>
      <c r="J199" s="192">
        <f>ROUND(I199*H199,2)</f>
        <v>187</v>
      </c>
      <c r="K199" s="193"/>
      <c r="L199" s="194"/>
      <c r="M199" s="195" t="s">
        <v>1</v>
      </c>
      <c r="N199" s="196" t="s">
        <v>38</v>
      </c>
      <c r="O199" s="179">
        <v>0</v>
      </c>
      <c r="P199" s="179">
        <f>O199*H199</f>
        <v>0</v>
      </c>
      <c r="Q199" s="179">
        <v>0</v>
      </c>
      <c r="R199" s="179">
        <f>Q199*H199</f>
        <v>0</v>
      </c>
      <c r="S199" s="179">
        <v>0</v>
      </c>
      <c r="T199" s="180">
        <f>S199*H199</f>
        <v>0</v>
      </c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R199" s="181" t="s">
        <v>167</v>
      </c>
      <c r="AT199" s="181" t="s">
        <v>227</v>
      </c>
      <c r="AU199" s="181" t="s">
        <v>80</v>
      </c>
      <c r="AY199" s="15" t="s">
        <v>127</v>
      </c>
      <c r="BE199" s="182">
        <f>IF(N199="základná",J199,0)</f>
        <v>0</v>
      </c>
      <c r="BF199" s="182">
        <f>IF(N199="znížená",J199,0)</f>
        <v>187</v>
      </c>
      <c r="BG199" s="182">
        <f>IF(N199="zákl. prenesená",J199,0)</f>
        <v>0</v>
      </c>
      <c r="BH199" s="182">
        <f>IF(N199="zníž. prenesená",J199,0)</f>
        <v>0</v>
      </c>
      <c r="BI199" s="182">
        <f>IF(N199="nulová",J199,0)</f>
        <v>0</v>
      </c>
      <c r="BJ199" s="15" t="s">
        <v>135</v>
      </c>
      <c r="BK199" s="182">
        <f>ROUND(I199*H199,2)</f>
        <v>187</v>
      </c>
      <c r="BL199" s="15" t="s">
        <v>134</v>
      </c>
      <c r="BM199" s="181" t="s">
        <v>750</v>
      </c>
    </row>
    <row r="200" s="2" customFormat="1" ht="16.5" customHeight="1">
      <c r="A200" s="28"/>
      <c r="B200" s="169"/>
      <c r="C200" s="187" t="s">
        <v>588</v>
      </c>
      <c r="D200" s="187" t="s">
        <v>227</v>
      </c>
      <c r="E200" s="188" t="s">
        <v>751</v>
      </c>
      <c r="F200" s="189" t="s">
        <v>752</v>
      </c>
      <c r="G200" s="190" t="s">
        <v>487</v>
      </c>
      <c r="H200" s="191">
        <v>3</v>
      </c>
      <c r="I200" s="192">
        <v>110</v>
      </c>
      <c r="J200" s="192">
        <f>ROUND(I200*H200,2)</f>
        <v>330</v>
      </c>
      <c r="K200" s="193"/>
      <c r="L200" s="194"/>
      <c r="M200" s="195" t="s">
        <v>1</v>
      </c>
      <c r="N200" s="196" t="s">
        <v>38</v>
      </c>
      <c r="O200" s="179">
        <v>0</v>
      </c>
      <c r="P200" s="179">
        <f>O200*H200</f>
        <v>0</v>
      </c>
      <c r="Q200" s="179">
        <v>0</v>
      </c>
      <c r="R200" s="179">
        <f>Q200*H200</f>
        <v>0</v>
      </c>
      <c r="S200" s="179">
        <v>0</v>
      </c>
      <c r="T200" s="180">
        <f>S200*H200</f>
        <v>0</v>
      </c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R200" s="181" t="s">
        <v>167</v>
      </c>
      <c r="AT200" s="181" t="s">
        <v>227</v>
      </c>
      <c r="AU200" s="181" t="s">
        <v>80</v>
      </c>
      <c r="AY200" s="15" t="s">
        <v>127</v>
      </c>
      <c r="BE200" s="182">
        <f>IF(N200="základná",J200,0)</f>
        <v>0</v>
      </c>
      <c r="BF200" s="182">
        <f>IF(N200="znížená",J200,0)</f>
        <v>330</v>
      </c>
      <c r="BG200" s="182">
        <f>IF(N200="zákl. prenesená",J200,0)</f>
        <v>0</v>
      </c>
      <c r="BH200" s="182">
        <f>IF(N200="zníž. prenesená",J200,0)</f>
        <v>0</v>
      </c>
      <c r="BI200" s="182">
        <f>IF(N200="nulová",J200,0)</f>
        <v>0</v>
      </c>
      <c r="BJ200" s="15" t="s">
        <v>135</v>
      </c>
      <c r="BK200" s="182">
        <f>ROUND(I200*H200,2)</f>
        <v>330</v>
      </c>
      <c r="BL200" s="15" t="s">
        <v>134</v>
      </c>
      <c r="BM200" s="181" t="s">
        <v>753</v>
      </c>
    </row>
    <row r="201" s="12" customFormat="1" ht="25.92" customHeight="1">
      <c r="A201" s="12"/>
      <c r="B201" s="157"/>
      <c r="C201" s="12"/>
      <c r="D201" s="158" t="s">
        <v>71</v>
      </c>
      <c r="E201" s="159" t="s">
        <v>502</v>
      </c>
      <c r="F201" s="159" t="s">
        <v>466</v>
      </c>
      <c r="G201" s="12"/>
      <c r="H201" s="12"/>
      <c r="I201" s="12"/>
      <c r="J201" s="160">
        <f>BK201</f>
        <v>5383.46</v>
      </c>
      <c r="K201" s="12"/>
      <c r="L201" s="157"/>
      <c r="M201" s="161"/>
      <c r="N201" s="162"/>
      <c r="O201" s="162"/>
      <c r="P201" s="163">
        <f>SUM(P202:P210)</f>
        <v>0</v>
      </c>
      <c r="Q201" s="162"/>
      <c r="R201" s="163">
        <f>SUM(R202:R210)</f>
        <v>0</v>
      </c>
      <c r="S201" s="162"/>
      <c r="T201" s="164">
        <f>SUM(T202:T210)</f>
        <v>0</v>
      </c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R201" s="158" t="s">
        <v>80</v>
      </c>
      <c r="AT201" s="165" t="s">
        <v>71</v>
      </c>
      <c r="AU201" s="165" t="s">
        <v>72</v>
      </c>
      <c r="AY201" s="158" t="s">
        <v>127</v>
      </c>
      <c r="BK201" s="166">
        <f>SUM(BK202:BK210)</f>
        <v>5383.46</v>
      </c>
    </row>
    <row r="202" s="2" customFormat="1" ht="16.5" customHeight="1">
      <c r="A202" s="28"/>
      <c r="B202" s="169"/>
      <c r="C202" s="187" t="s">
        <v>754</v>
      </c>
      <c r="D202" s="187" t="s">
        <v>227</v>
      </c>
      <c r="E202" s="188" t="s">
        <v>755</v>
      </c>
      <c r="F202" s="189" t="s">
        <v>756</v>
      </c>
      <c r="G202" s="190" t="s">
        <v>238</v>
      </c>
      <c r="H202" s="191">
        <v>25</v>
      </c>
      <c r="I202" s="192">
        <v>7.8899999999999997</v>
      </c>
      <c r="J202" s="192">
        <f>ROUND(I202*H202,2)</f>
        <v>197.25</v>
      </c>
      <c r="K202" s="193"/>
      <c r="L202" s="194"/>
      <c r="M202" s="195" t="s">
        <v>1</v>
      </c>
      <c r="N202" s="196" t="s">
        <v>38</v>
      </c>
      <c r="O202" s="179">
        <v>0</v>
      </c>
      <c r="P202" s="179">
        <f>O202*H202</f>
        <v>0</v>
      </c>
      <c r="Q202" s="179">
        <v>0</v>
      </c>
      <c r="R202" s="179">
        <f>Q202*H202</f>
        <v>0</v>
      </c>
      <c r="S202" s="179">
        <v>0</v>
      </c>
      <c r="T202" s="180">
        <f>S202*H202</f>
        <v>0</v>
      </c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R202" s="181" t="s">
        <v>167</v>
      </c>
      <c r="AT202" s="181" t="s">
        <v>227</v>
      </c>
      <c r="AU202" s="181" t="s">
        <v>80</v>
      </c>
      <c r="AY202" s="15" t="s">
        <v>127</v>
      </c>
      <c r="BE202" s="182">
        <f>IF(N202="základná",J202,0)</f>
        <v>0</v>
      </c>
      <c r="BF202" s="182">
        <f>IF(N202="znížená",J202,0)</f>
        <v>197.25</v>
      </c>
      <c r="BG202" s="182">
        <f>IF(N202="zákl. prenesená",J202,0)</f>
        <v>0</v>
      </c>
      <c r="BH202" s="182">
        <f>IF(N202="zníž. prenesená",J202,0)</f>
        <v>0</v>
      </c>
      <c r="BI202" s="182">
        <f>IF(N202="nulová",J202,0)</f>
        <v>0</v>
      </c>
      <c r="BJ202" s="15" t="s">
        <v>135</v>
      </c>
      <c r="BK202" s="182">
        <f>ROUND(I202*H202,2)</f>
        <v>197.25</v>
      </c>
      <c r="BL202" s="15" t="s">
        <v>134</v>
      </c>
      <c r="BM202" s="181" t="s">
        <v>757</v>
      </c>
    </row>
    <row r="203" s="2" customFormat="1" ht="24.15" customHeight="1">
      <c r="A203" s="28"/>
      <c r="B203" s="169"/>
      <c r="C203" s="187" t="s">
        <v>296</v>
      </c>
      <c r="D203" s="187" t="s">
        <v>227</v>
      </c>
      <c r="E203" s="188" t="s">
        <v>758</v>
      </c>
      <c r="F203" s="189" t="s">
        <v>759</v>
      </c>
      <c r="G203" s="190" t="s">
        <v>158</v>
      </c>
      <c r="H203" s="191">
        <v>300</v>
      </c>
      <c r="I203" s="192">
        <v>3.1200000000000001</v>
      </c>
      <c r="J203" s="192">
        <f>ROUND(I203*H203,2)</f>
        <v>936</v>
      </c>
      <c r="K203" s="193"/>
      <c r="L203" s="194"/>
      <c r="M203" s="195" t="s">
        <v>1</v>
      </c>
      <c r="N203" s="196" t="s">
        <v>38</v>
      </c>
      <c r="O203" s="179">
        <v>0</v>
      </c>
      <c r="P203" s="179">
        <f>O203*H203</f>
        <v>0</v>
      </c>
      <c r="Q203" s="179">
        <v>0</v>
      </c>
      <c r="R203" s="179">
        <f>Q203*H203</f>
        <v>0</v>
      </c>
      <c r="S203" s="179">
        <v>0</v>
      </c>
      <c r="T203" s="180">
        <f>S203*H203</f>
        <v>0</v>
      </c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R203" s="181" t="s">
        <v>167</v>
      </c>
      <c r="AT203" s="181" t="s">
        <v>227</v>
      </c>
      <c r="AU203" s="181" t="s">
        <v>80</v>
      </c>
      <c r="AY203" s="15" t="s">
        <v>127</v>
      </c>
      <c r="BE203" s="182">
        <f>IF(N203="základná",J203,0)</f>
        <v>0</v>
      </c>
      <c r="BF203" s="182">
        <f>IF(N203="znížená",J203,0)</f>
        <v>936</v>
      </c>
      <c r="BG203" s="182">
        <f>IF(N203="zákl. prenesená",J203,0)</f>
        <v>0</v>
      </c>
      <c r="BH203" s="182">
        <f>IF(N203="zníž. prenesená",J203,0)</f>
        <v>0</v>
      </c>
      <c r="BI203" s="182">
        <f>IF(N203="nulová",J203,0)</f>
        <v>0</v>
      </c>
      <c r="BJ203" s="15" t="s">
        <v>135</v>
      </c>
      <c r="BK203" s="182">
        <f>ROUND(I203*H203,2)</f>
        <v>936</v>
      </c>
      <c r="BL203" s="15" t="s">
        <v>134</v>
      </c>
      <c r="BM203" s="181" t="s">
        <v>760</v>
      </c>
    </row>
    <row r="204" s="2" customFormat="1" ht="24.15" customHeight="1">
      <c r="A204" s="28"/>
      <c r="B204" s="169"/>
      <c r="C204" s="187" t="s">
        <v>761</v>
      </c>
      <c r="D204" s="187" t="s">
        <v>227</v>
      </c>
      <c r="E204" s="188" t="s">
        <v>762</v>
      </c>
      <c r="F204" s="189" t="s">
        <v>763</v>
      </c>
      <c r="G204" s="190" t="s">
        <v>158</v>
      </c>
      <c r="H204" s="191">
        <v>500</v>
      </c>
      <c r="I204" s="192">
        <v>3.8999999999999999</v>
      </c>
      <c r="J204" s="192">
        <f>ROUND(I204*H204,2)</f>
        <v>1950</v>
      </c>
      <c r="K204" s="193"/>
      <c r="L204" s="194"/>
      <c r="M204" s="195" t="s">
        <v>1</v>
      </c>
      <c r="N204" s="196" t="s">
        <v>38</v>
      </c>
      <c r="O204" s="179">
        <v>0</v>
      </c>
      <c r="P204" s="179">
        <f>O204*H204</f>
        <v>0</v>
      </c>
      <c r="Q204" s="179">
        <v>0</v>
      </c>
      <c r="R204" s="179">
        <f>Q204*H204</f>
        <v>0</v>
      </c>
      <c r="S204" s="179">
        <v>0</v>
      </c>
      <c r="T204" s="180">
        <f>S204*H204</f>
        <v>0</v>
      </c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R204" s="181" t="s">
        <v>167</v>
      </c>
      <c r="AT204" s="181" t="s">
        <v>227</v>
      </c>
      <c r="AU204" s="181" t="s">
        <v>80</v>
      </c>
      <c r="AY204" s="15" t="s">
        <v>127</v>
      </c>
      <c r="BE204" s="182">
        <f>IF(N204="základná",J204,0)</f>
        <v>0</v>
      </c>
      <c r="BF204" s="182">
        <f>IF(N204="znížená",J204,0)</f>
        <v>1950</v>
      </c>
      <c r="BG204" s="182">
        <f>IF(N204="zákl. prenesená",J204,0)</f>
        <v>0</v>
      </c>
      <c r="BH204" s="182">
        <f>IF(N204="zníž. prenesená",J204,0)</f>
        <v>0</v>
      </c>
      <c r="BI204" s="182">
        <f>IF(N204="nulová",J204,0)</f>
        <v>0</v>
      </c>
      <c r="BJ204" s="15" t="s">
        <v>135</v>
      </c>
      <c r="BK204" s="182">
        <f>ROUND(I204*H204,2)</f>
        <v>1950</v>
      </c>
      <c r="BL204" s="15" t="s">
        <v>134</v>
      </c>
      <c r="BM204" s="181" t="s">
        <v>764</v>
      </c>
    </row>
    <row r="205" s="2" customFormat="1" ht="24.15" customHeight="1">
      <c r="A205" s="28"/>
      <c r="B205" s="169"/>
      <c r="C205" s="187" t="s">
        <v>300</v>
      </c>
      <c r="D205" s="187" t="s">
        <v>227</v>
      </c>
      <c r="E205" s="188" t="s">
        <v>765</v>
      </c>
      <c r="F205" s="189" t="s">
        <v>468</v>
      </c>
      <c r="G205" s="190" t="s">
        <v>158</v>
      </c>
      <c r="H205" s="191">
        <v>50</v>
      </c>
      <c r="I205" s="192">
        <v>6.4000000000000004</v>
      </c>
      <c r="J205" s="192">
        <f>ROUND(I205*H205,2)</f>
        <v>320</v>
      </c>
      <c r="K205" s="193"/>
      <c r="L205" s="194"/>
      <c r="M205" s="195" t="s">
        <v>1</v>
      </c>
      <c r="N205" s="196" t="s">
        <v>38</v>
      </c>
      <c r="O205" s="179">
        <v>0</v>
      </c>
      <c r="P205" s="179">
        <f>O205*H205</f>
        <v>0</v>
      </c>
      <c r="Q205" s="179">
        <v>0</v>
      </c>
      <c r="R205" s="179">
        <f>Q205*H205</f>
        <v>0</v>
      </c>
      <c r="S205" s="179">
        <v>0</v>
      </c>
      <c r="T205" s="180">
        <f>S205*H205</f>
        <v>0</v>
      </c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R205" s="181" t="s">
        <v>167</v>
      </c>
      <c r="AT205" s="181" t="s">
        <v>227</v>
      </c>
      <c r="AU205" s="181" t="s">
        <v>80</v>
      </c>
      <c r="AY205" s="15" t="s">
        <v>127</v>
      </c>
      <c r="BE205" s="182">
        <f>IF(N205="základná",J205,0)</f>
        <v>0</v>
      </c>
      <c r="BF205" s="182">
        <f>IF(N205="znížená",J205,0)</f>
        <v>320</v>
      </c>
      <c r="BG205" s="182">
        <f>IF(N205="zákl. prenesená",J205,0)</f>
        <v>0</v>
      </c>
      <c r="BH205" s="182">
        <f>IF(N205="zníž. prenesená",J205,0)</f>
        <v>0</v>
      </c>
      <c r="BI205" s="182">
        <f>IF(N205="nulová",J205,0)</f>
        <v>0</v>
      </c>
      <c r="BJ205" s="15" t="s">
        <v>135</v>
      </c>
      <c r="BK205" s="182">
        <f>ROUND(I205*H205,2)</f>
        <v>320</v>
      </c>
      <c r="BL205" s="15" t="s">
        <v>134</v>
      </c>
      <c r="BM205" s="181" t="s">
        <v>766</v>
      </c>
    </row>
    <row r="206" s="2" customFormat="1" ht="16.5" customHeight="1">
      <c r="A206" s="28"/>
      <c r="B206" s="169"/>
      <c r="C206" s="187" t="s">
        <v>767</v>
      </c>
      <c r="D206" s="187" t="s">
        <v>227</v>
      </c>
      <c r="E206" s="188" t="s">
        <v>714</v>
      </c>
      <c r="F206" s="189" t="s">
        <v>470</v>
      </c>
      <c r="G206" s="190" t="s">
        <v>158</v>
      </c>
      <c r="H206" s="191">
        <v>10</v>
      </c>
      <c r="I206" s="192">
        <v>3.8599999999999999</v>
      </c>
      <c r="J206" s="192">
        <f>ROUND(I206*H206,2)</f>
        <v>38.600000000000001</v>
      </c>
      <c r="K206" s="193"/>
      <c r="L206" s="194"/>
      <c r="M206" s="195" t="s">
        <v>1</v>
      </c>
      <c r="N206" s="196" t="s">
        <v>38</v>
      </c>
      <c r="O206" s="179">
        <v>0</v>
      </c>
      <c r="P206" s="179">
        <f>O206*H206</f>
        <v>0</v>
      </c>
      <c r="Q206" s="179">
        <v>0</v>
      </c>
      <c r="R206" s="179">
        <f>Q206*H206</f>
        <v>0</v>
      </c>
      <c r="S206" s="179">
        <v>0</v>
      </c>
      <c r="T206" s="180">
        <f>S206*H206</f>
        <v>0</v>
      </c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R206" s="181" t="s">
        <v>167</v>
      </c>
      <c r="AT206" s="181" t="s">
        <v>227</v>
      </c>
      <c r="AU206" s="181" t="s">
        <v>80</v>
      </c>
      <c r="AY206" s="15" t="s">
        <v>127</v>
      </c>
      <c r="BE206" s="182">
        <f>IF(N206="základná",J206,0)</f>
        <v>0</v>
      </c>
      <c r="BF206" s="182">
        <f>IF(N206="znížená",J206,0)</f>
        <v>38.600000000000001</v>
      </c>
      <c r="BG206" s="182">
        <f>IF(N206="zákl. prenesená",J206,0)</f>
        <v>0</v>
      </c>
      <c r="BH206" s="182">
        <f>IF(N206="zníž. prenesená",J206,0)</f>
        <v>0</v>
      </c>
      <c r="BI206" s="182">
        <f>IF(N206="nulová",J206,0)</f>
        <v>0</v>
      </c>
      <c r="BJ206" s="15" t="s">
        <v>135</v>
      </c>
      <c r="BK206" s="182">
        <f>ROUND(I206*H206,2)</f>
        <v>38.600000000000001</v>
      </c>
      <c r="BL206" s="15" t="s">
        <v>134</v>
      </c>
      <c r="BM206" s="181" t="s">
        <v>768</v>
      </c>
    </row>
    <row r="207" s="2" customFormat="1" ht="16.5" customHeight="1">
      <c r="A207" s="28"/>
      <c r="B207" s="169"/>
      <c r="C207" s="187" t="s">
        <v>304</v>
      </c>
      <c r="D207" s="187" t="s">
        <v>227</v>
      </c>
      <c r="E207" s="188" t="s">
        <v>705</v>
      </c>
      <c r="F207" s="189" t="s">
        <v>472</v>
      </c>
      <c r="G207" s="190" t="s">
        <v>158</v>
      </c>
      <c r="H207" s="191">
        <v>160</v>
      </c>
      <c r="I207" s="192">
        <v>5.54</v>
      </c>
      <c r="J207" s="192">
        <f>ROUND(I207*H207,2)</f>
        <v>886.39999999999998</v>
      </c>
      <c r="K207" s="193"/>
      <c r="L207" s="194"/>
      <c r="M207" s="195" t="s">
        <v>1</v>
      </c>
      <c r="N207" s="196" t="s">
        <v>38</v>
      </c>
      <c r="O207" s="179">
        <v>0</v>
      </c>
      <c r="P207" s="179">
        <f>O207*H207</f>
        <v>0</v>
      </c>
      <c r="Q207" s="179">
        <v>0</v>
      </c>
      <c r="R207" s="179">
        <f>Q207*H207</f>
        <v>0</v>
      </c>
      <c r="S207" s="179">
        <v>0</v>
      </c>
      <c r="T207" s="180">
        <f>S207*H207</f>
        <v>0</v>
      </c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R207" s="181" t="s">
        <v>167</v>
      </c>
      <c r="AT207" s="181" t="s">
        <v>227</v>
      </c>
      <c r="AU207" s="181" t="s">
        <v>80</v>
      </c>
      <c r="AY207" s="15" t="s">
        <v>127</v>
      </c>
      <c r="BE207" s="182">
        <f>IF(N207="základná",J207,0)</f>
        <v>0</v>
      </c>
      <c r="BF207" s="182">
        <f>IF(N207="znížená",J207,0)</f>
        <v>886.39999999999998</v>
      </c>
      <c r="BG207" s="182">
        <f>IF(N207="zákl. prenesená",J207,0)</f>
        <v>0</v>
      </c>
      <c r="BH207" s="182">
        <f>IF(N207="zníž. prenesená",J207,0)</f>
        <v>0</v>
      </c>
      <c r="BI207" s="182">
        <f>IF(N207="nulová",J207,0)</f>
        <v>0</v>
      </c>
      <c r="BJ207" s="15" t="s">
        <v>135</v>
      </c>
      <c r="BK207" s="182">
        <f>ROUND(I207*H207,2)</f>
        <v>886.39999999999998</v>
      </c>
      <c r="BL207" s="15" t="s">
        <v>134</v>
      </c>
      <c r="BM207" s="181" t="s">
        <v>769</v>
      </c>
    </row>
    <row r="208" s="2" customFormat="1" ht="16.5" customHeight="1">
      <c r="A208" s="28"/>
      <c r="B208" s="169"/>
      <c r="C208" s="187" t="s">
        <v>770</v>
      </c>
      <c r="D208" s="187" t="s">
        <v>227</v>
      </c>
      <c r="E208" s="188" t="s">
        <v>742</v>
      </c>
      <c r="F208" s="189" t="s">
        <v>474</v>
      </c>
      <c r="G208" s="190" t="s">
        <v>238</v>
      </c>
      <c r="H208" s="191">
        <v>2</v>
      </c>
      <c r="I208" s="192">
        <v>4.0899999999999999</v>
      </c>
      <c r="J208" s="192">
        <f>ROUND(I208*H208,2)</f>
        <v>8.1799999999999997</v>
      </c>
      <c r="K208" s="193"/>
      <c r="L208" s="194"/>
      <c r="M208" s="195" t="s">
        <v>1</v>
      </c>
      <c r="N208" s="196" t="s">
        <v>38</v>
      </c>
      <c r="O208" s="179">
        <v>0</v>
      </c>
      <c r="P208" s="179">
        <f>O208*H208</f>
        <v>0</v>
      </c>
      <c r="Q208" s="179">
        <v>0</v>
      </c>
      <c r="R208" s="179">
        <f>Q208*H208</f>
        <v>0</v>
      </c>
      <c r="S208" s="179">
        <v>0</v>
      </c>
      <c r="T208" s="180">
        <f>S208*H208</f>
        <v>0</v>
      </c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R208" s="181" t="s">
        <v>167</v>
      </c>
      <c r="AT208" s="181" t="s">
        <v>227</v>
      </c>
      <c r="AU208" s="181" t="s">
        <v>80</v>
      </c>
      <c r="AY208" s="15" t="s">
        <v>127</v>
      </c>
      <c r="BE208" s="182">
        <f>IF(N208="základná",J208,0)</f>
        <v>0</v>
      </c>
      <c r="BF208" s="182">
        <f>IF(N208="znížená",J208,0)</f>
        <v>8.1799999999999997</v>
      </c>
      <c r="BG208" s="182">
        <f>IF(N208="zákl. prenesená",J208,0)</f>
        <v>0</v>
      </c>
      <c r="BH208" s="182">
        <f>IF(N208="zníž. prenesená",J208,0)</f>
        <v>0</v>
      </c>
      <c r="BI208" s="182">
        <f>IF(N208="nulová",J208,0)</f>
        <v>0</v>
      </c>
      <c r="BJ208" s="15" t="s">
        <v>135</v>
      </c>
      <c r="BK208" s="182">
        <f>ROUND(I208*H208,2)</f>
        <v>8.1799999999999997</v>
      </c>
      <c r="BL208" s="15" t="s">
        <v>134</v>
      </c>
      <c r="BM208" s="181" t="s">
        <v>771</v>
      </c>
    </row>
    <row r="209" s="2" customFormat="1" ht="16.5" customHeight="1">
      <c r="A209" s="28"/>
      <c r="B209" s="169"/>
      <c r="C209" s="187" t="s">
        <v>670</v>
      </c>
      <c r="D209" s="187" t="s">
        <v>227</v>
      </c>
      <c r="E209" s="188" t="s">
        <v>772</v>
      </c>
      <c r="F209" s="189" t="s">
        <v>773</v>
      </c>
      <c r="G209" s="190" t="s">
        <v>238</v>
      </c>
      <c r="H209" s="191">
        <v>3</v>
      </c>
      <c r="I209" s="192">
        <v>58.509999999999998</v>
      </c>
      <c r="J209" s="192">
        <f>ROUND(I209*H209,2)</f>
        <v>175.53</v>
      </c>
      <c r="K209" s="193"/>
      <c r="L209" s="194"/>
      <c r="M209" s="195" t="s">
        <v>1</v>
      </c>
      <c r="N209" s="196" t="s">
        <v>38</v>
      </c>
      <c r="O209" s="179">
        <v>0</v>
      </c>
      <c r="P209" s="179">
        <f>O209*H209</f>
        <v>0</v>
      </c>
      <c r="Q209" s="179">
        <v>0</v>
      </c>
      <c r="R209" s="179">
        <f>Q209*H209</f>
        <v>0</v>
      </c>
      <c r="S209" s="179">
        <v>0</v>
      </c>
      <c r="T209" s="180">
        <f>S209*H209</f>
        <v>0</v>
      </c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R209" s="181" t="s">
        <v>167</v>
      </c>
      <c r="AT209" s="181" t="s">
        <v>227</v>
      </c>
      <c r="AU209" s="181" t="s">
        <v>80</v>
      </c>
      <c r="AY209" s="15" t="s">
        <v>127</v>
      </c>
      <c r="BE209" s="182">
        <f>IF(N209="základná",J209,0)</f>
        <v>0</v>
      </c>
      <c r="BF209" s="182">
        <f>IF(N209="znížená",J209,0)</f>
        <v>175.53</v>
      </c>
      <c r="BG209" s="182">
        <f>IF(N209="zákl. prenesená",J209,0)</f>
        <v>0</v>
      </c>
      <c r="BH209" s="182">
        <f>IF(N209="zníž. prenesená",J209,0)</f>
        <v>0</v>
      </c>
      <c r="BI209" s="182">
        <f>IF(N209="nulová",J209,0)</f>
        <v>0</v>
      </c>
      <c r="BJ209" s="15" t="s">
        <v>135</v>
      </c>
      <c r="BK209" s="182">
        <f>ROUND(I209*H209,2)</f>
        <v>175.53</v>
      </c>
      <c r="BL209" s="15" t="s">
        <v>134</v>
      </c>
      <c r="BM209" s="181" t="s">
        <v>774</v>
      </c>
    </row>
    <row r="210" s="2" customFormat="1" ht="16.5" customHeight="1">
      <c r="A210" s="28"/>
      <c r="B210" s="169"/>
      <c r="C210" s="187" t="s">
        <v>775</v>
      </c>
      <c r="D210" s="187" t="s">
        <v>227</v>
      </c>
      <c r="E210" s="188" t="s">
        <v>776</v>
      </c>
      <c r="F210" s="189" t="s">
        <v>476</v>
      </c>
      <c r="G210" s="190" t="s">
        <v>238</v>
      </c>
      <c r="H210" s="191">
        <v>50</v>
      </c>
      <c r="I210" s="192">
        <v>17.43</v>
      </c>
      <c r="J210" s="192">
        <f>ROUND(I210*H210,2)</f>
        <v>871.5</v>
      </c>
      <c r="K210" s="193"/>
      <c r="L210" s="194"/>
      <c r="M210" s="195" t="s">
        <v>1</v>
      </c>
      <c r="N210" s="196" t="s">
        <v>38</v>
      </c>
      <c r="O210" s="179">
        <v>0</v>
      </c>
      <c r="P210" s="179">
        <f>O210*H210</f>
        <v>0</v>
      </c>
      <c r="Q210" s="179">
        <v>0</v>
      </c>
      <c r="R210" s="179">
        <f>Q210*H210</f>
        <v>0</v>
      </c>
      <c r="S210" s="179">
        <v>0</v>
      </c>
      <c r="T210" s="180">
        <f>S210*H210</f>
        <v>0</v>
      </c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R210" s="181" t="s">
        <v>167</v>
      </c>
      <c r="AT210" s="181" t="s">
        <v>227</v>
      </c>
      <c r="AU210" s="181" t="s">
        <v>80</v>
      </c>
      <c r="AY210" s="15" t="s">
        <v>127</v>
      </c>
      <c r="BE210" s="182">
        <f>IF(N210="základná",J210,0)</f>
        <v>0</v>
      </c>
      <c r="BF210" s="182">
        <f>IF(N210="znížená",J210,0)</f>
        <v>871.5</v>
      </c>
      <c r="BG210" s="182">
        <f>IF(N210="zákl. prenesená",J210,0)</f>
        <v>0</v>
      </c>
      <c r="BH210" s="182">
        <f>IF(N210="zníž. prenesená",J210,0)</f>
        <v>0</v>
      </c>
      <c r="BI210" s="182">
        <f>IF(N210="nulová",J210,0)</f>
        <v>0</v>
      </c>
      <c r="BJ210" s="15" t="s">
        <v>135</v>
      </c>
      <c r="BK210" s="182">
        <f>ROUND(I210*H210,2)</f>
        <v>871.5</v>
      </c>
      <c r="BL210" s="15" t="s">
        <v>134</v>
      </c>
      <c r="BM210" s="181" t="s">
        <v>777</v>
      </c>
    </row>
    <row r="211" s="12" customFormat="1" ht="25.92" customHeight="1">
      <c r="A211" s="12"/>
      <c r="B211" s="157"/>
      <c r="C211" s="12"/>
      <c r="D211" s="158" t="s">
        <v>71</v>
      </c>
      <c r="E211" s="159" t="s">
        <v>508</v>
      </c>
      <c r="F211" s="159" t="s">
        <v>478</v>
      </c>
      <c r="G211" s="12"/>
      <c r="H211" s="12"/>
      <c r="I211" s="12"/>
      <c r="J211" s="160">
        <f>BK211</f>
        <v>5701</v>
      </c>
      <c r="K211" s="12"/>
      <c r="L211" s="157"/>
      <c r="M211" s="161"/>
      <c r="N211" s="162"/>
      <c r="O211" s="162"/>
      <c r="P211" s="163">
        <f>SUM(P212:P222)</f>
        <v>0</v>
      </c>
      <c r="Q211" s="162"/>
      <c r="R211" s="163">
        <f>SUM(R212:R222)</f>
        <v>0</v>
      </c>
      <c r="S211" s="162"/>
      <c r="T211" s="164">
        <f>SUM(T212:T222)</f>
        <v>0</v>
      </c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R211" s="158" t="s">
        <v>80</v>
      </c>
      <c r="AT211" s="165" t="s">
        <v>71</v>
      </c>
      <c r="AU211" s="165" t="s">
        <v>72</v>
      </c>
      <c r="AY211" s="158" t="s">
        <v>127</v>
      </c>
      <c r="BK211" s="166">
        <f>SUM(BK212:BK222)</f>
        <v>5701</v>
      </c>
    </row>
    <row r="212" s="2" customFormat="1" ht="21.75" customHeight="1">
      <c r="A212" s="28"/>
      <c r="B212" s="169"/>
      <c r="C212" s="187" t="s">
        <v>308</v>
      </c>
      <c r="D212" s="187" t="s">
        <v>227</v>
      </c>
      <c r="E212" s="188" t="s">
        <v>778</v>
      </c>
      <c r="F212" s="189" t="s">
        <v>779</v>
      </c>
      <c r="G212" s="190" t="s">
        <v>238</v>
      </c>
      <c r="H212" s="191">
        <v>1</v>
      </c>
      <c r="I212" s="192">
        <v>4000</v>
      </c>
      <c r="J212" s="192">
        <f>ROUND(I212*H212,2)</f>
        <v>4000</v>
      </c>
      <c r="K212" s="193"/>
      <c r="L212" s="194"/>
      <c r="M212" s="195" t="s">
        <v>1</v>
      </c>
      <c r="N212" s="196" t="s">
        <v>38</v>
      </c>
      <c r="O212" s="179">
        <v>0</v>
      </c>
      <c r="P212" s="179">
        <f>O212*H212</f>
        <v>0</v>
      </c>
      <c r="Q212" s="179">
        <v>0</v>
      </c>
      <c r="R212" s="179">
        <f>Q212*H212</f>
        <v>0</v>
      </c>
      <c r="S212" s="179">
        <v>0</v>
      </c>
      <c r="T212" s="180">
        <f>S212*H212</f>
        <v>0</v>
      </c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R212" s="181" t="s">
        <v>167</v>
      </c>
      <c r="AT212" s="181" t="s">
        <v>227</v>
      </c>
      <c r="AU212" s="181" t="s">
        <v>80</v>
      </c>
      <c r="AY212" s="15" t="s">
        <v>127</v>
      </c>
      <c r="BE212" s="182">
        <f>IF(N212="základná",J212,0)</f>
        <v>0</v>
      </c>
      <c r="BF212" s="182">
        <f>IF(N212="znížená",J212,0)</f>
        <v>4000</v>
      </c>
      <c r="BG212" s="182">
        <f>IF(N212="zákl. prenesená",J212,0)</f>
        <v>0</v>
      </c>
      <c r="BH212" s="182">
        <f>IF(N212="zníž. prenesená",J212,0)</f>
        <v>0</v>
      </c>
      <c r="BI212" s="182">
        <f>IF(N212="nulová",J212,0)</f>
        <v>0</v>
      </c>
      <c r="BJ212" s="15" t="s">
        <v>135</v>
      </c>
      <c r="BK212" s="182">
        <f>ROUND(I212*H212,2)</f>
        <v>4000</v>
      </c>
      <c r="BL212" s="15" t="s">
        <v>134</v>
      </c>
      <c r="BM212" s="181" t="s">
        <v>780</v>
      </c>
    </row>
    <row r="213" s="2" customFormat="1" ht="16.5" customHeight="1">
      <c r="A213" s="28"/>
      <c r="B213" s="169"/>
      <c r="C213" s="187" t="s">
        <v>781</v>
      </c>
      <c r="D213" s="187" t="s">
        <v>227</v>
      </c>
      <c r="E213" s="188" t="s">
        <v>782</v>
      </c>
      <c r="F213" s="189" t="s">
        <v>783</v>
      </c>
      <c r="G213" s="190" t="s">
        <v>238</v>
      </c>
      <c r="H213" s="191">
        <v>1</v>
      </c>
      <c r="I213" s="192">
        <v>485</v>
      </c>
      <c r="J213" s="192">
        <f>ROUND(I213*H213,2)</f>
        <v>485</v>
      </c>
      <c r="K213" s="193"/>
      <c r="L213" s="194"/>
      <c r="M213" s="195" t="s">
        <v>1</v>
      </c>
      <c r="N213" s="196" t="s">
        <v>38</v>
      </c>
      <c r="O213" s="179">
        <v>0</v>
      </c>
      <c r="P213" s="179">
        <f>O213*H213</f>
        <v>0</v>
      </c>
      <c r="Q213" s="179">
        <v>0</v>
      </c>
      <c r="R213" s="179">
        <f>Q213*H213</f>
        <v>0</v>
      </c>
      <c r="S213" s="179">
        <v>0</v>
      </c>
      <c r="T213" s="180">
        <f>S213*H213</f>
        <v>0</v>
      </c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R213" s="181" t="s">
        <v>167</v>
      </c>
      <c r="AT213" s="181" t="s">
        <v>227</v>
      </c>
      <c r="AU213" s="181" t="s">
        <v>80</v>
      </c>
      <c r="AY213" s="15" t="s">
        <v>127</v>
      </c>
      <c r="BE213" s="182">
        <f>IF(N213="základná",J213,0)</f>
        <v>0</v>
      </c>
      <c r="BF213" s="182">
        <f>IF(N213="znížená",J213,0)</f>
        <v>485</v>
      </c>
      <c r="BG213" s="182">
        <f>IF(N213="zákl. prenesená",J213,0)</f>
        <v>0</v>
      </c>
      <c r="BH213" s="182">
        <f>IF(N213="zníž. prenesená",J213,0)</f>
        <v>0</v>
      </c>
      <c r="BI213" s="182">
        <f>IF(N213="nulová",J213,0)</f>
        <v>0</v>
      </c>
      <c r="BJ213" s="15" t="s">
        <v>135</v>
      </c>
      <c r="BK213" s="182">
        <f>ROUND(I213*H213,2)</f>
        <v>485</v>
      </c>
      <c r="BL213" s="15" t="s">
        <v>134</v>
      </c>
      <c r="BM213" s="181" t="s">
        <v>784</v>
      </c>
    </row>
    <row r="214" s="2" customFormat="1" ht="16.5" customHeight="1">
      <c r="A214" s="28"/>
      <c r="B214" s="169"/>
      <c r="C214" s="170" t="s">
        <v>314</v>
      </c>
      <c r="D214" s="170" t="s">
        <v>130</v>
      </c>
      <c r="E214" s="171" t="s">
        <v>785</v>
      </c>
      <c r="F214" s="172" t="s">
        <v>786</v>
      </c>
      <c r="G214" s="173" t="s">
        <v>238</v>
      </c>
      <c r="H214" s="174">
        <v>1</v>
      </c>
      <c r="I214" s="175">
        <v>55</v>
      </c>
      <c r="J214" s="175">
        <f>ROUND(I214*H214,2)</f>
        <v>55</v>
      </c>
      <c r="K214" s="176"/>
      <c r="L214" s="29"/>
      <c r="M214" s="177" t="s">
        <v>1</v>
      </c>
      <c r="N214" s="178" t="s">
        <v>38</v>
      </c>
      <c r="O214" s="179">
        <v>0</v>
      </c>
      <c r="P214" s="179">
        <f>O214*H214</f>
        <v>0</v>
      </c>
      <c r="Q214" s="179">
        <v>0</v>
      </c>
      <c r="R214" s="179">
        <f>Q214*H214</f>
        <v>0</v>
      </c>
      <c r="S214" s="179">
        <v>0</v>
      </c>
      <c r="T214" s="180">
        <f>S214*H214</f>
        <v>0</v>
      </c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R214" s="181" t="s">
        <v>134</v>
      </c>
      <c r="AT214" s="181" t="s">
        <v>130</v>
      </c>
      <c r="AU214" s="181" t="s">
        <v>80</v>
      </c>
      <c r="AY214" s="15" t="s">
        <v>127</v>
      </c>
      <c r="BE214" s="182">
        <f>IF(N214="základná",J214,0)</f>
        <v>0</v>
      </c>
      <c r="BF214" s="182">
        <f>IF(N214="znížená",J214,0)</f>
        <v>55</v>
      </c>
      <c r="BG214" s="182">
        <f>IF(N214="zákl. prenesená",J214,0)</f>
        <v>0</v>
      </c>
      <c r="BH214" s="182">
        <f>IF(N214="zníž. prenesená",J214,0)</f>
        <v>0</v>
      </c>
      <c r="BI214" s="182">
        <f>IF(N214="nulová",J214,0)</f>
        <v>0</v>
      </c>
      <c r="BJ214" s="15" t="s">
        <v>135</v>
      </c>
      <c r="BK214" s="182">
        <f>ROUND(I214*H214,2)</f>
        <v>55</v>
      </c>
      <c r="BL214" s="15" t="s">
        <v>134</v>
      </c>
      <c r="BM214" s="181" t="s">
        <v>787</v>
      </c>
    </row>
    <row r="215" s="2" customFormat="1" ht="16.5" customHeight="1">
      <c r="A215" s="28"/>
      <c r="B215" s="169"/>
      <c r="C215" s="170" t="s">
        <v>788</v>
      </c>
      <c r="D215" s="170" t="s">
        <v>130</v>
      </c>
      <c r="E215" s="171" t="s">
        <v>789</v>
      </c>
      <c r="F215" s="172" t="s">
        <v>790</v>
      </c>
      <c r="G215" s="173" t="s">
        <v>238</v>
      </c>
      <c r="H215" s="174">
        <v>1</v>
      </c>
      <c r="I215" s="175">
        <v>55</v>
      </c>
      <c r="J215" s="175">
        <f>ROUND(I215*H215,2)</f>
        <v>55</v>
      </c>
      <c r="K215" s="176"/>
      <c r="L215" s="29"/>
      <c r="M215" s="177" t="s">
        <v>1</v>
      </c>
      <c r="N215" s="178" t="s">
        <v>38</v>
      </c>
      <c r="O215" s="179">
        <v>0</v>
      </c>
      <c r="P215" s="179">
        <f>O215*H215</f>
        <v>0</v>
      </c>
      <c r="Q215" s="179">
        <v>0</v>
      </c>
      <c r="R215" s="179">
        <f>Q215*H215</f>
        <v>0</v>
      </c>
      <c r="S215" s="179">
        <v>0</v>
      </c>
      <c r="T215" s="180">
        <f>S215*H215</f>
        <v>0</v>
      </c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R215" s="181" t="s">
        <v>134</v>
      </c>
      <c r="AT215" s="181" t="s">
        <v>130</v>
      </c>
      <c r="AU215" s="181" t="s">
        <v>80</v>
      </c>
      <c r="AY215" s="15" t="s">
        <v>127</v>
      </c>
      <c r="BE215" s="182">
        <f>IF(N215="základná",J215,0)</f>
        <v>0</v>
      </c>
      <c r="BF215" s="182">
        <f>IF(N215="znížená",J215,0)</f>
        <v>55</v>
      </c>
      <c r="BG215" s="182">
        <f>IF(N215="zákl. prenesená",J215,0)</f>
        <v>0</v>
      </c>
      <c r="BH215" s="182">
        <f>IF(N215="zníž. prenesená",J215,0)</f>
        <v>0</v>
      </c>
      <c r="BI215" s="182">
        <f>IF(N215="nulová",J215,0)</f>
        <v>0</v>
      </c>
      <c r="BJ215" s="15" t="s">
        <v>135</v>
      </c>
      <c r="BK215" s="182">
        <f>ROUND(I215*H215,2)</f>
        <v>55</v>
      </c>
      <c r="BL215" s="15" t="s">
        <v>134</v>
      </c>
      <c r="BM215" s="181" t="s">
        <v>791</v>
      </c>
    </row>
    <row r="216" s="2" customFormat="1" ht="16.5" customHeight="1">
      <c r="A216" s="28"/>
      <c r="B216" s="169"/>
      <c r="C216" s="170" t="s">
        <v>318</v>
      </c>
      <c r="D216" s="170" t="s">
        <v>130</v>
      </c>
      <c r="E216" s="171" t="s">
        <v>792</v>
      </c>
      <c r="F216" s="172" t="s">
        <v>793</v>
      </c>
      <c r="G216" s="173" t="s">
        <v>238</v>
      </c>
      <c r="H216" s="174">
        <v>1</v>
      </c>
      <c r="I216" s="175">
        <v>45</v>
      </c>
      <c r="J216" s="175">
        <f>ROUND(I216*H216,2)</f>
        <v>45</v>
      </c>
      <c r="K216" s="176"/>
      <c r="L216" s="29"/>
      <c r="M216" s="177" t="s">
        <v>1</v>
      </c>
      <c r="N216" s="178" t="s">
        <v>38</v>
      </c>
      <c r="O216" s="179">
        <v>0</v>
      </c>
      <c r="P216" s="179">
        <f>O216*H216</f>
        <v>0</v>
      </c>
      <c r="Q216" s="179">
        <v>0</v>
      </c>
      <c r="R216" s="179">
        <f>Q216*H216</f>
        <v>0</v>
      </c>
      <c r="S216" s="179">
        <v>0</v>
      </c>
      <c r="T216" s="180">
        <f>S216*H216</f>
        <v>0</v>
      </c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R216" s="181" t="s">
        <v>134</v>
      </c>
      <c r="AT216" s="181" t="s">
        <v>130</v>
      </c>
      <c r="AU216" s="181" t="s">
        <v>80</v>
      </c>
      <c r="AY216" s="15" t="s">
        <v>127</v>
      </c>
      <c r="BE216" s="182">
        <f>IF(N216="základná",J216,0)</f>
        <v>0</v>
      </c>
      <c r="BF216" s="182">
        <f>IF(N216="znížená",J216,0)</f>
        <v>45</v>
      </c>
      <c r="BG216" s="182">
        <f>IF(N216="zákl. prenesená",J216,0)</f>
        <v>0</v>
      </c>
      <c r="BH216" s="182">
        <f>IF(N216="zníž. prenesená",J216,0)</f>
        <v>0</v>
      </c>
      <c r="BI216" s="182">
        <f>IF(N216="nulová",J216,0)</f>
        <v>0</v>
      </c>
      <c r="BJ216" s="15" t="s">
        <v>135</v>
      </c>
      <c r="BK216" s="182">
        <f>ROUND(I216*H216,2)</f>
        <v>45</v>
      </c>
      <c r="BL216" s="15" t="s">
        <v>134</v>
      </c>
      <c r="BM216" s="181" t="s">
        <v>794</v>
      </c>
    </row>
    <row r="217" s="2" customFormat="1" ht="16.5" customHeight="1">
      <c r="A217" s="28"/>
      <c r="B217" s="169"/>
      <c r="C217" s="170" t="s">
        <v>795</v>
      </c>
      <c r="D217" s="170" t="s">
        <v>130</v>
      </c>
      <c r="E217" s="171" t="s">
        <v>796</v>
      </c>
      <c r="F217" s="172" t="s">
        <v>797</v>
      </c>
      <c r="G217" s="173" t="s">
        <v>238</v>
      </c>
      <c r="H217" s="174">
        <v>1</v>
      </c>
      <c r="I217" s="175">
        <v>45</v>
      </c>
      <c r="J217" s="175">
        <f>ROUND(I217*H217,2)</f>
        <v>45</v>
      </c>
      <c r="K217" s="176"/>
      <c r="L217" s="29"/>
      <c r="M217" s="177" t="s">
        <v>1</v>
      </c>
      <c r="N217" s="178" t="s">
        <v>38</v>
      </c>
      <c r="O217" s="179">
        <v>0</v>
      </c>
      <c r="P217" s="179">
        <f>O217*H217</f>
        <v>0</v>
      </c>
      <c r="Q217" s="179">
        <v>0</v>
      </c>
      <c r="R217" s="179">
        <f>Q217*H217</f>
        <v>0</v>
      </c>
      <c r="S217" s="179">
        <v>0</v>
      </c>
      <c r="T217" s="180">
        <f>S217*H217</f>
        <v>0</v>
      </c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R217" s="181" t="s">
        <v>134</v>
      </c>
      <c r="AT217" s="181" t="s">
        <v>130</v>
      </c>
      <c r="AU217" s="181" t="s">
        <v>80</v>
      </c>
      <c r="AY217" s="15" t="s">
        <v>127</v>
      </c>
      <c r="BE217" s="182">
        <f>IF(N217="základná",J217,0)</f>
        <v>0</v>
      </c>
      <c r="BF217" s="182">
        <f>IF(N217="znížená",J217,0)</f>
        <v>45</v>
      </c>
      <c r="BG217" s="182">
        <f>IF(N217="zákl. prenesená",J217,0)</f>
        <v>0</v>
      </c>
      <c r="BH217" s="182">
        <f>IF(N217="zníž. prenesená",J217,0)</f>
        <v>0</v>
      </c>
      <c r="BI217" s="182">
        <f>IF(N217="nulová",J217,0)</f>
        <v>0</v>
      </c>
      <c r="BJ217" s="15" t="s">
        <v>135</v>
      </c>
      <c r="BK217" s="182">
        <f>ROUND(I217*H217,2)</f>
        <v>45</v>
      </c>
      <c r="BL217" s="15" t="s">
        <v>134</v>
      </c>
      <c r="BM217" s="181" t="s">
        <v>798</v>
      </c>
    </row>
    <row r="218" s="2" customFormat="1" ht="16.5" customHeight="1">
      <c r="A218" s="28"/>
      <c r="B218" s="169"/>
      <c r="C218" s="170" t="s">
        <v>352</v>
      </c>
      <c r="D218" s="170" t="s">
        <v>130</v>
      </c>
      <c r="E218" s="171" t="s">
        <v>492</v>
      </c>
      <c r="F218" s="172" t="s">
        <v>493</v>
      </c>
      <c r="G218" s="173" t="s">
        <v>487</v>
      </c>
      <c r="H218" s="174">
        <v>12</v>
      </c>
      <c r="I218" s="175">
        <v>22</v>
      </c>
      <c r="J218" s="175">
        <f>ROUND(I218*H218,2)</f>
        <v>264</v>
      </c>
      <c r="K218" s="176"/>
      <c r="L218" s="29"/>
      <c r="M218" s="177" t="s">
        <v>1</v>
      </c>
      <c r="N218" s="178" t="s">
        <v>38</v>
      </c>
      <c r="O218" s="179">
        <v>0</v>
      </c>
      <c r="P218" s="179">
        <f>O218*H218</f>
        <v>0</v>
      </c>
      <c r="Q218" s="179">
        <v>0</v>
      </c>
      <c r="R218" s="179">
        <f>Q218*H218</f>
        <v>0</v>
      </c>
      <c r="S218" s="179">
        <v>0</v>
      </c>
      <c r="T218" s="180">
        <f>S218*H218</f>
        <v>0</v>
      </c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R218" s="181" t="s">
        <v>134</v>
      </c>
      <c r="AT218" s="181" t="s">
        <v>130</v>
      </c>
      <c r="AU218" s="181" t="s">
        <v>80</v>
      </c>
      <c r="AY218" s="15" t="s">
        <v>127</v>
      </c>
      <c r="BE218" s="182">
        <f>IF(N218="základná",J218,0)</f>
        <v>0</v>
      </c>
      <c r="BF218" s="182">
        <f>IF(N218="znížená",J218,0)</f>
        <v>264</v>
      </c>
      <c r="BG218" s="182">
        <f>IF(N218="zákl. prenesená",J218,0)</f>
        <v>0</v>
      </c>
      <c r="BH218" s="182">
        <f>IF(N218="zníž. prenesená",J218,0)</f>
        <v>0</v>
      </c>
      <c r="BI218" s="182">
        <f>IF(N218="nulová",J218,0)</f>
        <v>0</v>
      </c>
      <c r="BJ218" s="15" t="s">
        <v>135</v>
      </c>
      <c r="BK218" s="182">
        <f>ROUND(I218*H218,2)</f>
        <v>264</v>
      </c>
      <c r="BL218" s="15" t="s">
        <v>134</v>
      </c>
      <c r="BM218" s="181" t="s">
        <v>799</v>
      </c>
    </row>
    <row r="219" s="2" customFormat="1" ht="16.5" customHeight="1">
      <c r="A219" s="28"/>
      <c r="B219" s="169"/>
      <c r="C219" s="170" t="s">
        <v>800</v>
      </c>
      <c r="D219" s="170" t="s">
        <v>130</v>
      </c>
      <c r="E219" s="171" t="s">
        <v>801</v>
      </c>
      <c r="F219" s="172" t="s">
        <v>802</v>
      </c>
      <c r="G219" s="173" t="s">
        <v>487</v>
      </c>
      <c r="H219" s="174">
        <v>16</v>
      </c>
      <c r="I219" s="175">
        <v>15.5</v>
      </c>
      <c r="J219" s="175">
        <f>ROUND(I219*H219,2)</f>
        <v>248</v>
      </c>
      <c r="K219" s="176"/>
      <c r="L219" s="29"/>
      <c r="M219" s="177" t="s">
        <v>1</v>
      </c>
      <c r="N219" s="178" t="s">
        <v>38</v>
      </c>
      <c r="O219" s="179">
        <v>0</v>
      </c>
      <c r="P219" s="179">
        <f>O219*H219</f>
        <v>0</v>
      </c>
      <c r="Q219" s="179">
        <v>0</v>
      </c>
      <c r="R219" s="179">
        <f>Q219*H219</f>
        <v>0</v>
      </c>
      <c r="S219" s="179">
        <v>0</v>
      </c>
      <c r="T219" s="180">
        <f>S219*H219</f>
        <v>0</v>
      </c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R219" s="181" t="s">
        <v>134</v>
      </c>
      <c r="AT219" s="181" t="s">
        <v>130</v>
      </c>
      <c r="AU219" s="181" t="s">
        <v>80</v>
      </c>
      <c r="AY219" s="15" t="s">
        <v>127</v>
      </c>
      <c r="BE219" s="182">
        <f>IF(N219="základná",J219,0)</f>
        <v>0</v>
      </c>
      <c r="BF219" s="182">
        <f>IF(N219="znížená",J219,0)</f>
        <v>248</v>
      </c>
      <c r="BG219" s="182">
        <f>IF(N219="zákl. prenesená",J219,0)</f>
        <v>0</v>
      </c>
      <c r="BH219" s="182">
        <f>IF(N219="zníž. prenesená",J219,0)</f>
        <v>0</v>
      </c>
      <c r="BI219" s="182">
        <f>IF(N219="nulová",J219,0)</f>
        <v>0</v>
      </c>
      <c r="BJ219" s="15" t="s">
        <v>135</v>
      </c>
      <c r="BK219" s="182">
        <f>ROUND(I219*H219,2)</f>
        <v>248</v>
      </c>
      <c r="BL219" s="15" t="s">
        <v>134</v>
      </c>
      <c r="BM219" s="181" t="s">
        <v>803</v>
      </c>
    </row>
    <row r="220" s="2" customFormat="1" ht="16.5" customHeight="1">
      <c r="A220" s="28"/>
      <c r="B220" s="169"/>
      <c r="C220" s="170" t="s">
        <v>328</v>
      </c>
      <c r="D220" s="170" t="s">
        <v>130</v>
      </c>
      <c r="E220" s="171" t="s">
        <v>804</v>
      </c>
      <c r="F220" s="172" t="s">
        <v>497</v>
      </c>
      <c r="G220" s="173" t="s">
        <v>238</v>
      </c>
      <c r="H220" s="174">
        <v>4</v>
      </c>
      <c r="I220" s="175">
        <v>16.5</v>
      </c>
      <c r="J220" s="175">
        <f>ROUND(I220*H220,2)</f>
        <v>66</v>
      </c>
      <c r="K220" s="176"/>
      <c r="L220" s="29"/>
      <c r="M220" s="177" t="s">
        <v>1</v>
      </c>
      <c r="N220" s="178" t="s">
        <v>38</v>
      </c>
      <c r="O220" s="179">
        <v>0</v>
      </c>
      <c r="P220" s="179">
        <f>O220*H220</f>
        <v>0</v>
      </c>
      <c r="Q220" s="179">
        <v>0</v>
      </c>
      <c r="R220" s="179">
        <f>Q220*H220</f>
        <v>0</v>
      </c>
      <c r="S220" s="179">
        <v>0</v>
      </c>
      <c r="T220" s="180">
        <f>S220*H220</f>
        <v>0</v>
      </c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R220" s="181" t="s">
        <v>134</v>
      </c>
      <c r="AT220" s="181" t="s">
        <v>130</v>
      </c>
      <c r="AU220" s="181" t="s">
        <v>80</v>
      </c>
      <c r="AY220" s="15" t="s">
        <v>127</v>
      </c>
      <c r="BE220" s="182">
        <f>IF(N220="základná",J220,0)</f>
        <v>0</v>
      </c>
      <c r="BF220" s="182">
        <f>IF(N220="znížená",J220,0)</f>
        <v>66</v>
      </c>
      <c r="BG220" s="182">
        <f>IF(N220="zákl. prenesená",J220,0)</f>
        <v>0</v>
      </c>
      <c r="BH220" s="182">
        <f>IF(N220="zníž. prenesená",J220,0)</f>
        <v>0</v>
      </c>
      <c r="BI220" s="182">
        <f>IF(N220="nulová",J220,0)</f>
        <v>0</v>
      </c>
      <c r="BJ220" s="15" t="s">
        <v>135</v>
      </c>
      <c r="BK220" s="182">
        <f>ROUND(I220*H220,2)</f>
        <v>66</v>
      </c>
      <c r="BL220" s="15" t="s">
        <v>134</v>
      </c>
      <c r="BM220" s="181" t="s">
        <v>805</v>
      </c>
    </row>
    <row r="221" s="2" customFormat="1" ht="16.5" customHeight="1">
      <c r="A221" s="28"/>
      <c r="B221" s="169"/>
      <c r="C221" s="170" t="s">
        <v>806</v>
      </c>
      <c r="D221" s="170" t="s">
        <v>130</v>
      </c>
      <c r="E221" s="171" t="s">
        <v>807</v>
      </c>
      <c r="F221" s="172" t="s">
        <v>499</v>
      </c>
      <c r="G221" s="173" t="s">
        <v>238</v>
      </c>
      <c r="H221" s="174">
        <v>1</v>
      </c>
      <c r="I221" s="175">
        <v>200</v>
      </c>
      <c r="J221" s="175">
        <f>ROUND(I221*H221,2)</f>
        <v>200</v>
      </c>
      <c r="K221" s="176"/>
      <c r="L221" s="29"/>
      <c r="M221" s="177" t="s">
        <v>1</v>
      </c>
      <c r="N221" s="178" t="s">
        <v>38</v>
      </c>
      <c r="O221" s="179">
        <v>0</v>
      </c>
      <c r="P221" s="179">
        <f>O221*H221</f>
        <v>0</v>
      </c>
      <c r="Q221" s="179">
        <v>0</v>
      </c>
      <c r="R221" s="179">
        <f>Q221*H221</f>
        <v>0</v>
      </c>
      <c r="S221" s="179">
        <v>0</v>
      </c>
      <c r="T221" s="180">
        <f>S221*H221</f>
        <v>0</v>
      </c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R221" s="181" t="s">
        <v>134</v>
      </c>
      <c r="AT221" s="181" t="s">
        <v>130</v>
      </c>
      <c r="AU221" s="181" t="s">
        <v>80</v>
      </c>
      <c r="AY221" s="15" t="s">
        <v>127</v>
      </c>
      <c r="BE221" s="182">
        <f>IF(N221="základná",J221,0)</f>
        <v>0</v>
      </c>
      <c r="BF221" s="182">
        <f>IF(N221="znížená",J221,0)</f>
        <v>200</v>
      </c>
      <c r="BG221" s="182">
        <f>IF(N221="zákl. prenesená",J221,0)</f>
        <v>0</v>
      </c>
      <c r="BH221" s="182">
        <f>IF(N221="zníž. prenesená",J221,0)</f>
        <v>0</v>
      </c>
      <c r="BI221" s="182">
        <f>IF(N221="nulová",J221,0)</f>
        <v>0</v>
      </c>
      <c r="BJ221" s="15" t="s">
        <v>135</v>
      </c>
      <c r="BK221" s="182">
        <f>ROUND(I221*H221,2)</f>
        <v>200</v>
      </c>
      <c r="BL221" s="15" t="s">
        <v>134</v>
      </c>
      <c r="BM221" s="181" t="s">
        <v>808</v>
      </c>
    </row>
    <row r="222" s="2" customFormat="1" ht="16.5" customHeight="1">
      <c r="A222" s="28"/>
      <c r="B222" s="169"/>
      <c r="C222" s="170" t="s">
        <v>683</v>
      </c>
      <c r="D222" s="170" t="s">
        <v>130</v>
      </c>
      <c r="E222" s="171" t="s">
        <v>500</v>
      </c>
      <c r="F222" s="172" t="s">
        <v>501</v>
      </c>
      <c r="G222" s="173" t="s">
        <v>224</v>
      </c>
      <c r="H222" s="174">
        <v>1</v>
      </c>
      <c r="I222" s="175">
        <v>238</v>
      </c>
      <c r="J222" s="175">
        <f>ROUND(I222*H222,2)</f>
        <v>238</v>
      </c>
      <c r="K222" s="176"/>
      <c r="L222" s="29"/>
      <c r="M222" s="177" t="s">
        <v>1</v>
      </c>
      <c r="N222" s="178" t="s">
        <v>38</v>
      </c>
      <c r="O222" s="179">
        <v>0</v>
      </c>
      <c r="P222" s="179">
        <f>O222*H222</f>
        <v>0</v>
      </c>
      <c r="Q222" s="179">
        <v>0</v>
      </c>
      <c r="R222" s="179">
        <f>Q222*H222</f>
        <v>0</v>
      </c>
      <c r="S222" s="179">
        <v>0</v>
      </c>
      <c r="T222" s="180">
        <f>S222*H222</f>
        <v>0</v>
      </c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R222" s="181" t="s">
        <v>134</v>
      </c>
      <c r="AT222" s="181" t="s">
        <v>130</v>
      </c>
      <c r="AU222" s="181" t="s">
        <v>80</v>
      </c>
      <c r="AY222" s="15" t="s">
        <v>127</v>
      </c>
      <c r="BE222" s="182">
        <f>IF(N222="základná",J222,0)</f>
        <v>0</v>
      </c>
      <c r="BF222" s="182">
        <f>IF(N222="znížená",J222,0)</f>
        <v>238</v>
      </c>
      <c r="BG222" s="182">
        <f>IF(N222="zákl. prenesená",J222,0)</f>
        <v>0</v>
      </c>
      <c r="BH222" s="182">
        <f>IF(N222="zníž. prenesená",J222,0)</f>
        <v>0</v>
      </c>
      <c r="BI222" s="182">
        <f>IF(N222="nulová",J222,0)</f>
        <v>0</v>
      </c>
      <c r="BJ222" s="15" t="s">
        <v>135</v>
      </c>
      <c r="BK222" s="182">
        <f>ROUND(I222*H222,2)</f>
        <v>238</v>
      </c>
      <c r="BL222" s="15" t="s">
        <v>134</v>
      </c>
      <c r="BM222" s="181" t="s">
        <v>809</v>
      </c>
    </row>
    <row r="223" s="12" customFormat="1" ht="25.92" customHeight="1">
      <c r="A223" s="12"/>
      <c r="B223" s="157"/>
      <c r="C223" s="12"/>
      <c r="D223" s="158" t="s">
        <v>71</v>
      </c>
      <c r="E223" s="159" t="s">
        <v>581</v>
      </c>
      <c r="F223" s="159" t="s">
        <v>503</v>
      </c>
      <c r="G223" s="12"/>
      <c r="H223" s="12"/>
      <c r="I223" s="12"/>
      <c r="J223" s="160">
        <f>BK223</f>
        <v>5100.8999999999996</v>
      </c>
      <c r="K223" s="12"/>
      <c r="L223" s="157"/>
      <c r="M223" s="161"/>
      <c r="N223" s="162"/>
      <c r="O223" s="162"/>
      <c r="P223" s="163">
        <f>SUM(P224:P229)</f>
        <v>0</v>
      </c>
      <c r="Q223" s="162"/>
      <c r="R223" s="163">
        <f>SUM(R224:R229)</f>
        <v>0</v>
      </c>
      <c r="S223" s="162"/>
      <c r="T223" s="164">
        <f>SUM(T224:T229)</f>
        <v>0</v>
      </c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R223" s="158" t="s">
        <v>80</v>
      </c>
      <c r="AT223" s="165" t="s">
        <v>71</v>
      </c>
      <c r="AU223" s="165" t="s">
        <v>72</v>
      </c>
      <c r="AY223" s="158" t="s">
        <v>127</v>
      </c>
      <c r="BK223" s="166">
        <f>SUM(BK224:BK229)</f>
        <v>5100.8999999999996</v>
      </c>
    </row>
    <row r="224" s="2" customFormat="1" ht="16.5" customHeight="1">
      <c r="A224" s="28"/>
      <c r="B224" s="169"/>
      <c r="C224" s="187" t="s">
        <v>810</v>
      </c>
      <c r="D224" s="187" t="s">
        <v>227</v>
      </c>
      <c r="E224" s="188" t="s">
        <v>811</v>
      </c>
      <c r="F224" s="189" t="s">
        <v>505</v>
      </c>
      <c r="G224" s="190" t="s">
        <v>487</v>
      </c>
      <c r="H224" s="191">
        <v>160</v>
      </c>
      <c r="I224" s="192">
        <v>4.5</v>
      </c>
      <c r="J224" s="192">
        <f>ROUND(I224*H224,2)</f>
        <v>720</v>
      </c>
      <c r="K224" s="193"/>
      <c r="L224" s="194"/>
      <c r="M224" s="195" t="s">
        <v>1</v>
      </c>
      <c r="N224" s="196" t="s">
        <v>38</v>
      </c>
      <c r="O224" s="179">
        <v>0</v>
      </c>
      <c r="P224" s="179">
        <f>O224*H224</f>
        <v>0</v>
      </c>
      <c r="Q224" s="179">
        <v>0</v>
      </c>
      <c r="R224" s="179">
        <f>Q224*H224</f>
        <v>0</v>
      </c>
      <c r="S224" s="179">
        <v>0</v>
      </c>
      <c r="T224" s="180">
        <f>S224*H224</f>
        <v>0</v>
      </c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R224" s="181" t="s">
        <v>167</v>
      </c>
      <c r="AT224" s="181" t="s">
        <v>227</v>
      </c>
      <c r="AU224" s="181" t="s">
        <v>80</v>
      </c>
      <c r="AY224" s="15" t="s">
        <v>127</v>
      </c>
      <c r="BE224" s="182">
        <f>IF(N224="základná",J224,0)</f>
        <v>0</v>
      </c>
      <c r="BF224" s="182">
        <f>IF(N224="znížená",J224,0)</f>
        <v>720</v>
      </c>
      <c r="BG224" s="182">
        <f>IF(N224="zákl. prenesená",J224,0)</f>
        <v>0</v>
      </c>
      <c r="BH224" s="182">
        <f>IF(N224="zníž. prenesená",J224,0)</f>
        <v>0</v>
      </c>
      <c r="BI224" s="182">
        <f>IF(N224="nulová",J224,0)</f>
        <v>0</v>
      </c>
      <c r="BJ224" s="15" t="s">
        <v>135</v>
      </c>
      <c r="BK224" s="182">
        <f>ROUND(I224*H224,2)</f>
        <v>720</v>
      </c>
      <c r="BL224" s="15" t="s">
        <v>134</v>
      </c>
      <c r="BM224" s="181" t="s">
        <v>812</v>
      </c>
    </row>
    <row r="225" s="2" customFormat="1" ht="16.5" customHeight="1">
      <c r="A225" s="28"/>
      <c r="B225" s="169"/>
      <c r="C225" s="187" t="s">
        <v>686</v>
      </c>
      <c r="D225" s="187" t="s">
        <v>227</v>
      </c>
      <c r="E225" s="188" t="s">
        <v>813</v>
      </c>
      <c r="F225" s="189" t="s">
        <v>507</v>
      </c>
      <c r="G225" s="190" t="s">
        <v>487</v>
      </c>
      <c r="H225" s="191">
        <v>160</v>
      </c>
      <c r="I225" s="192">
        <v>17.5</v>
      </c>
      <c r="J225" s="192">
        <f>ROUND(I225*H225,2)</f>
        <v>2800</v>
      </c>
      <c r="K225" s="193"/>
      <c r="L225" s="194"/>
      <c r="M225" s="195" t="s">
        <v>1</v>
      </c>
      <c r="N225" s="196" t="s">
        <v>38</v>
      </c>
      <c r="O225" s="179">
        <v>0</v>
      </c>
      <c r="P225" s="179">
        <f>O225*H225</f>
        <v>0</v>
      </c>
      <c r="Q225" s="179">
        <v>0</v>
      </c>
      <c r="R225" s="179">
        <f>Q225*H225</f>
        <v>0</v>
      </c>
      <c r="S225" s="179">
        <v>0</v>
      </c>
      <c r="T225" s="180">
        <f>S225*H225</f>
        <v>0</v>
      </c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R225" s="181" t="s">
        <v>167</v>
      </c>
      <c r="AT225" s="181" t="s">
        <v>227</v>
      </c>
      <c r="AU225" s="181" t="s">
        <v>80</v>
      </c>
      <c r="AY225" s="15" t="s">
        <v>127</v>
      </c>
      <c r="BE225" s="182">
        <f>IF(N225="základná",J225,0)</f>
        <v>0</v>
      </c>
      <c r="BF225" s="182">
        <f>IF(N225="znížená",J225,0)</f>
        <v>2800</v>
      </c>
      <c r="BG225" s="182">
        <f>IF(N225="zákl. prenesená",J225,0)</f>
        <v>0</v>
      </c>
      <c r="BH225" s="182">
        <f>IF(N225="zníž. prenesená",J225,0)</f>
        <v>0</v>
      </c>
      <c r="BI225" s="182">
        <f>IF(N225="nulová",J225,0)</f>
        <v>0</v>
      </c>
      <c r="BJ225" s="15" t="s">
        <v>135</v>
      </c>
      <c r="BK225" s="182">
        <f>ROUND(I225*H225,2)</f>
        <v>2800</v>
      </c>
      <c r="BL225" s="15" t="s">
        <v>134</v>
      </c>
      <c r="BM225" s="181" t="s">
        <v>814</v>
      </c>
    </row>
    <row r="226" s="2" customFormat="1" ht="16.5" customHeight="1">
      <c r="A226" s="28"/>
      <c r="B226" s="169"/>
      <c r="C226" s="187" t="s">
        <v>815</v>
      </c>
      <c r="D226" s="187" t="s">
        <v>227</v>
      </c>
      <c r="E226" s="188" t="s">
        <v>816</v>
      </c>
      <c r="F226" s="189" t="s">
        <v>583</v>
      </c>
      <c r="G226" s="190" t="s">
        <v>487</v>
      </c>
      <c r="H226" s="191">
        <v>24</v>
      </c>
      <c r="I226" s="192">
        <v>25</v>
      </c>
      <c r="J226" s="192">
        <f>ROUND(I226*H226,2)</f>
        <v>600</v>
      </c>
      <c r="K226" s="193"/>
      <c r="L226" s="194"/>
      <c r="M226" s="195" t="s">
        <v>1</v>
      </c>
      <c r="N226" s="196" t="s">
        <v>38</v>
      </c>
      <c r="O226" s="179">
        <v>0</v>
      </c>
      <c r="P226" s="179">
        <f>O226*H226</f>
        <v>0</v>
      </c>
      <c r="Q226" s="179">
        <v>0</v>
      </c>
      <c r="R226" s="179">
        <f>Q226*H226</f>
        <v>0</v>
      </c>
      <c r="S226" s="179">
        <v>0</v>
      </c>
      <c r="T226" s="180">
        <f>S226*H226</f>
        <v>0</v>
      </c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R226" s="181" t="s">
        <v>167</v>
      </c>
      <c r="AT226" s="181" t="s">
        <v>227</v>
      </c>
      <c r="AU226" s="181" t="s">
        <v>80</v>
      </c>
      <c r="AY226" s="15" t="s">
        <v>127</v>
      </c>
      <c r="BE226" s="182">
        <f>IF(N226="základná",J226,0)</f>
        <v>0</v>
      </c>
      <c r="BF226" s="182">
        <f>IF(N226="znížená",J226,0)</f>
        <v>600</v>
      </c>
      <c r="BG226" s="182">
        <f>IF(N226="zákl. prenesená",J226,0)</f>
        <v>0</v>
      </c>
      <c r="BH226" s="182">
        <f>IF(N226="zníž. prenesená",J226,0)</f>
        <v>0</v>
      </c>
      <c r="BI226" s="182">
        <f>IF(N226="nulová",J226,0)</f>
        <v>0</v>
      </c>
      <c r="BJ226" s="15" t="s">
        <v>135</v>
      </c>
      <c r="BK226" s="182">
        <f>ROUND(I226*H226,2)</f>
        <v>600</v>
      </c>
      <c r="BL226" s="15" t="s">
        <v>134</v>
      </c>
      <c r="BM226" s="181" t="s">
        <v>817</v>
      </c>
    </row>
    <row r="227" s="2" customFormat="1" ht="21.75" customHeight="1">
      <c r="A227" s="28"/>
      <c r="B227" s="169"/>
      <c r="C227" s="187" t="s">
        <v>348</v>
      </c>
      <c r="D227" s="187" t="s">
        <v>227</v>
      </c>
      <c r="E227" s="188" t="s">
        <v>818</v>
      </c>
      <c r="F227" s="189" t="s">
        <v>819</v>
      </c>
      <c r="G227" s="190" t="s">
        <v>238</v>
      </c>
      <c r="H227" s="191">
        <v>3</v>
      </c>
      <c r="I227" s="192">
        <v>7.2999999999999998</v>
      </c>
      <c r="J227" s="192">
        <f>ROUND(I227*H227,2)</f>
        <v>21.899999999999999</v>
      </c>
      <c r="K227" s="193"/>
      <c r="L227" s="194"/>
      <c r="M227" s="195" t="s">
        <v>1</v>
      </c>
      <c r="N227" s="196" t="s">
        <v>38</v>
      </c>
      <c r="O227" s="179">
        <v>0</v>
      </c>
      <c r="P227" s="179">
        <f>O227*H227</f>
        <v>0</v>
      </c>
      <c r="Q227" s="179">
        <v>0</v>
      </c>
      <c r="R227" s="179">
        <f>Q227*H227</f>
        <v>0</v>
      </c>
      <c r="S227" s="179">
        <v>0</v>
      </c>
      <c r="T227" s="180">
        <f>S227*H227</f>
        <v>0</v>
      </c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R227" s="181" t="s">
        <v>167</v>
      </c>
      <c r="AT227" s="181" t="s">
        <v>227</v>
      </c>
      <c r="AU227" s="181" t="s">
        <v>80</v>
      </c>
      <c r="AY227" s="15" t="s">
        <v>127</v>
      </c>
      <c r="BE227" s="182">
        <f>IF(N227="základná",J227,0)</f>
        <v>0</v>
      </c>
      <c r="BF227" s="182">
        <f>IF(N227="znížená",J227,0)</f>
        <v>21.899999999999999</v>
      </c>
      <c r="BG227" s="182">
        <f>IF(N227="zákl. prenesená",J227,0)</f>
        <v>0</v>
      </c>
      <c r="BH227" s="182">
        <f>IF(N227="zníž. prenesená",J227,0)</f>
        <v>0</v>
      </c>
      <c r="BI227" s="182">
        <f>IF(N227="nulová",J227,0)</f>
        <v>0</v>
      </c>
      <c r="BJ227" s="15" t="s">
        <v>135</v>
      </c>
      <c r="BK227" s="182">
        <f>ROUND(I227*H227,2)</f>
        <v>21.899999999999999</v>
      </c>
      <c r="BL227" s="15" t="s">
        <v>134</v>
      </c>
      <c r="BM227" s="181" t="s">
        <v>820</v>
      </c>
    </row>
    <row r="228" s="2" customFormat="1" ht="24.15" customHeight="1">
      <c r="A228" s="28"/>
      <c r="B228" s="169"/>
      <c r="C228" s="187" t="s">
        <v>821</v>
      </c>
      <c r="D228" s="187" t="s">
        <v>227</v>
      </c>
      <c r="E228" s="188" t="s">
        <v>822</v>
      </c>
      <c r="F228" s="189" t="s">
        <v>823</v>
      </c>
      <c r="G228" s="190" t="s">
        <v>238</v>
      </c>
      <c r="H228" s="191">
        <v>45</v>
      </c>
      <c r="I228" s="192">
        <v>15.199999999999999</v>
      </c>
      <c r="J228" s="192">
        <f>ROUND(I228*H228,2)</f>
        <v>684</v>
      </c>
      <c r="K228" s="193"/>
      <c r="L228" s="194"/>
      <c r="M228" s="195" t="s">
        <v>1</v>
      </c>
      <c r="N228" s="196" t="s">
        <v>38</v>
      </c>
      <c r="O228" s="179">
        <v>0</v>
      </c>
      <c r="P228" s="179">
        <f>O228*H228</f>
        <v>0</v>
      </c>
      <c r="Q228" s="179">
        <v>0</v>
      </c>
      <c r="R228" s="179">
        <f>Q228*H228</f>
        <v>0</v>
      </c>
      <c r="S228" s="179">
        <v>0</v>
      </c>
      <c r="T228" s="180">
        <f>S228*H228</f>
        <v>0</v>
      </c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R228" s="181" t="s">
        <v>167</v>
      </c>
      <c r="AT228" s="181" t="s">
        <v>227</v>
      </c>
      <c r="AU228" s="181" t="s">
        <v>80</v>
      </c>
      <c r="AY228" s="15" t="s">
        <v>127</v>
      </c>
      <c r="BE228" s="182">
        <f>IF(N228="základná",J228,0)</f>
        <v>0</v>
      </c>
      <c r="BF228" s="182">
        <f>IF(N228="znížená",J228,0)</f>
        <v>684</v>
      </c>
      <c r="BG228" s="182">
        <f>IF(N228="zákl. prenesená",J228,0)</f>
        <v>0</v>
      </c>
      <c r="BH228" s="182">
        <f>IF(N228="zníž. prenesená",J228,0)</f>
        <v>0</v>
      </c>
      <c r="BI228" s="182">
        <f>IF(N228="nulová",J228,0)</f>
        <v>0</v>
      </c>
      <c r="BJ228" s="15" t="s">
        <v>135</v>
      </c>
      <c r="BK228" s="182">
        <f>ROUND(I228*H228,2)</f>
        <v>684</v>
      </c>
      <c r="BL228" s="15" t="s">
        <v>134</v>
      </c>
      <c r="BM228" s="181" t="s">
        <v>824</v>
      </c>
    </row>
    <row r="229" s="2" customFormat="1" ht="16.5" customHeight="1">
      <c r="A229" s="28"/>
      <c r="B229" s="169"/>
      <c r="C229" s="187" t="s">
        <v>691</v>
      </c>
      <c r="D229" s="187" t="s">
        <v>227</v>
      </c>
      <c r="E229" s="188" t="s">
        <v>825</v>
      </c>
      <c r="F229" s="189" t="s">
        <v>826</v>
      </c>
      <c r="G229" s="190" t="s">
        <v>827</v>
      </c>
      <c r="H229" s="191">
        <v>50</v>
      </c>
      <c r="I229" s="192">
        <v>5.5</v>
      </c>
      <c r="J229" s="192">
        <f>ROUND(I229*H229,2)</f>
        <v>275</v>
      </c>
      <c r="K229" s="193"/>
      <c r="L229" s="194"/>
      <c r="M229" s="195" t="s">
        <v>1</v>
      </c>
      <c r="N229" s="196" t="s">
        <v>38</v>
      </c>
      <c r="O229" s="179">
        <v>0</v>
      </c>
      <c r="P229" s="179">
        <f>O229*H229</f>
        <v>0</v>
      </c>
      <c r="Q229" s="179">
        <v>0</v>
      </c>
      <c r="R229" s="179">
        <f>Q229*H229</f>
        <v>0</v>
      </c>
      <c r="S229" s="179">
        <v>0</v>
      </c>
      <c r="T229" s="180">
        <f>S229*H229</f>
        <v>0</v>
      </c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R229" s="181" t="s">
        <v>167</v>
      </c>
      <c r="AT229" s="181" t="s">
        <v>227</v>
      </c>
      <c r="AU229" s="181" t="s">
        <v>80</v>
      </c>
      <c r="AY229" s="15" t="s">
        <v>127</v>
      </c>
      <c r="BE229" s="182">
        <f>IF(N229="základná",J229,0)</f>
        <v>0</v>
      </c>
      <c r="BF229" s="182">
        <f>IF(N229="znížená",J229,0)</f>
        <v>275</v>
      </c>
      <c r="BG229" s="182">
        <f>IF(N229="zákl. prenesená",J229,0)</f>
        <v>0</v>
      </c>
      <c r="BH229" s="182">
        <f>IF(N229="zníž. prenesená",J229,0)</f>
        <v>0</v>
      </c>
      <c r="BI229" s="182">
        <f>IF(N229="nulová",J229,0)</f>
        <v>0</v>
      </c>
      <c r="BJ229" s="15" t="s">
        <v>135</v>
      </c>
      <c r="BK229" s="182">
        <f>ROUND(I229*H229,2)</f>
        <v>275</v>
      </c>
      <c r="BL229" s="15" t="s">
        <v>134</v>
      </c>
      <c r="BM229" s="181" t="s">
        <v>828</v>
      </c>
    </row>
    <row r="230" s="12" customFormat="1" ht="25.92" customHeight="1">
      <c r="A230" s="12"/>
      <c r="B230" s="157"/>
      <c r="C230" s="12"/>
      <c r="D230" s="158" t="s">
        <v>71</v>
      </c>
      <c r="E230" s="159" t="s">
        <v>584</v>
      </c>
      <c r="F230" s="159" t="s">
        <v>509</v>
      </c>
      <c r="G230" s="12"/>
      <c r="H230" s="12"/>
      <c r="I230" s="12"/>
      <c r="J230" s="160">
        <f>BK230</f>
        <v>3780</v>
      </c>
      <c r="K230" s="12"/>
      <c r="L230" s="157"/>
      <c r="M230" s="161"/>
      <c r="N230" s="162"/>
      <c r="O230" s="162"/>
      <c r="P230" s="163">
        <f>SUM(P231:P234)</f>
        <v>0</v>
      </c>
      <c r="Q230" s="162"/>
      <c r="R230" s="163">
        <f>SUM(R231:R234)</f>
        <v>0</v>
      </c>
      <c r="S230" s="162"/>
      <c r="T230" s="164">
        <f>SUM(T231:T234)</f>
        <v>0</v>
      </c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R230" s="158" t="s">
        <v>80</v>
      </c>
      <c r="AT230" s="165" t="s">
        <v>71</v>
      </c>
      <c r="AU230" s="165" t="s">
        <v>72</v>
      </c>
      <c r="AY230" s="158" t="s">
        <v>127</v>
      </c>
      <c r="BK230" s="166">
        <f>SUM(BK231:BK234)</f>
        <v>3780</v>
      </c>
    </row>
    <row r="231" s="2" customFormat="1" ht="16.5" customHeight="1">
      <c r="A231" s="28"/>
      <c r="B231" s="169"/>
      <c r="C231" s="187" t="s">
        <v>270</v>
      </c>
      <c r="D231" s="187" t="s">
        <v>227</v>
      </c>
      <c r="E231" s="188" t="s">
        <v>829</v>
      </c>
      <c r="F231" s="189" t="s">
        <v>511</v>
      </c>
      <c r="G231" s="190" t="s">
        <v>487</v>
      </c>
      <c r="H231" s="191">
        <v>24</v>
      </c>
      <c r="I231" s="192">
        <v>35</v>
      </c>
      <c r="J231" s="192">
        <f>ROUND(I231*H231,2)</f>
        <v>840</v>
      </c>
      <c r="K231" s="193"/>
      <c r="L231" s="194"/>
      <c r="M231" s="195" t="s">
        <v>1</v>
      </c>
      <c r="N231" s="196" t="s">
        <v>38</v>
      </c>
      <c r="O231" s="179">
        <v>0</v>
      </c>
      <c r="P231" s="179">
        <f>O231*H231</f>
        <v>0</v>
      </c>
      <c r="Q231" s="179">
        <v>0</v>
      </c>
      <c r="R231" s="179">
        <f>Q231*H231</f>
        <v>0</v>
      </c>
      <c r="S231" s="179">
        <v>0</v>
      </c>
      <c r="T231" s="180">
        <f>S231*H231</f>
        <v>0</v>
      </c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R231" s="181" t="s">
        <v>167</v>
      </c>
      <c r="AT231" s="181" t="s">
        <v>227</v>
      </c>
      <c r="AU231" s="181" t="s">
        <v>80</v>
      </c>
      <c r="AY231" s="15" t="s">
        <v>127</v>
      </c>
      <c r="BE231" s="182">
        <f>IF(N231="základná",J231,0)</f>
        <v>0</v>
      </c>
      <c r="BF231" s="182">
        <f>IF(N231="znížená",J231,0)</f>
        <v>840</v>
      </c>
      <c r="BG231" s="182">
        <f>IF(N231="zákl. prenesená",J231,0)</f>
        <v>0</v>
      </c>
      <c r="BH231" s="182">
        <f>IF(N231="zníž. prenesená",J231,0)</f>
        <v>0</v>
      </c>
      <c r="BI231" s="182">
        <f>IF(N231="nulová",J231,0)</f>
        <v>0</v>
      </c>
      <c r="BJ231" s="15" t="s">
        <v>135</v>
      </c>
      <c r="BK231" s="182">
        <f>ROUND(I231*H231,2)</f>
        <v>840</v>
      </c>
      <c r="BL231" s="15" t="s">
        <v>134</v>
      </c>
      <c r="BM231" s="181" t="s">
        <v>830</v>
      </c>
    </row>
    <row r="232" s="2" customFormat="1" ht="16.5" customHeight="1">
      <c r="A232" s="28"/>
      <c r="B232" s="169"/>
      <c r="C232" s="187" t="s">
        <v>694</v>
      </c>
      <c r="D232" s="187" t="s">
        <v>227</v>
      </c>
      <c r="E232" s="188" t="s">
        <v>831</v>
      </c>
      <c r="F232" s="189" t="s">
        <v>513</v>
      </c>
      <c r="G232" s="190" t="s">
        <v>487</v>
      </c>
      <c r="H232" s="191">
        <v>12</v>
      </c>
      <c r="I232" s="192">
        <v>35</v>
      </c>
      <c r="J232" s="192">
        <f>ROUND(I232*H232,2)</f>
        <v>420</v>
      </c>
      <c r="K232" s="193"/>
      <c r="L232" s="194"/>
      <c r="M232" s="195" t="s">
        <v>1</v>
      </c>
      <c r="N232" s="196" t="s">
        <v>38</v>
      </c>
      <c r="O232" s="179">
        <v>0</v>
      </c>
      <c r="P232" s="179">
        <f>O232*H232</f>
        <v>0</v>
      </c>
      <c r="Q232" s="179">
        <v>0</v>
      </c>
      <c r="R232" s="179">
        <f>Q232*H232</f>
        <v>0</v>
      </c>
      <c r="S232" s="179">
        <v>0</v>
      </c>
      <c r="T232" s="180">
        <f>S232*H232</f>
        <v>0</v>
      </c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R232" s="181" t="s">
        <v>167</v>
      </c>
      <c r="AT232" s="181" t="s">
        <v>227</v>
      </c>
      <c r="AU232" s="181" t="s">
        <v>80</v>
      </c>
      <c r="AY232" s="15" t="s">
        <v>127</v>
      </c>
      <c r="BE232" s="182">
        <f>IF(N232="základná",J232,0)</f>
        <v>0</v>
      </c>
      <c r="BF232" s="182">
        <f>IF(N232="znížená",J232,0)</f>
        <v>420</v>
      </c>
      <c r="BG232" s="182">
        <f>IF(N232="zákl. prenesená",J232,0)</f>
        <v>0</v>
      </c>
      <c r="BH232" s="182">
        <f>IF(N232="zníž. prenesená",J232,0)</f>
        <v>0</v>
      </c>
      <c r="BI232" s="182">
        <f>IF(N232="nulová",J232,0)</f>
        <v>0</v>
      </c>
      <c r="BJ232" s="15" t="s">
        <v>135</v>
      </c>
      <c r="BK232" s="182">
        <f>ROUND(I232*H232,2)</f>
        <v>420</v>
      </c>
      <c r="BL232" s="15" t="s">
        <v>134</v>
      </c>
      <c r="BM232" s="181" t="s">
        <v>832</v>
      </c>
    </row>
    <row r="233" s="2" customFormat="1" ht="16.5" customHeight="1">
      <c r="A233" s="28"/>
      <c r="B233" s="169"/>
      <c r="C233" s="187" t="s">
        <v>833</v>
      </c>
      <c r="D233" s="187" t="s">
        <v>227</v>
      </c>
      <c r="E233" s="188" t="s">
        <v>834</v>
      </c>
      <c r="F233" s="189" t="s">
        <v>517</v>
      </c>
      <c r="G233" s="190" t="s">
        <v>487</v>
      </c>
      <c r="H233" s="191">
        <v>36</v>
      </c>
      <c r="I233" s="192">
        <v>35</v>
      </c>
      <c r="J233" s="192">
        <f>ROUND(I233*H233,2)</f>
        <v>1260</v>
      </c>
      <c r="K233" s="193"/>
      <c r="L233" s="194"/>
      <c r="M233" s="195" t="s">
        <v>1</v>
      </c>
      <c r="N233" s="196" t="s">
        <v>38</v>
      </c>
      <c r="O233" s="179">
        <v>0</v>
      </c>
      <c r="P233" s="179">
        <f>O233*H233</f>
        <v>0</v>
      </c>
      <c r="Q233" s="179">
        <v>0</v>
      </c>
      <c r="R233" s="179">
        <f>Q233*H233</f>
        <v>0</v>
      </c>
      <c r="S233" s="179">
        <v>0</v>
      </c>
      <c r="T233" s="180">
        <f>S233*H233</f>
        <v>0</v>
      </c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R233" s="181" t="s">
        <v>167</v>
      </c>
      <c r="AT233" s="181" t="s">
        <v>227</v>
      </c>
      <c r="AU233" s="181" t="s">
        <v>80</v>
      </c>
      <c r="AY233" s="15" t="s">
        <v>127</v>
      </c>
      <c r="BE233" s="182">
        <f>IF(N233="základná",J233,0)</f>
        <v>0</v>
      </c>
      <c r="BF233" s="182">
        <f>IF(N233="znížená",J233,0)</f>
        <v>1260</v>
      </c>
      <c r="BG233" s="182">
        <f>IF(N233="zákl. prenesená",J233,0)</f>
        <v>0</v>
      </c>
      <c r="BH233" s="182">
        <f>IF(N233="zníž. prenesená",J233,0)</f>
        <v>0</v>
      </c>
      <c r="BI233" s="182">
        <f>IF(N233="nulová",J233,0)</f>
        <v>0</v>
      </c>
      <c r="BJ233" s="15" t="s">
        <v>135</v>
      </c>
      <c r="BK233" s="182">
        <f>ROUND(I233*H233,2)</f>
        <v>1260</v>
      </c>
      <c r="BL233" s="15" t="s">
        <v>134</v>
      </c>
      <c r="BM233" s="181" t="s">
        <v>835</v>
      </c>
    </row>
    <row r="234" s="2" customFormat="1" ht="24.15" customHeight="1">
      <c r="A234" s="28"/>
      <c r="B234" s="169"/>
      <c r="C234" s="187" t="s">
        <v>365</v>
      </c>
      <c r="D234" s="187" t="s">
        <v>227</v>
      </c>
      <c r="E234" s="188" t="s">
        <v>836</v>
      </c>
      <c r="F234" s="189" t="s">
        <v>519</v>
      </c>
      <c r="G234" s="190" t="s">
        <v>487</v>
      </c>
      <c r="H234" s="191">
        <v>36</v>
      </c>
      <c r="I234" s="192">
        <v>35</v>
      </c>
      <c r="J234" s="192">
        <f>ROUND(I234*H234,2)</f>
        <v>1260</v>
      </c>
      <c r="K234" s="193"/>
      <c r="L234" s="194"/>
      <c r="M234" s="197" t="s">
        <v>1</v>
      </c>
      <c r="N234" s="198" t="s">
        <v>38</v>
      </c>
      <c r="O234" s="185">
        <v>0</v>
      </c>
      <c r="P234" s="185">
        <f>O234*H234</f>
        <v>0</v>
      </c>
      <c r="Q234" s="185">
        <v>0</v>
      </c>
      <c r="R234" s="185">
        <f>Q234*H234</f>
        <v>0</v>
      </c>
      <c r="S234" s="185">
        <v>0</v>
      </c>
      <c r="T234" s="186">
        <f>S234*H234</f>
        <v>0</v>
      </c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R234" s="181" t="s">
        <v>167</v>
      </c>
      <c r="AT234" s="181" t="s">
        <v>227</v>
      </c>
      <c r="AU234" s="181" t="s">
        <v>80</v>
      </c>
      <c r="AY234" s="15" t="s">
        <v>127</v>
      </c>
      <c r="BE234" s="182">
        <f>IF(N234="základná",J234,0)</f>
        <v>0</v>
      </c>
      <c r="BF234" s="182">
        <f>IF(N234="znížená",J234,0)</f>
        <v>1260</v>
      </c>
      <c r="BG234" s="182">
        <f>IF(N234="zákl. prenesená",J234,0)</f>
        <v>0</v>
      </c>
      <c r="BH234" s="182">
        <f>IF(N234="zníž. prenesená",J234,0)</f>
        <v>0</v>
      </c>
      <c r="BI234" s="182">
        <f>IF(N234="nulová",J234,0)</f>
        <v>0</v>
      </c>
      <c r="BJ234" s="15" t="s">
        <v>135</v>
      </c>
      <c r="BK234" s="182">
        <f>ROUND(I234*H234,2)</f>
        <v>1260</v>
      </c>
      <c r="BL234" s="15" t="s">
        <v>134</v>
      </c>
      <c r="BM234" s="181" t="s">
        <v>837</v>
      </c>
    </row>
    <row r="235" s="2" customFormat="1" ht="6.96" customHeight="1">
      <c r="A235" s="28"/>
      <c r="B235" s="54"/>
      <c r="C235" s="55"/>
      <c r="D235" s="55"/>
      <c r="E235" s="55"/>
      <c r="F235" s="55"/>
      <c r="G235" s="55"/>
      <c r="H235" s="55"/>
      <c r="I235" s="55"/>
      <c r="J235" s="55"/>
      <c r="K235" s="55"/>
      <c r="L235" s="29"/>
      <c r="M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</row>
  </sheetData>
  <autoFilter ref="C123:K234"/>
  <mergeCells count="9">
    <mergeCell ref="E7:H7"/>
    <mergeCell ref="E9:H9"/>
    <mergeCell ref="E18:H18"/>
    <mergeCell ref="E27:H27"/>
    <mergeCell ref="E85:H85"/>
    <mergeCell ref="E87:H87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114"/>
    </row>
    <row r="2" s="1" customFormat="1" ht="36.96" customHeight="1">
      <c r="L2" s="14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96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72</v>
      </c>
    </row>
    <row r="4" s="1" customFormat="1" ht="24.96" customHeight="1">
      <c r="B4" s="18"/>
      <c r="D4" s="19" t="s">
        <v>100</v>
      </c>
      <c r="L4" s="18"/>
      <c r="M4" s="115" t="s">
        <v>9</v>
      </c>
      <c r="AT4" s="15" t="s">
        <v>3</v>
      </c>
    </row>
    <row r="5" s="1" customFormat="1" ht="6.96" customHeight="1">
      <c r="B5" s="18"/>
      <c r="L5" s="18"/>
    </row>
    <row r="6" s="1" customFormat="1" ht="12" customHeight="1">
      <c r="B6" s="18"/>
      <c r="D6" s="25" t="s">
        <v>13</v>
      </c>
      <c r="L6" s="18"/>
    </row>
    <row r="7" s="1" customFormat="1" ht="16.5" customHeight="1">
      <c r="B7" s="18"/>
      <c r="E7" s="116" t="str">
        <f>'Rekapitulácia stavby'!K6</f>
        <v>PD Dolný Lopašov,ZDS kravína modernizáciou a stavenými úpravami</v>
      </c>
      <c r="F7" s="25"/>
      <c r="G7" s="25"/>
      <c r="H7" s="25"/>
      <c r="L7" s="18"/>
    </row>
    <row r="8" s="2" customFormat="1" ht="12" customHeight="1">
      <c r="A8" s="28"/>
      <c r="B8" s="29"/>
      <c r="C8" s="28"/>
      <c r="D8" s="25" t="s">
        <v>101</v>
      </c>
      <c r="E8" s="28"/>
      <c r="F8" s="28"/>
      <c r="G8" s="28"/>
      <c r="H8" s="28"/>
      <c r="I8" s="28"/>
      <c r="J8" s="28"/>
      <c r="K8" s="28"/>
      <c r="L8" s="49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</row>
    <row r="9" s="2" customFormat="1" ht="16.5" customHeight="1">
      <c r="A9" s="28"/>
      <c r="B9" s="29"/>
      <c r="C9" s="28"/>
      <c r="D9" s="28"/>
      <c r="E9" s="61" t="s">
        <v>838</v>
      </c>
      <c r="F9" s="28"/>
      <c r="G9" s="28"/>
      <c r="H9" s="28"/>
      <c r="I9" s="28"/>
      <c r="J9" s="28"/>
      <c r="K9" s="28"/>
      <c r="L9" s="49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</row>
    <row r="10" s="2" customFormat="1">
      <c r="A10" s="28"/>
      <c r="B10" s="29"/>
      <c r="C10" s="28"/>
      <c r="D10" s="28"/>
      <c r="E10" s="28"/>
      <c r="F10" s="28"/>
      <c r="G10" s="28"/>
      <c r="H10" s="28"/>
      <c r="I10" s="28"/>
      <c r="J10" s="28"/>
      <c r="K10" s="28"/>
      <c r="L10" s="49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</row>
    <row r="11" s="2" customFormat="1" ht="12" customHeight="1">
      <c r="A11" s="28"/>
      <c r="B11" s="29"/>
      <c r="C11" s="28"/>
      <c r="D11" s="25" t="s">
        <v>15</v>
      </c>
      <c r="E11" s="28"/>
      <c r="F11" s="22" t="s">
        <v>1</v>
      </c>
      <c r="G11" s="28"/>
      <c r="H11" s="28"/>
      <c r="I11" s="25" t="s">
        <v>16</v>
      </c>
      <c r="J11" s="22" t="s">
        <v>1</v>
      </c>
      <c r="K11" s="28"/>
      <c r="L11" s="49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</row>
    <row r="12" s="2" customFormat="1" ht="12" customHeight="1">
      <c r="A12" s="28"/>
      <c r="B12" s="29"/>
      <c r="C12" s="28"/>
      <c r="D12" s="25" t="s">
        <v>17</v>
      </c>
      <c r="E12" s="28"/>
      <c r="F12" s="22" t="s">
        <v>26</v>
      </c>
      <c r="G12" s="28"/>
      <c r="H12" s="28"/>
      <c r="I12" s="25" t="s">
        <v>19</v>
      </c>
      <c r="J12" s="63" t="str">
        <f>'Rekapitulácia stavby'!AN8</f>
        <v>13. 10. 2026</v>
      </c>
      <c r="K12" s="28"/>
      <c r="L12" s="49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</row>
    <row r="13" s="2" customFormat="1" ht="10.8" customHeight="1">
      <c r="A13" s="28"/>
      <c r="B13" s="29"/>
      <c r="C13" s="28"/>
      <c r="D13" s="28"/>
      <c r="E13" s="28"/>
      <c r="F13" s="28"/>
      <c r="G13" s="28"/>
      <c r="H13" s="28"/>
      <c r="I13" s="28"/>
      <c r="J13" s="28"/>
      <c r="K13" s="28"/>
      <c r="L13" s="49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</row>
    <row r="14" s="2" customFormat="1" ht="12" customHeight="1">
      <c r="A14" s="28"/>
      <c r="B14" s="29"/>
      <c r="C14" s="28"/>
      <c r="D14" s="25" t="s">
        <v>21</v>
      </c>
      <c r="E14" s="28"/>
      <c r="F14" s="28"/>
      <c r="G14" s="28"/>
      <c r="H14" s="28"/>
      <c r="I14" s="25" t="s">
        <v>22</v>
      </c>
      <c r="J14" s="22" t="str">
        <f>IF('Rekapitulácia stavby'!AN10="","",'Rekapitulácia stavby'!AN10)</f>
        <v/>
      </c>
      <c r="K14" s="28"/>
      <c r="L14" s="49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</row>
    <row r="15" s="2" customFormat="1" ht="18" customHeight="1">
      <c r="A15" s="28"/>
      <c r="B15" s="29"/>
      <c r="C15" s="28"/>
      <c r="D15" s="28"/>
      <c r="E15" s="22" t="str">
        <f>IF('Rekapitulácia stavby'!E11="","",'Rekapitulácia stavby'!E11)</f>
        <v>PD Dolný Lopašov</v>
      </c>
      <c r="F15" s="28"/>
      <c r="G15" s="28"/>
      <c r="H15" s="28"/>
      <c r="I15" s="25" t="s">
        <v>24</v>
      </c>
      <c r="J15" s="22" t="str">
        <f>IF('Rekapitulácia stavby'!AN11="","",'Rekapitulácia stavby'!AN11)</f>
        <v/>
      </c>
      <c r="K15" s="28"/>
      <c r="L15" s="49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</row>
    <row r="16" s="2" customFormat="1" ht="6.96" customHeight="1">
      <c r="A16" s="28"/>
      <c r="B16" s="29"/>
      <c r="C16" s="28"/>
      <c r="D16" s="28"/>
      <c r="E16" s="28"/>
      <c r="F16" s="28"/>
      <c r="G16" s="28"/>
      <c r="H16" s="28"/>
      <c r="I16" s="28"/>
      <c r="J16" s="28"/>
      <c r="K16" s="28"/>
      <c r="L16" s="49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</row>
    <row r="17" s="2" customFormat="1" ht="12" customHeight="1">
      <c r="A17" s="28"/>
      <c r="B17" s="29"/>
      <c r="C17" s="28"/>
      <c r="D17" s="25" t="s">
        <v>25</v>
      </c>
      <c r="E17" s="28"/>
      <c r="F17" s="28"/>
      <c r="G17" s="28"/>
      <c r="H17" s="28"/>
      <c r="I17" s="25" t="s">
        <v>22</v>
      </c>
      <c r="J17" s="22" t="str">
        <f>'Rekapitulácia stavby'!AN13</f>
        <v/>
      </c>
      <c r="K17" s="28"/>
      <c r="L17" s="49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</row>
    <row r="18" s="2" customFormat="1" ht="18" customHeight="1">
      <c r="A18" s="28"/>
      <c r="B18" s="29"/>
      <c r="C18" s="28"/>
      <c r="D18" s="28"/>
      <c r="E18" s="22" t="str">
        <f>'Rekapitulácia stavby'!E14</f>
        <v xml:space="preserve"> </v>
      </c>
      <c r="F18" s="22"/>
      <c r="G18" s="22"/>
      <c r="H18" s="22"/>
      <c r="I18" s="25" t="s">
        <v>24</v>
      </c>
      <c r="J18" s="22" t="str">
        <f>'Rekapitulácia stavby'!AN14</f>
        <v/>
      </c>
      <c r="K18" s="28"/>
      <c r="L18" s="49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</row>
    <row r="19" s="2" customFormat="1" ht="6.96" customHeight="1">
      <c r="A19" s="28"/>
      <c r="B19" s="29"/>
      <c r="C19" s="28"/>
      <c r="D19" s="28"/>
      <c r="E19" s="28"/>
      <c r="F19" s="28"/>
      <c r="G19" s="28"/>
      <c r="H19" s="28"/>
      <c r="I19" s="28"/>
      <c r="J19" s="28"/>
      <c r="K19" s="28"/>
      <c r="L19" s="49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</row>
    <row r="20" s="2" customFormat="1" ht="12" customHeight="1">
      <c r="A20" s="28"/>
      <c r="B20" s="29"/>
      <c r="C20" s="28"/>
      <c r="D20" s="25" t="s">
        <v>27</v>
      </c>
      <c r="E20" s="28"/>
      <c r="F20" s="28"/>
      <c r="G20" s="28"/>
      <c r="H20" s="28"/>
      <c r="I20" s="25" t="s">
        <v>22</v>
      </c>
      <c r="J20" s="22" t="str">
        <f>IF('Rekapitulácia stavby'!AN16="","",'Rekapitulácia stavby'!AN16)</f>
        <v/>
      </c>
      <c r="K20" s="28"/>
      <c r="L20" s="49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</row>
    <row r="21" s="2" customFormat="1" ht="18" customHeight="1">
      <c r="A21" s="28"/>
      <c r="B21" s="29"/>
      <c r="C21" s="28"/>
      <c r="D21" s="28"/>
      <c r="E21" s="22" t="str">
        <f>IF('Rekapitulácia stavby'!E17="","",'Rekapitulácia stavby'!E17)</f>
        <v>Ing.arch.Štefan Magula</v>
      </c>
      <c r="F21" s="28"/>
      <c r="G21" s="28"/>
      <c r="H21" s="28"/>
      <c r="I21" s="25" t="s">
        <v>24</v>
      </c>
      <c r="J21" s="22" t="str">
        <f>IF('Rekapitulácia stavby'!AN17="","",'Rekapitulácia stavby'!AN17)</f>
        <v/>
      </c>
      <c r="K21" s="28"/>
      <c r="L21" s="49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</row>
    <row r="22" s="2" customFormat="1" ht="6.96" customHeight="1">
      <c r="A22" s="28"/>
      <c r="B22" s="29"/>
      <c r="C22" s="28"/>
      <c r="D22" s="28"/>
      <c r="E22" s="28"/>
      <c r="F22" s="28"/>
      <c r="G22" s="28"/>
      <c r="H22" s="28"/>
      <c r="I22" s="28"/>
      <c r="J22" s="28"/>
      <c r="K22" s="28"/>
      <c r="L22" s="49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</row>
    <row r="23" s="2" customFormat="1" ht="12" customHeight="1">
      <c r="A23" s="28"/>
      <c r="B23" s="29"/>
      <c r="C23" s="28"/>
      <c r="D23" s="25" t="s">
        <v>30</v>
      </c>
      <c r="E23" s="28"/>
      <c r="F23" s="28"/>
      <c r="G23" s="28"/>
      <c r="H23" s="28"/>
      <c r="I23" s="25" t="s">
        <v>22</v>
      </c>
      <c r="J23" s="22" t="str">
        <f>IF('Rekapitulácia stavby'!AN19="","",'Rekapitulácia stavby'!AN19)</f>
        <v/>
      </c>
      <c r="K23" s="28"/>
      <c r="L23" s="49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</row>
    <row r="24" s="2" customFormat="1" ht="18" customHeight="1">
      <c r="A24" s="28"/>
      <c r="B24" s="29"/>
      <c r="C24" s="28"/>
      <c r="D24" s="28"/>
      <c r="E24" s="22" t="str">
        <f>IF('Rekapitulácia stavby'!E20="","",'Rekapitulácia stavby'!E20)</f>
        <v xml:space="preserve"> </v>
      </c>
      <c r="F24" s="28"/>
      <c r="G24" s="28"/>
      <c r="H24" s="28"/>
      <c r="I24" s="25" t="s">
        <v>24</v>
      </c>
      <c r="J24" s="22" t="str">
        <f>IF('Rekapitulácia stavby'!AN20="","",'Rekapitulácia stavby'!AN20)</f>
        <v/>
      </c>
      <c r="K24" s="28"/>
      <c r="L24" s="49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</row>
    <row r="25" s="2" customFormat="1" ht="6.96" customHeight="1">
      <c r="A25" s="28"/>
      <c r="B25" s="29"/>
      <c r="C25" s="28"/>
      <c r="D25" s="28"/>
      <c r="E25" s="28"/>
      <c r="F25" s="28"/>
      <c r="G25" s="28"/>
      <c r="H25" s="28"/>
      <c r="I25" s="28"/>
      <c r="J25" s="28"/>
      <c r="K25" s="28"/>
      <c r="L25" s="49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</row>
    <row r="26" s="2" customFormat="1" ht="12" customHeight="1">
      <c r="A26" s="28"/>
      <c r="B26" s="29"/>
      <c r="C26" s="28"/>
      <c r="D26" s="25" t="s">
        <v>31</v>
      </c>
      <c r="E26" s="28"/>
      <c r="F26" s="28"/>
      <c r="G26" s="28"/>
      <c r="H26" s="28"/>
      <c r="I26" s="28"/>
      <c r="J26" s="28"/>
      <c r="K26" s="28"/>
      <c r="L26" s="49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</row>
    <row r="27" s="8" customFormat="1" ht="16.5" customHeight="1">
      <c r="A27" s="117"/>
      <c r="B27" s="118"/>
      <c r="C27" s="117"/>
      <c r="D27" s="117"/>
      <c r="E27" s="26" t="s">
        <v>1</v>
      </c>
      <c r="F27" s="26"/>
      <c r="G27" s="26"/>
      <c r="H27" s="26"/>
      <c r="I27" s="117"/>
      <c r="J27" s="117"/>
      <c r="K27" s="117"/>
      <c r="L27" s="119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</row>
    <row r="28" s="2" customFormat="1" ht="6.96" customHeight="1">
      <c r="A28" s="28"/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49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</row>
    <row r="29" s="2" customFormat="1" ht="6.96" customHeight="1">
      <c r="A29" s="28"/>
      <c r="B29" s="29"/>
      <c r="C29" s="28"/>
      <c r="D29" s="84"/>
      <c r="E29" s="84"/>
      <c r="F29" s="84"/>
      <c r="G29" s="84"/>
      <c r="H29" s="84"/>
      <c r="I29" s="84"/>
      <c r="J29" s="84"/>
      <c r="K29" s="84"/>
      <c r="L29" s="49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</row>
    <row r="30" s="2" customFormat="1" ht="25.44" customHeight="1">
      <c r="A30" s="28"/>
      <c r="B30" s="29"/>
      <c r="C30" s="28"/>
      <c r="D30" s="120" t="s">
        <v>32</v>
      </c>
      <c r="E30" s="28"/>
      <c r="F30" s="28"/>
      <c r="G30" s="28"/>
      <c r="H30" s="28"/>
      <c r="I30" s="28"/>
      <c r="J30" s="90">
        <f>ROUND(J124, 2)</f>
        <v>88980.100000000006</v>
      </c>
      <c r="K30" s="28"/>
      <c r="L30" s="49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</row>
    <row r="31" s="2" customFormat="1" ht="6.96" customHeight="1">
      <c r="A31" s="28"/>
      <c r="B31" s="29"/>
      <c r="C31" s="28"/>
      <c r="D31" s="84"/>
      <c r="E31" s="84"/>
      <c r="F31" s="84"/>
      <c r="G31" s="84"/>
      <c r="H31" s="84"/>
      <c r="I31" s="84"/>
      <c r="J31" s="84"/>
      <c r="K31" s="84"/>
      <c r="L31" s="49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</row>
    <row r="32" s="2" customFormat="1" ht="14.4" customHeight="1">
      <c r="A32" s="28"/>
      <c r="B32" s="29"/>
      <c r="C32" s="28"/>
      <c r="D32" s="28"/>
      <c r="E32" s="28"/>
      <c r="F32" s="33" t="s">
        <v>34</v>
      </c>
      <c r="G32" s="28"/>
      <c r="H32" s="28"/>
      <c r="I32" s="33" t="s">
        <v>33</v>
      </c>
      <c r="J32" s="33" t="s">
        <v>35</v>
      </c>
      <c r="K32" s="28"/>
      <c r="L32" s="49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</row>
    <row r="33" s="2" customFormat="1" ht="14.4" customHeight="1">
      <c r="A33" s="28"/>
      <c r="B33" s="29"/>
      <c r="C33" s="28"/>
      <c r="D33" s="121" t="s">
        <v>36</v>
      </c>
      <c r="E33" s="35" t="s">
        <v>37</v>
      </c>
      <c r="F33" s="122">
        <f>ROUND((SUM(BE124:BE167)),  2)</f>
        <v>0</v>
      </c>
      <c r="G33" s="123"/>
      <c r="H33" s="123"/>
      <c r="I33" s="124">
        <v>0.23000000000000001</v>
      </c>
      <c r="J33" s="122">
        <f>ROUND(((SUM(BE124:BE167))*I33),  2)</f>
        <v>0</v>
      </c>
      <c r="K33" s="28"/>
      <c r="L33" s="49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</row>
    <row r="34" s="2" customFormat="1" ht="14.4" customHeight="1">
      <c r="A34" s="28"/>
      <c r="B34" s="29"/>
      <c r="C34" s="28"/>
      <c r="D34" s="28"/>
      <c r="E34" s="35" t="s">
        <v>38</v>
      </c>
      <c r="F34" s="125">
        <f>ROUND((SUM(BF124:BF167)),  2)</f>
        <v>88980.100000000006</v>
      </c>
      <c r="G34" s="28"/>
      <c r="H34" s="28"/>
      <c r="I34" s="126">
        <v>0.23000000000000001</v>
      </c>
      <c r="J34" s="125">
        <f>ROUND(((SUM(BF124:BF167))*I34),  2)</f>
        <v>20465.419999999998</v>
      </c>
      <c r="K34" s="28"/>
      <c r="L34" s="49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</row>
    <row r="35" hidden="1" s="2" customFormat="1" ht="14.4" customHeight="1">
      <c r="A35" s="28"/>
      <c r="B35" s="29"/>
      <c r="C35" s="28"/>
      <c r="D35" s="28"/>
      <c r="E35" s="25" t="s">
        <v>39</v>
      </c>
      <c r="F35" s="125">
        <f>ROUND((SUM(BG124:BG167)),  2)</f>
        <v>0</v>
      </c>
      <c r="G35" s="28"/>
      <c r="H35" s="28"/>
      <c r="I35" s="126">
        <v>0.23000000000000001</v>
      </c>
      <c r="J35" s="125">
        <f>0</f>
        <v>0</v>
      </c>
      <c r="K35" s="28"/>
      <c r="L35" s="49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</row>
    <row r="36" hidden="1" s="2" customFormat="1" ht="14.4" customHeight="1">
      <c r="A36" s="28"/>
      <c r="B36" s="29"/>
      <c r="C36" s="28"/>
      <c r="D36" s="28"/>
      <c r="E36" s="25" t="s">
        <v>40</v>
      </c>
      <c r="F36" s="125">
        <f>ROUND((SUM(BH124:BH167)),  2)</f>
        <v>0</v>
      </c>
      <c r="G36" s="28"/>
      <c r="H36" s="28"/>
      <c r="I36" s="126">
        <v>0.23000000000000001</v>
      </c>
      <c r="J36" s="125">
        <f>0</f>
        <v>0</v>
      </c>
      <c r="K36" s="28"/>
      <c r="L36" s="49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</row>
    <row r="37" hidden="1" s="2" customFormat="1" ht="14.4" customHeight="1">
      <c r="A37" s="28"/>
      <c r="B37" s="29"/>
      <c r="C37" s="28"/>
      <c r="D37" s="28"/>
      <c r="E37" s="35" t="s">
        <v>41</v>
      </c>
      <c r="F37" s="122">
        <f>ROUND((SUM(BI124:BI167)),  2)</f>
        <v>0</v>
      </c>
      <c r="G37" s="123"/>
      <c r="H37" s="123"/>
      <c r="I37" s="124">
        <v>0</v>
      </c>
      <c r="J37" s="122">
        <f>0</f>
        <v>0</v>
      </c>
      <c r="K37" s="28"/>
      <c r="L37" s="49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</row>
    <row r="38" s="2" customFormat="1" ht="6.96" customHeight="1">
      <c r="A38" s="28"/>
      <c r="B38" s="29"/>
      <c r="C38" s="28"/>
      <c r="D38" s="28"/>
      <c r="E38" s="28"/>
      <c r="F38" s="28"/>
      <c r="G38" s="28"/>
      <c r="H38" s="28"/>
      <c r="I38" s="28"/>
      <c r="J38" s="28"/>
      <c r="K38" s="28"/>
      <c r="L38" s="49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</row>
    <row r="39" s="2" customFormat="1" ht="25.44" customHeight="1">
      <c r="A39" s="28"/>
      <c r="B39" s="29"/>
      <c r="C39" s="127"/>
      <c r="D39" s="128" t="s">
        <v>42</v>
      </c>
      <c r="E39" s="75"/>
      <c r="F39" s="75"/>
      <c r="G39" s="129" t="s">
        <v>43</v>
      </c>
      <c r="H39" s="130" t="s">
        <v>44</v>
      </c>
      <c r="I39" s="75"/>
      <c r="J39" s="131">
        <f>SUM(J30:J37)</f>
        <v>109445.52</v>
      </c>
      <c r="K39" s="132"/>
      <c r="L39" s="49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</row>
    <row r="40" s="2" customFormat="1" ht="14.4" customHeight="1">
      <c r="A40" s="28"/>
      <c r="B40" s="29"/>
      <c r="C40" s="28"/>
      <c r="D40" s="28"/>
      <c r="E40" s="28"/>
      <c r="F40" s="28"/>
      <c r="G40" s="28"/>
      <c r="H40" s="28"/>
      <c r="I40" s="28"/>
      <c r="J40" s="28"/>
      <c r="K40" s="28"/>
      <c r="L40" s="49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</row>
    <row r="41" s="1" customFormat="1" ht="14.4" customHeight="1">
      <c r="B41" s="18"/>
      <c r="L41" s="18"/>
    </row>
    <row r="42" s="1" customFormat="1" ht="14.4" customHeight="1">
      <c r="B42" s="18"/>
      <c r="L42" s="18"/>
    </row>
    <row r="43" s="1" customFormat="1" ht="14.4" customHeight="1">
      <c r="B43" s="18"/>
      <c r="L43" s="18"/>
    </row>
    <row r="44" s="1" customFormat="1" ht="14.4" customHeight="1">
      <c r="B44" s="18"/>
      <c r="L44" s="18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49"/>
      <c r="D50" s="50" t="s">
        <v>45</v>
      </c>
      <c r="E50" s="51"/>
      <c r="F50" s="51"/>
      <c r="G50" s="50" t="s">
        <v>46</v>
      </c>
      <c r="H50" s="51"/>
      <c r="I50" s="51"/>
      <c r="J50" s="51"/>
      <c r="K50" s="51"/>
      <c r="L50" s="49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28"/>
      <c r="B61" s="29"/>
      <c r="C61" s="28"/>
      <c r="D61" s="52" t="s">
        <v>47</v>
      </c>
      <c r="E61" s="31"/>
      <c r="F61" s="133" t="s">
        <v>48</v>
      </c>
      <c r="G61" s="52" t="s">
        <v>47</v>
      </c>
      <c r="H61" s="31"/>
      <c r="I61" s="31"/>
      <c r="J61" s="134" t="s">
        <v>48</v>
      </c>
      <c r="K61" s="31"/>
      <c r="L61" s="49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28"/>
      <c r="B65" s="29"/>
      <c r="C65" s="28"/>
      <c r="D65" s="50" t="s">
        <v>49</v>
      </c>
      <c r="E65" s="53"/>
      <c r="F65" s="53"/>
      <c r="G65" s="50" t="s">
        <v>50</v>
      </c>
      <c r="H65" s="53"/>
      <c r="I65" s="53"/>
      <c r="J65" s="53"/>
      <c r="K65" s="53"/>
      <c r="L65" s="49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28"/>
      <c r="B76" s="29"/>
      <c r="C76" s="28"/>
      <c r="D76" s="52" t="s">
        <v>47</v>
      </c>
      <c r="E76" s="31"/>
      <c r="F76" s="133" t="s">
        <v>48</v>
      </c>
      <c r="G76" s="52" t="s">
        <v>47</v>
      </c>
      <c r="H76" s="31"/>
      <c r="I76" s="31"/>
      <c r="J76" s="134" t="s">
        <v>48</v>
      </c>
      <c r="K76" s="31"/>
      <c r="L76" s="49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</row>
    <row r="77" s="2" customFormat="1" ht="14.4" customHeight="1">
      <c r="A77" s="28"/>
      <c r="B77" s="54"/>
      <c r="C77" s="55"/>
      <c r="D77" s="55"/>
      <c r="E77" s="55"/>
      <c r="F77" s="55"/>
      <c r="G77" s="55"/>
      <c r="H77" s="55"/>
      <c r="I77" s="55"/>
      <c r="J77" s="55"/>
      <c r="K77" s="55"/>
      <c r="L77" s="49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</row>
    <row r="81" s="2" customFormat="1" ht="6.96" customHeight="1">
      <c r="A81" s="28"/>
      <c r="B81" s="56"/>
      <c r="C81" s="57"/>
      <c r="D81" s="57"/>
      <c r="E81" s="57"/>
      <c r="F81" s="57"/>
      <c r="G81" s="57"/>
      <c r="H81" s="57"/>
      <c r="I81" s="57"/>
      <c r="J81" s="57"/>
      <c r="K81" s="57"/>
      <c r="L81" s="49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</row>
    <row r="82" s="2" customFormat="1" ht="24.96" customHeight="1">
      <c r="A82" s="28"/>
      <c r="B82" s="29"/>
      <c r="C82" s="19" t="s">
        <v>103</v>
      </c>
      <c r="D82" s="28"/>
      <c r="E82" s="28"/>
      <c r="F82" s="28"/>
      <c r="G82" s="28"/>
      <c r="H82" s="28"/>
      <c r="I82" s="28"/>
      <c r="J82" s="28"/>
      <c r="K82" s="28"/>
      <c r="L82" s="49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</row>
    <row r="83" s="2" customFormat="1" ht="6.96" customHeight="1">
      <c r="A83" s="28"/>
      <c r="B83" s="29"/>
      <c r="C83" s="28"/>
      <c r="D83" s="28"/>
      <c r="E83" s="28"/>
      <c r="F83" s="28"/>
      <c r="G83" s="28"/>
      <c r="H83" s="28"/>
      <c r="I83" s="28"/>
      <c r="J83" s="28"/>
      <c r="K83" s="28"/>
      <c r="L83" s="49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</row>
    <row r="84" s="2" customFormat="1" ht="12" customHeight="1">
      <c r="A84" s="28"/>
      <c r="B84" s="29"/>
      <c r="C84" s="25" t="s">
        <v>13</v>
      </c>
      <c r="D84" s="28"/>
      <c r="E84" s="28"/>
      <c r="F84" s="28"/>
      <c r="G84" s="28"/>
      <c r="H84" s="28"/>
      <c r="I84" s="28"/>
      <c r="J84" s="28"/>
      <c r="K84" s="28"/>
      <c r="L84" s="49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</row>
    <row r="85" s="2" customFormat="1" ht="16.5" customHeight="1">
      <c r="A85" s="28"/>
      <c r="B85" s="29"/>
      <c r="C85" s="28"/>
      <c r="D85" s="28"/>
      <c r="E85" s="116" t="str">
        <f>E7</f>
        <v>PD Dolný Lopašov,ZDS kravína modernizáciou a stavenými úpravami</v>
      </c>
      <c r="F85" s="25"/>
      <c r="G85" s="25"/>
      <c r="H85" s="25"/>
      <c r="I85" s="28"/>
      <c r="J85" s="28"/>
      <c r="K85" s="28"/>
      <c r="L85" s="49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</row>
    <row r="86" s="2" customFormat="1" ht="12" customHeight="1">
      <c r="A86" s="28"/>
      <c r="B86" s="29"/>
      <c r="C86" s="25" t="s">
        <v>101</v>
      </c>
      <c r="D86" s="28"/>
      <c r="E86" s="28"/>
      <c r="F86" s="28"/>
      <c r="G86" s="28"/>
      <c r="H86" s="28"/>
      <c r="I86" s="28"/>
      <c r="J86" s="28"/>
      <c r="K86" s="28"/>
      <c r="L86" s="49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</row>
    <row r="87" s="2" customFormat="1" ht="16.5" customHeight="1">
      <c r="A87" s="28"/>
      <c r="B87" s="29"/>
      <c r="C87" s="28"/>
      <c r="D87" s="28"/>
      <c r="E87" s="61" t="str">
        <f>E9</f>
        <v>SO 07 - Dažďová kanalizácia</v>
      </c>
      <c r="F87" s="28"/>
      <c r="G87" s="28"/>
      <c r="H87" s="28"/>
      <c r="I87" s="28"/>
      <c r="J87" s="28"/>
      <c r="K87" s="28"/>
      <c r="L87" s="49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</row>
    <row r="88" s="2" customFormat="1" ht="6.96" customHeight="1">
      <c r="A88" s="28"/>
      <c r="B88" s="29"/>
      <c r="C88" s="28"/>
      <c r="D88" s="28"/>
      <c r="E88" s="28"/>
      <c r="F88" s="28"/>
      <c r="G88" s="28"/>
      <c r="H88" s="28"/>
      <c r="I88" s="28"/>
      <c r="J88" s="28"/>
      <c r="K88" s="28"/>
      <c r="L88" s="49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</row>
    <row r="89" s="2" customFormat="1" ht="12" customHeight="1">
      <c r="A89" s="28"/>
      <c r="B89" s="29"/>
      <c r="C89" s="25" t="s">
        <v>17</v>
      </c>
      <c r="D89" s="28"/>
      <c r="E89" s="28"/>
      <c r="F89" s="22" t="str">
        <f>F12</f>
        <v xml:space="preserve"> </v>
      </c>
      <c r="G89" s="28"/>
      <c r="H89" s="28"/>
      <c r="I89" s="25" t="s">
        <v>19</v>
      </c>
      <c r="J89" s="63" t="str">
        <f>IF(J12="","",J12)</f>
        <v>13. 10. 2026</v>
      </c>
      <c r="K89" s="28"/>
      <c r="L89" s="49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</row>
    <row r="90" s="2" customFormat="1" ht="6.96" customHeight="1">
      <c r="A90" s="28"/>
      <c r="B90" s="29"/>
      <c r="C90" s="28"/>
      <c r="D90" s="28"/>
      <c r="E90" s="28"/>
      <c r="F90" s="28"/>
      <c r="G90" s="28"/>
      <c r="H90" s="28"/>
      <c r="I90" s="28"/>
      <c r="J90" s="28"/>
      <c r="K90" s="28"/>
      <c r="L90" s="49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</row>
    <row r="91" s="2" customFormat="1" ht="25.65" customHeight="1">
      <c r="A91" s="28"/>
      <c r="B91" s="29"/>
      <c r="C91" s="25" t="s">
        <v>21</v>
      </c>
      <c r="D91" s="28"/>
      <c r="E91" s="28"/>
      <c r="F91" s="22" t="str">
        <f>E15</f>
        <v>PD Dolný Lopašov</v>
      </c>
      <c r="G91" s="28"/>
      <c r="H91" s="28"/>
      <c r="I91" s="25" t="s">
        <v>27</v>
      </c>
      <c r="J91" s="26" t="str">
        <f>E21</f>
        <v>Ing.arch.Štefan Magula</v>
      </c>
      <c r="K91" s="28"/>
      <c r="L91" s="49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</row>
    <row r="92" s="2" customFormat="1" ht="15.15" customHeight="1">
      <c r="A92" s="28"/>
      <c r="B92" s="29"/>
      <c r="C92" s="25" t="s">
        <v>25</v>
      </c>
      <c r="D92" s="28"/>
      <c r="E92" s="28"/>
      <c r="F92" s="22" t="str">
        <f>IF(E18="","",E18)</f>
        <v xml:space="preserve"> </v>
      </c>
      <c r="G92" s="28"/>
      <c r="H92" s="28"/>
      <c r="I92" s="25" t="s">
        <v>30</v>
      </c>
      <c r="J92" s="26" t="str">
        <f>E24</f>
        <v xml:space="preserve"> </v>
      </c>
      <c r="K92" s="28"/>
      <c r="L92" s="49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</row>
    <row r="93" s="2" customFormat="1" ht="10.32" customHeight="1">
      <c r="A93" s="28"/>
      <c r="B93" s="29"/>
      <c r="C93" s="28"/>
      <c r="D93" s="28"/>
      <c r="E93" s="28"/>
      <c r="F93" s="28"/>
      <c r="G93" s="28"/>
      <c r="H93" s="28"/>
      <c r="I93" s="28"/>
      <c r="J93" s="28"/>
      <c r="K93" s="28"/>
      <c r="L93" s="49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</row>
    <row r="94" s="2" customFormat="1" ht="29.28" customHeight="1">
      <c r="A94" s="28"/>
      <c r="B94" s="29"/>
      <c r="C94" s="135" t="s">
        <v>104</v>
      </c>
      <c r="D94" s="127"/>
      <c r="E94" s="127"/>
      <c r="F94" s="127"/>
      <c r="G94" s="127"/>
      <c r="H94" s="127"/>
      <c r="I94" s="127"/>
      <c r="J94" s="136" t="s">
        <v>105</v>
      </c>
      <c r="K94" s="127"/>
      <c r="L94" s="49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</row>
    <row r="95" s="2" customFormat="1" ht="10.32" customHeight="1">
      <c r="A95" s="28"/>
      <c r="B95" s="29"/>
      <c r="C95" s="28"/>
      <c r="D95" s="28"/>
      <c r="E95" s="28"/>
      <c r="F95" s="28"/>
      <c r="G95" s="28"/>
      <c r="H95" s="28"/>
      <c r="I95" s="28"/>
      <c r="J95" s="28"/>
      <c r="K95" s="28"/>
      <c r="L95" s="49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</row>
    <row r="96" s="2" customFormat="1" ht="22.8" customHeight="1">
      <c r="A96" s="28"/>
      <c r="B96" s="29"/>
      <c r="C96" s="137" t="s">
        <v>106</v>
      </c>
      <c r="D96" s="28"/>
      <c r="E96" s="28"/>
      <c r="F96" s="28"/>
      <c r="G96" s="28"/>
      <c r="H96" s="28"/>
      <c r="I96" s="28"/>
      <c r="J96" s="90">
        <f>J124</f>
        <v>88980.099999999991</v>
      </c>
      <c r="K96" s="28"/>
      <c r="L96" s="49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U96" s="15" t="s">
        <v>107</v>
      </c>
    </row>
    <row r="97" s="9" customFormat="1" ht="24.96" customHeight="1">
      <c r="A97" s="9"/>
      <c r="B97" s="138"/>
      <c r="C97" s="9"/>
      <c r="D97" s="139" t="s">
        <v>108</v>
      </c>
      <c r="E97" s="140"/>
      <c r="F97" s="140"/>
      <c r="G97" s="140"/>
      <c r="H97" s="140"/>
      <c r="I97" s="140"/>
      <c r="J97" s="141">
        <f>J125</f>
        <v>86941.949999999997</v>
      </c>
      <c r="K97" s="9"/>
      <c r="L97" s="138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42"/>
      <c r="C98" s="10"/>
      <c r="D98" s="143" t="s">
        <v>172</v>
      </c>
      <c r="E98" s="144"/>
      <c r="F98" s="144"/>
      <c r="G98" s="144"/>
      <c r="H98" s="144"/>
      <c r="I98" s="144"/>
      <c r="J98" s="145">
        <f>J126</f>
        <v>24591.380000000001</v>
      </c>
      <c r="K98" s="10"/>
      <c r="L98" s="14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42"/>
      <c r="C99" s="10"/>
      <c r="D99" s="143" t="s">
        <v>839</v>
      </c>
      <c r="E99" s="144"/>
      <c r="F99" s="144"/>
      <c r="G99" s="144"/>
      <c r="H99" s="144"/>
      <c r="I99" s="144"/>
      <c r="J99" s="145">
        <f>J140</f>
        <v>7325.2700000000004</v>
      </c>
      <c r="K99" s="10"/>
      <c r="L99" s="14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42"/>
      <c r="C100" s="10"/>
      <c r="D100" s="143" t="s">
        <v>840</v>
      </c>
      <c r="E100" s="144"/>
      <c r="F100" s="144"/>
      <c r="G100" s="144"/>
      <c r="H100" s="144"/>
      <c r="I100" s="144"/>
      <c r="J100" s="145">
        <f>J144</f>
        <v>39143.790000000001</v>
      </c>
      <c r="K100" s="10"/>
      <c r="L100" s="14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42"/>
      <c r="C101" s="10"/>
      <c r="D101" s="143" t="s">
        <v>109</v>
      </c>
      <c r="E101" s="144"/>
      <c r="F101" s="144"/>
      <c r="G101" s="144"/>
      <c r="H101" s="144"/>
      <c r="I101" s="144"/>
      <c r="J101" s="145">
        <f>J159</f>
        <v>116.64</v>
      </c>
      <c r="K101" s="10"/>
      <c r="L101" s="14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42"/>
      <c r="C102" s="10"/>
      <c r="D102" s="143" t="s">
        <v>176</v>
      </c>
      <c r="E102" s="144"/>
      <c r="F102" s="144"/>
      <c r="G102" s="144"/>
      <c r="H102" s="144"/>
      <c r="I102" s="144"/>
      <c r="J102" s="145">
        <f>J161</f>
        <v>15764.870000000001</v>
      </c>
      <c r="K102" s="10"/>
      <c r="L102" s="14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38"/>
      <c r="C103" s="9"/>
      <c r="D103" s="139" t="s">
        <v>110</v>
      </c>
      <c r="E103" s="140"/>
      <c r="F103" s="140"/>
      <c r="G103" s="140"/>
      <c r="H103" s="140"/>
      <c r="I103" s="140"/>
      <c r="J103" s="141">
        <f>J163</f>
        <v>2038.1500000000001</v>
      </c>
      <c r="K103" s="9"/>
      <c r="L103" s="138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42"/>
      <c r="C104" s="10"/>
      <c r="D104" s="143" t="s">
        <v>841</v>
      </c>
      <c r="E104" s="144"/>
      <c r="F104" s="144"/>
      <c r="G104" s="144"/>
      <c r="H104" s="144"/>
      <c r="I104" s="144"/>
      <c r="J104" s="145">
        <f>J164</f>
        <v>2038.1500000000001</v>
      </c>
      <c r="K104" s="10"/>
      <c r="L104" s="142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2" customFormat="1" ht="21.84" customHeight="1">
      <c r="A105" s="28"/>
      <c r="B105" s="29"/>
      <c r="C105" s="28"/>
      <c r="D105" s="28"/>
      <c r="E105" s="28"/>
      <c r="F105" s="28"/>
      <c r="G105" s="28"/>
      <c r="H105" s="28"/>
      <c r="I105" s="28"/>
      <c r="J105" s="28"/>
      <c r="K105" s="28"/>
      <c r="L105" s="49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</row>
    <row r="106" s="2" customFormat="1" ht="6.96" customHeight="1">
      <c r="A106" s="28"/>
      <c r="B106" s="54"/>
      <c r="C106" s="55"/>
      <c r="D106" s="55"/>
      <c r="E106" s="55"/>
      <c r="F106" s="55"/>
      <c r="G106" s="55"/>
      <c r="H106" s="55"/>
      <c r="I106" s="55"/>
      <c r="J106" s="55"/>
      <c r="K106" s="55"/>
      <c r="L106" s="49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</row>
    <row r="110" s="2" customFormat="1" ht="6.96" customHeight="1">
      <c r="A110" s="28"/>
      <c r="B110" s="56"/>
      <c r="C110" s="57"/>
      <c r="D110" s="57"/>
      <c r="E110" s="57"/>
      <c r="F110" s="57"/>
      <c r="G110" s="57"/>
      <c r="H110" s="57"/>
      <c r="I110" s="57"/>
      <c r="J110" s="57"/>
      <c r="K110" s="57"/>
      <c r="L110" s="49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</row>
    <row r="111" s="2" customFormat="1" ht="24.96" customHeight="1">
      <c r="A111" s="28"/>
      <c r="B111" s="29"/>
      <c r="C111" s="19" t="s">
        <v>113</v>
      </c>
      <c r="D111" s="28"/>
      <c r="E111" s="28"/>
      <c r="F111" s="28"/>
      <c r="G111" s="28"/>
      <c r="H111" s="28"/>
      <c r="I111" s="28"/>
      <c r="J111" s="28"/>
      <c r="K111" s="28"/>
      <c r="L111" s="49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</row>
    <row r="112" s="2" customFormat="1" ht="6.96" customHeight="1">
      <c r="A112" s="28"/>
      <c r="B112" s="29"/>
      <c r="C112" s="28"/>
      <c r="D112" s="28"/>
      <c r="E112" s="28"/>
      <c r="F112" s="28"/>
      <c r="G112" s="28"/>
      <c r="H112" s="28"/>
      <c r="I112" s="28"/>
      <c r="J112" s="28"/>
      <c r="K112" s="28"/>
      <c r="L112" s="49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</row>
    <row r="113" s="2" customFormat="1" ht="12" customHeight="1">
      <c r="A113" s="28"/>
      <c r="B113" s="29"/>
      <c r="C113" s="25" t="s">
        <v>13</v>
      </c>
      <c r="D113" s="28"/>
      <c r="E113" s="28"/>
      <c r="F113" s="28"/>
      <c r="G113" s="28"/>
      <c r="H113" s="28"/>
      <c r="I113" s="28"/>
      <c r="J113" s="28"/>
      <c r="K113" s="28"/>
      <c r="L113" s="49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</row>
    <row r="114" s="2" customFormat="1" ht="16.5" customHeight="1">
      <c r="A114" s="28"/>
      <c r="B114" s="29"/>
      <c r="C114" s="28"/>
      <c r="D114" s="28"/>
      <c r="E114" s="116" t="str">
        <f>E7</f>
        <v>PD Dolný Lopašov,ZDS kravína modernizáciou a stavenými úpravami</v>
      </c>
      <c r="F114" s="25"/>
      <c r="G114" s="25"/>
      <c r="H114" s="25"/>
      <c r="I114" s="28"/>
      <c r="J114" s="28"/>
      <c r="K114" s="28"/>
      <c r="L114" s="49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</row>
    <row r="115" s="2" customFormat="1" ht="12" customHeight="1">
      <c r="A115" s="28"/>
      <c r="B115" s="29"/>
      <c r="C115" s="25" t="s">
        <v>101</v>
      </c>
      <c r="D115" s="28"/>
      <c r="E115" s="28"/>
      <c r="F115" s="28"/>
      <c r="G115" s="28"/>
      <c r="H115" s="28"/>
      <c r="I115" s="28"/>
      <c r="J115" s="28"/>
      <c r="K115" s="28"/>
      <c r="L115" s="49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</row>
    <row r="116" s="2" customFormat="1" ht="16.5" customHeight="1">
      <c r="A116" s="28"/>
      <c r="B116" s="29"/>
      <c r="C116" s="28"/>
      <c r="D116" s="28"/>
      <c r="E116" s="61" t="str">
        <f>E9</f>
        <v>SO 07 - Dažďová kanalizácia</v>
      </c>
      <c r="F116" s="28"/>
      <c r="G116" s="28"/>
      <c r="H116" s="28"/>
      <c r="I116" s="28"/>
      <c r="J116" s="28"/>
      <c r="K116" s="28"/>
      <c r="L116" s="49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</row>
    <row r="117" s="2" customFormat="1" ht="6.96" customHeight="1">
      <c r="A117" s="28"/>
      <c r="B117" s="29"/>
      <c r="C117" s="28"/>
      <c r="D117" s="28"/>
      <c r="E117" s="28"/>
      <c r="F117" s="28"/>
      <c r="G117" s="28"/>
      <c r="H117" s="28"/>
      <c r="I117" s="28"/>
      <c r="J117" s="28"/>
      <c r="K117" s="28"/>
      <c r="L117" s="49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</row>
    <row r="118" s="2" customFormat="1" ht="12" customHeight="1">
      <c r="A118" s="28"/>
      <c r="B118" s="29"/>
      <c r="C118" s="25" t="s">
        <v>17</v>
      </c>
      <c r="D118" s="28"/>
      <c r="E118" s="28"/>
      <c r="F118" s="22" t="str">
        <f>F12</f>
        <v xml:space="preserve"> </v>
      </c>
      <c r="G118" s="28"/>
      <c r="H118" s="28"/>
      <c r="I118" s="25" t="s">
        <v>19</v>
      </c>
      <c r="J118" s="63" t="str">
        <f>IF(J12="","",J12)</f>
        <v>13. 10. 2026</v>
      </c>
      <c r="K118" s="28"/>
      <c r="L118" s="49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</row>
    <row r="119" s="2" customFormat="1" ht="6.96" customHeight="1">
      <c r="A119" s="28"/>
      <c r="B119" s="29"/>
      <c r="C119" s="28"/>
      <c r="D119" s="28"/>
      <c r="E119" s="28"/>
      <c r="F119" s="28"/>
      <c r="G119" s="28"/>
      <c r="H119" s="28"/>
      <c r="I119" s="28"/>
      <c r="J119" s="28"/>
      <c r="K119" s="28"/>
      <c r="L119" s="49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</row>
    <row r="120" s="2" customFormat="1" ht="25.65" customHeight="1">
      <c r="A120" s="28"/>
      <c r="B120" s="29"/>
      <c r="C120" s="25" t="s">
        <v>21</v>
      </c>
      <c r="D120" s="28"/>
      <c r="E120" s="28"/>
      <c r="F120" s="22" t="str">
        <f>E15</f>
        <v>PD Dolný Lopašov</v>
      </c>
      <c r="G120" s="28"/>
      <c r="H120" s="28"/>
      <c r="I120" s="25" t="s">
        <v>27</v>
      </c>
      <c r="J120" s="26" t="str">
        <f>E21</f>
        <v>Ing.arch.Štefan Magula</v>
      </c>
      <c r="K120" s="28"/>
      <c r="L120" s="49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</row>
    <row r="121" s="2" customFormat="1" ht="15.15" customHeight="1">
      <c r="A121" s="28"/>
      <c r="B121" s="29"/>
      <c r="C121" s="25" t="s">
        <v>25</v>
      </c>
      <c r="D121" s="28"/>
      <c r="E121" s="28"/>
      <c r="F121" s="22" t="str">
        <f>IF(E18="","",E18)</f>
        <v xml:space="preserve"> </v>
      </c>
      <c r="G121" s="28"/>
      <c r="H121" s="28"/>
      <c r="I121" s="25" t="s">
        <v>30</v>
      </c>
      <c r="J121" s="26" t="str">
        <f>E24</f>
        <v xml:space="preserve"> </v>
      </c>
      <c r="K121" s="28"/>
      <c r="L121" s="49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</row>
    <row r="122" s="2" customFormat="1" ht="10.32" customHeight="1">
      <c r="A122" s="28"/>
      <c r="B122" s="29"/>
      <c r="C122" s="28"/>
      <c r="D122" s="28"/>
      <c r="E122" s="28"/>
      <c r="F122" s="28"/>
      <c r="G122" s="28"/>
      <c r="H122" s="28"/>
      <c r="I122" s="28"/>
      <c r="J122" s="28"/>
      <c r="K122" s="28"/>
      <c r="L122" s="49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</row>
    <row r="123" s="11" customFormat="1" ht="29.28" customHeight="1">
      <c r="A123" s="146"/>
      <c r="B123" s="147"/>
      <c r="C123" s="148" t="s">
        <v>114</v>
      </c>
      <c r="D123" s="149" t="s">
        <v>57</v>
      </c>
      <c r="E123" s="149" t="s">
        <v>53</v>
      </c>
      <c r="F123" s="149" t="s">
        <v>54</v>
      </c>
      <c r="G123" s="149" t="s">
        <v>115</v>
      </c>
      <c r="H123" s="149" t="s">
        <v>116</v>
      </c>
      <c r="I123" s="149" t="s">
        <v>117</v>
      </c>
      <c r="J123" s="150" t="s">
        <v>105</v>
      </c>
      <c r="K123" s="151" t="s">
        <v>118</v>
      </c>
      <c r="L123" s="152"/>
      <c r="M123" s="80" t="s">
        <v>1</v>
      </c>
      <c r="N123" s="81" t="s">
        <v>36</v>
      </c>
      <c r="O123" s="81" t="s">
        <v>119</v>
      </c>
      <c r="P123" s="81" t="s">
        <v>120</v>
      </c>
      <c r="Q123" s="81" t="s">
        <v>121</v>
      </c>
      <c r="R123" s="81" t="s">
        <v>122</v>
      </c>
      <c r="S123" s="81" t="s">
        <v>123</v>
      </c>
      <c r="T123" s="82" t="s">
        <v>124</v>
      </c>
      <c r="U123" s="146"/>
      <c r="V123" s="146"/>
      <c r="W123" s="146"/>
      <c r="X123" s="146"/>
      <c r="Y123" s="146"/>
      <c r="Z123" s="146"/>
      <c r="AA123" s="146"/>
      <c r="AB123" s="146"/>
      <c r="AC123" s="146"/>
      <c r="AD123" s="146"/>
      <c r="AE123" s="146"/>
    </row>
    <row r="124" s="2" customFormat="1" ht="22.8" customHeight="1">
      <c r="A124" s="28"/>
      <c r="B124" s="29"/>
      <c r="C124" s="87" t="s">
        <v>106</v>
      </c>
      <c r="D124" s="28"/>
      <c r="E124" s="28"/>
      <c r="F124" s="28"/>
      <c r="G124" s="28"/>
      <c r="H124" s="28"/>
      <c r="I124" s="28"/>
      <c r="J124" s="153">
        <f>BK124</f>
        <v>88980.099999999991</v>
      </c>
      <c r="K124" s="28"/>
      <c r="L124" s="29"/>
      <c r="M124" s="83"/>
      <c r="N124" s="67"/>
      <c r="O124" s="84"/>
      <c r="P124" s="154">
        <f>P125+P163</f>
        <v>1617.139662</v>
      </c>
      <c r="Q124" s="84"/>
      <c r="R124" s="154">
        <f>R125+R163</f>
        <v>344.82614234919998</v>
      </c>
      <c r="S124" s="84"/>
      <c r="T124" s="155">
        <f>T125+T163</f>
        <v>0.045600000000000002</v>
      </c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T124" s="15" t="s">
        <v>71</v>
      </c>
      <c r="AU124" s="15" t="s">
        <v>107</v>
      </c>
      <c r="BK124" s="156">
        <f>BK125+BK163</f>
        <v>88980.099999999991</v>
      </c>
    </row>
    <row r="125" s="12" customFormat="1" ht="25.92" customHeight="1">
      <c r="A125" s="12"/>
      <c r="B125" s="157"/>
      <c r="C125" s="12"/>
      <c r="D125" s="158" t="s">
        <v>71</v>
      </c>
      <c r="E125" s="159" t="s">
        <v>125</v>
      </c>
      <c r="F125" s="159" t="s">
        <v>126</v>
      </c>
      <c r="G125" s="12"/>
      <c r="H125" s="12"/>
      <c r="I125" s="12"/>
      <c r="J125" s="160">
        <f>BK125</f>
        <v>86941.949999999997</v>
      </c>
      <c r="K125" s="12"/>
      <c r="L125" s="157"/>
      <c r="M125" s="161"/>
      <c r="N125" s="162"/>
      <c r="O125" s="162"/>
      <c r="P125" s="163">
        <f>P126+P140+P144+P159+P161</f>
        <v>1600.1673620000001</v>
      </c>
      <c r="Q125" s="162"/>
      <c r="R125" s="163">
        <f>R126+R140+R144+R159+R161</f>
        <v>344.73814234919996</v>
      </c>
      <c r="S125" s="162"/>
      <c r="T125" s="164">
        <f>T126+T140+T144+T159+T161</f>
        <v>0.045600000000000002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158" t="s">
        <v>80</v>
      </c>
      <c r="AT125" s="165" t="s">
        <v>71</v>
      </c>
      <c r="AU125" s="165" t="s">
        <v>72</v>
      </c>
      <c r="AY125" s="158" t="s">
        <v>127</v>
      </c>
      <c r="BK125" s="166">
        <f>BK126+BK140+BK144+BK159+BK161</f>
        <v>86941.949999999997</v>
      </c>
    </row>
    <row r="126" s="12" customFormat="1" ht="22.8" customHeight="1">
      <c r="A126" s="12"/>
      <c r="B126" s="157"/>
      <c r="C126" s="12"/>
      <c r="D126" s="158" t="s">
        <v>71</v>
      </c>
      <c r="E126" s="167" t="s">
        <v>80</v>
      </c>
      <c r="F126" s="167" t="s">
        <v>183</v>
      </c>
      <c r="G126" s="12"/>
      <c r="H126" s="12"/>
      <c r="I126" s="12"/>
      <c r="J126" s="168">
        <f>BK126</f>
        <v>24591.380000000001</v>
      </c>
      <c r="K126" s="12"/>
      <c r="L126" s="157"/>
      <c r="M126" s="161"/>
      <c r="N126" s="162"/>
      <c r="O126" s="162"/>
      <c r="P126" s="163">
        <f>SUM(P127:P139)</f>
        <v>958.30262000000005</v>
      </c>
      <c r="Q126" s="162"/>
      <c r="R126" s="163">
        <f>SUM(R127:R139)</f>
        <v>81.391431999999995</v>
      </c>
      <c r="S126" s="162"/>
      <c r="T126" s="164">
        <f>SUM(T127:T139)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158" t="s">
        <v>80</v>
      </c>
      <c r="AT126" s="165" t="s">
        <v>71</v>
      </c>
      <c r="AU126" s="165" t="s">
        <v>80</v>
      </c>
      <c r="AY126" s="158" t="s">
        <v>127</v>
      </c>
      <c r="BK126" s="166">
        <f>SUM(BK127:BK139)</f>
        <v>24591.380000000001</v>
      </c>
    </row>
    <row r="127" s="2" customFormat="1" ht="24.15" customHeight="1">
      <c r="A127" s="28"/>
      <c r="B127" s="169"/>
      <c r="C127" s="170" t="s">
        <v>80</v>
      </c>
      <c r="D127" s="170" t="s">
        <v>130</v>
      </c>
      <c r="E127" s="171" t="s">
        <v>842</v>
      </c>
      <c r="F127" s="172" t="s">
        <v>843</v>
      </c>
      <c r="G127" s="173" t="s">
        <v>186</v>
      </c>
      <c r="H127" s="174">
        <v>352</v>
      </c>
      <c r="I127" s="175">
        <v>20.059999999999999</v>
      </c>
      <c r="J127" s="175">
        <f>ROUND(I127*H127,2)</f>
        <v>7061.1199999999999</v>
      </c>
      <c r="K127" s="176"/>
      <c r="L127" s="29"/>
      <c r="M127" s="177" t="s">
        <v>1</v>
      </c>
      <c r="N127" s="178" t="s">
        <v>38</v>
      </c>
      <c r="O127" s="179">
        <v>0.52300000000000002</v>
      </c>
      <c r="P127" s="179">
        <f>O127*H127</f>
        <v>184.096</v>
      </c>
      <c r="Q127" s="179">
        <v>0</v>
      </c>
      <c r="R127" s="179">
        <f>Q127*H127</f>
        <v>0</v>
      </c>
      <c r="S127" s="179">
        <v>0</v>
      </c>
      <c r="T127" s="180">
        <f>S127*H127</f>
        <v>0</v>
      </c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R127" s="181" t="s">
        <v>134</v>
      </c>
      <c r="AT127" s="181" t="s">
        <v>130</v>
      </c>
      <c r="AU127" s="181" t="s">
        <v>135</v>
      </c>
      <c r="AY127" s="15" t="s">
        <v>127</v>
      </c>
      <c r="BE127" s="182">
        <f>IF(N127="základná",J127,0)</f>
        <v>0</v>
      </c>
      <c r="BF127" s="182">
        <f>IF(N127="znížená",J127,0)</f>
        <v>7061.1199999999999</v>
      </c>
      <c r="BG127" s="182">
        <f>IF(N127="zákl. prenesená",J127,0)</f>
        <v>0</v>
      </c>
      <c r="BH127" s="182">
        <f>IF(N127="zníž. prenesená",J127,0)</f>
        <v>0</v>
      </c>
      <c r="BI127" s="182">
        <f>IF(N127="nulová",J127,0)</f>
        <v>0</v>
      </c>
      <c r="BJ127" s="15" t="s">
        <v>135</v>
      </c>
      <c r="BK127" s="182">
        <f>ROUND(I127*H127,2)</f>
        <v>7061.1199999999999</v>
      </c>
      <c r="BL127" s="15" t="s">
        <v>134</v>
      </c>
      <c r="BM127" s="181" t="s">
        <v>135</v>
      </c>
    </row>
    <row r="128" s="2" customFormat="1" ht="37.8" customHeight="1">
      <c r="A128" s="28"/>
      <c r="B128" s="169"/>
      <c r="C128" s="170" t="s">
        <v>135</v>
      </c>
      <c r="D128" s="170" t="s">
        <v>130</v>
      </c>
      <c r="E128" s="171" t="s">
        <v>844</v>
      </c>
      <c r="F128" s="172" t="s">
        <v>845</v>
      </c>
      <c r="G128" s="173" t="s">
        <v>186</v>
      </c>
      <c r="H128" s="174">
        <v>352</v>
      </c>
      <c r="I128" s="175">
        <v>1.6000000000000001</v>
      </c>
      <c r="J128" s="175">
        <f>ROUND(I128*H128,2)</f>
        <v>563.20000000000005</v>
      </c>
      <c r="K128" s="176"/>
      <c r="L128" s="29"/>
      <c r="M128" s="177" t="s">
        <v>1</v>
      </c>
      <c r="N128" s="178" t="s">
        <v>38</v>
      </c>
      <c r="O128" s="179">
        <v>0.080299999999999996</v>
      </c>
      <c r="P128" s="179">
        <f>O128*H128</f>
        <v>28.265599999999999</v>
      </c>
      <c r="Q128" s="179">
        <v>0</v>
      </c>
      <c r="R128" s="179">
        <f>Q128*H128</f>
        <v>0</v>
      </c>
      <c r="S128" s="179">
        <v>0</v>
      </c>
      <c r="T128" s="180">
        <f>S128*H128</f>
        <v>0</v>
      </c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R128" s="181" t="s">
        <v>134</v>
      </c>
      <c r="AT128" s="181" t="s">
        <v>130</v>
      </c>
      <c r="AU128" s="181" t="s">
        <v>135</v>
      </c>
      <c r="AY128" s="15" t="s">
        <v>127</v>
      </c>
      <c r="BE128" s="182">
        <f>IF(N128="základná",J128,0)</f>
        <v>0</v>
      </c>
      <c r="BF128" s="182">
        <f>IF(N128="znížená",J128,0)</f>
        <v>563.20000000000005</v>
      </c>
      <c r="BG128" s="182">
        <f>IF(N128="zákl. prenesená",J128,0)</f>
        <v>0</v>
      </c>
      <c r="BH128" s="182">
        <f>IF(N128="zníž. prenesená",J128,0)</f>
        <v>0</v>
      </c>
      <c r="BI128" s="182">
        <f>IF(N128="nulová",J128,0)</f>
        <v>0</v>
      </c>
      <c r="BJ128" s="15" t="s">
        <v>135</v>
      </c>
      <c r="BK128" s="182">
        <f>ROUND(I128*H128,2)</f>
        <v>563.20000000000005</v>
      </c>
      <c r="BL128" s="15" t="s">
        <v>134</v>
      </c>
      <c r="BM128" s="181" t="s">
        <v>134</v>
      </c>
    </row>
    <row r="129" s="2" customFormat="1" ht="24.15" customHeight="1">
      <c r="A129" s="28"/>
      <c r="B129" s="169"/>
      <c r="C129" s="170" t="s">
        <v>140</v>
      </c>
      <c r="D129" s="170" t="s">
        <v>130</v>
      </c>
      <c r="E129" s="171" t="s">
        <v>846</v>
      </c>
      <c r="F129" s="172" t="s">
        <v>847</v>
      </c>
      <c r="G129" s="173" t="s">
        <v>133</v>
      </c>
      <c r="H129" s="174">
        <v>128</v>
      </c>
      <c r="I129" s="175">
        <v>10.390000000000001</v>
      </c>
      <c r="J129" s="175">
        <f>ROUND(I129*H129,2)</f>
        <v>1329.9200000000001</v>
      </c>
      <c r="K129" s="176"/>
      <c r="L129" s="29"/>
      <c r="M129" s="177" t="s">
        <v>1</v>
      </c>
      <c r="N129" s="178" t="s">
        <v>38</v>
      </c>
      <c r="O129" s="179">
        <v>0.48299999999999998</v>
      </c>
      <c r="P129" s="179">
        <f>O129*H129</f>
        <v>61.823999999999998</v>
      </c>
      <c r="Q129" s="179">
        <v>0.026144000000000001</v>
      </c>
      <c r="R129" s="179">
        <f>Q129*H129</f>
        <v>3.3464320000000001</v>
      </c>
      <c r="S129" s="179">
        <v>0</v>
      </c>
      <c r="T129" s="180">
        <f>S129*H129</f>
        <v>0</v>
      </c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R129" s="181" t="s">
        <v>134</v>
      </c>
      <c r="AT129" s="181" t="s">
        <v>130</v>
      </c>
      <c r="AU129" s="181" t="s">
        <v>135</v>
      </c>
      <c r="AY129" s="15" t="s">
        <v>127</v>
      </c>
      <c r="BE129" s="182">
        <f>IF(N129="základná",J129,0)</f>
        <v>0</v>
      </c>
      <c r="BF129" s="182">
        <f>IF(N129="znížená",J129,0)</f>
        <v>1329.9200000000001</v>
      </c>
      <c r="BG129" s="182">
        <f>IF(N129="zákl. prenesená",J129,0)</f>
        <v>0</v>
      </c>
      <c r="BH129" s="182">
        <f>IF(N129="zníž. prenesená",J129,0)</f>
        <v>0</v>
      </c>
      <c r="BI129" s="182">
        <f>IF(N129="nulová",J129,0)</f>
        <v>0</v>
      </c>
      <c r="BJ129" s="15" t="s">
        <v>135</v>
      </c>
      <c r="BK129" s="182">
        <f>ROUND(I129*H129,2)</f>
        <v>1329.9200000000001</v>
      </c>
      <c r="BL129" s="15" t="s">
        <v>134</v>
      </c>
      <c r="BM129" s="181" t="s">
        <v>155</v>
      </c>
    </row>
    <row r="130" s="2" customFormat="1" ht="24.15" customHeight="1">
      <c r="A130" s="28"/>
      <c r="B130" s="169"/>
      <c r="C130" s="170" t="s">
        <v>134</v>
      </c>
      <c r="D130" s="170" t="s">
        <v>130</v>
      </c>
      <c r="E130" s="171" t="s">
        <v>848</v>
      </c>
      <c r="F130" s="172" t="s">
        <v>849</v>
      </c>
      <c r="G130" s="173" t="s">
        <v>133</v>
      </c>
      <c r="H130" s="174">
        <v>128</v>
      </c>
      <c r="I130" s="175">
        <v>6.1900000000000004</v>
      </c>
      <c r="J130" s="175">
        <f>ROUND(I130*H130,2)</f>
        <v>792.32000000000005</v>
      </c>
      <c r="K130" s="176"/>
      <c r="L130" s="29"/>
      <c r="M130" s="177" t="s">
        <v>1</v>
      </c>
      <c r="N130" s="178" t="s">
        <v>38</v>
      </c>
      <c r="O130" s="179">
        <v>0.31</v>
      </c>
      <c r="P130" s="179">
        <f>O130*H130</f>
        <v>39.68</v>
      </c>
      <c r="Q130" s="179">
        <v>0</v>
      </c>
      <c r="R130" s="179">
        <f>Q130*H130</f>
        <v>0</v>
      </c>
      <c r="S130" s="179">
        <v>0</v>
      </c>
      <c r="T130" s="180">
        <f>S130*H130</f>
        <v>0</v>
      </c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R130" s="181" t="s">
        <v>134</v>
      </c>
      <c r="AT130" s="181" t="s">
        <v>130</v>
      </c>
      <c r="AU130" s="181" t="s">
        <v>135</v>
      </c>
      <c r="AY130" s="15" t="s">
        <v>127</v>
      </c>
      <c r="BE130" s="182">
        <f>IF(N130="základná",J130,0)</f>
        <v>0</v>
      </c>
      <c r="BF130" s="182">
        <f>IF(N130="znížená",J130,0)</f>
        <v>792.32000000000005</v>
      </c>
      <c r="BG130" s="182">
        <f>IF(N130="zákl. prenesená",J130,0)</f>
        <v>0</v>
      </c>
      <c r="BH130" s="182">
        <f>IF(N130="zníž. prenesená",J130,0)</f>
        <v>0</v>
      </c>
      <c r="BI130" s="182">
        <f>IF(N130="nulová",J130,0)</f>
        <v>0</v>
      </c>
      <c r="BJ130" s="15" t="s">
        <v>135</v>
      </c>
      <c r="BK130" s="182">
        <f>ROUND(I130*H130,2)</f>
        <v>792.32000000000005</v>
      </c>
      <c r="BL130" s="15" t="s">
        <v>134</v>
      </c>
      <c r="BM130" s="181" t="s">
        <v>167</v>
      </c>
    </row>
    <row r="131" s="2" customFormat="1" ht="24.15" customHeight="1">
      <c r="A131" s="28"/>
      <c r="B131" s="169"/>
      <c r="C131" s="170" t="s">
        <v>147</v>
      </c>
      <c r="D131" s="170" t="s">
        <v>130</v>
      </c>
      <c r="E131" s="171" t="s">
        <v>850</v>
      </c>
      <c r="F131" s="172" t="s">
        <v>851</v>
      </c>
      <c r="G131" s="173" t="s">
        <v>186</v>
      </c>
      <c r="H131" s="174">
        <v>352</v>
      </c>
      <c r="I131" s="175">
        <v>17.68</v>
      </c>
      <c r="J131" s="175">
        <f>ROUND(I131*H131,2)</f>
        <v>6223.3599999999997</v>
      </c>
      <c r="K131" s="176"/>
      <c r="L131" s="29"/>
      <c r="M131" s="177" t="s">
        <v>1</v>
      </c>
      <c r="N131" s="178" t="s">
        <v>38</v>
      </c>
      <c r="O131" s="179">
        <v>0.97399999999999998</v>
      </c>
      <c r="P131" s="179">
        <f>O131*H131</f>
        <v>342.84800000000001</v>
      </c>
      <c r="Q131" s="179">
        <v>0</v>
      </c>
      <c r="R131" s="179">
        <f>Q131*H131</f>
        <v>0</v>
      </c>
      <c r="S131" s="179">
        <v>0</v>
      </c>
      <c r="T131" s="180">
        <f>S131*H131</f>
        <v>0</v>
      </c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R131" s="181" t="s">
        <v>134</v>
      </c>
      <c r="AT131" s="181" t="s">
        <v>130</v>
      </c>
      <c r="AU131" s="181" t="s">
        <v>135</v>
      </c>
      <c r="AY131" s="15" t="s">
        <v>127</v>
      </c>
      <c r="BE131" s="182">
        <f>IF(N131="základná",J131,0)</f>
        <v>0</v>
      </c>
      <c r="BF131" s="182">
        <f>IF(N131="znížená",J131,0)</f>
        <v>6223.3599999999997</v>
      </c>
      <c r="BG131" s="182">
        <f>IF(N131="zákl. prenesená",J131,0)</f>
        <v>0</v>
      </c>
      <c r="BH131" s="182">
        <f>IF(N131="zníž. prenesená",J131,0)</f>
        <v>0</v>
      </c>
      <c r="BI131" s="182">
        <f>IF(N131="nulová",J131,0)</f>
        <v>0</v>
      </c>
      <c r="BJ131" s="15" t="s">
        <v>135</v>
      </c>
      <c r="BK131" s="182">
        <f>ROUND(I131*H131,2)</f>
        <v>6223.3599999999997</v>
      </c>
      <c r="BL131" s="15" t="s">
        <v>134</v>
      </c>
      <c r="BM131" s="181" t="s">
        <v>213</v>
      </c>
    </row>
    <row r="132" s="2" customFormat="1" ht="37.8" customHeight="1">
      <c r="A132" s="28"/>
      <c r="B132" s="169"/>
      <c r="C132" s="170" t="s">
        <v>155</v>
      </c>
      <c r="D132" s="170" t="s">
        <v>130</v>
      </c>
      <c r="E132" s="171" t="s">
        <v>852</v>
      </c>
      <c r="F132" s="172" t="s">
        <v>853</v>
      </c>
      <c r="G132" s="173" t="s">
        <v>186</v>
      </c>
      <c r="H132" s="174">
        <v>211</v>
      </c>
      <c r="I132" s="175">
        <v>3.9700000000000002</v>
      </c>
      <c r="J132" s="175">
        <f>ROUND(I132*H132,2)</f>
        <v>837.66999999999996</v>
      </c>
      <c r="K132" s="176"/>
      <c r="L132" s="29"/>
      <c r="M132" s="177" t="s">
        <v>1</v>
      </c>
      <c r="N132" s="178" t="s">
        <v>38</v>
      </c>
      <c r="O132" s="179">
        <v>0.049820000000000003</v>
      </c>
      <c r="P132" s="179">
        <f>O132*H132</f>
        <v>10.512020000000002</v>
      </c>
      <c r="Q132" s="179">
        <v>0</v>
      </c>
      <c r="R132" s="179">
        <f>Q132*H132</f>
        <v>0</v>
      </c>
      <c r="S132" s="179">
        <v>0</v>
      </c>
      <c r="T132" s="180">
        <f>S132*H132</f>
        <v>0</v>
      </c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R132" s="181" t="s">
        <v>134</v>
      </c>
      <c r="AT132" s="181" t="s">
        <v>130</v>
      </c>
      <c r="AU132" s="181" t="s">
        <v>135</v>
      </c>
      <c r="AY132" s="15" t="s">
        <v>127</v>
      </c>
      <c r="BE132" s="182">
        <f>IF(N132="základná",J132,0)</f>
        <v>0</v>
      </c>
      <c r="BF132" s="182">
        <f>IF(N132="znížená",J132,0)</f>
        <v>837.66999999999996</v>
      </c>
      <c r="BG132" s="182">
        <f>IF(N132="zákl. prenesená",J132,0)</f>
        <v>0</v>
      </c>
      <c r="BH132" s="182">
        <f>IF(N132="zníž. prenesená",J132,0)</f>
        <v>0</v>
      </c>
      <c r="BI132" s="182">
        <f>IF(N132="nulová",J132,0)</f>
        <v>0</v>
      </c>
      <c r="BJ132" s="15" t="s">
        <v>135</v>
      </c>
      <c r="BK132" s="182">
        <f>ROUND(I132*H132,2)</f>
        <v>837.66999999999996</v>
      </c>
      <c r="BL132" s="15" t="s">
        <v>134</v>
      </c>
      <c r="BM132" s="181" t="s">
        <v>221</v>
      </c>
    </row>
    <row r="133" s="2" customFormat="1" ht="24.15" customHeight="1">
      <c r="A133" s="28"/>
      <c r="B133" s="169"/>
      <c r="C133" s="170" t="s">
        <v>161</v>
      </c>
      <c r="D133" s="170" t="s">
        <v>130</v>
      </c>
      <c r="E133" s="171" t="s">
        <v>854</v>
      </c>
      <c r="F133" s="172" t="s">
        <v>855</v>
      </c>
      <c r="G133" s="173" t="s">
        <v>186</v>
      </c>
      <c r="H133" s="174">
        <v>100</v>
      </c>
      <c r="I133" s="175">
        <v>11.109999999999999</v>
      </c>
      <c r="J133" s="175">
        <f>ROUND(I133*H133,2)</f>
        <v>1111</v>
      </c>
      <c r="K133" s="176"/>
      <c r="L133" s="29"/>
      <c r="M133" s="177" t="s">
        <v>1</v>
      </c>
      <c r="N133" s="178" t="s">
        <v>38</v>
      </c>
      <c r="O133" s="179">
        <v>0.61699999999999999</v>
      </c>
      <c r="P133" s="179">
        <f>O133*H133</f>
        <v>61.700000000000003</v>
      </c>
      <c r="Q133" s="179">
        <v>0</v>
      </c>
      <c r="R133" s="179">
        <f>Q133*H133</f>
        <v>0</v>
      </c>
      <c r="S133" s="179">
        <v>0</v>
      </c>
      <c r="T133" s="180">
        <f>S133*H133</f>
        <v>0</v>
      </c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R133" s="181" t="s">
        <v>134</v>
      </c>
      <c r="AT133" s="181" t="s">
        <v>130</v>
      </c>
      <c r="AU133" s="181" t="s">
        <v>135</v>
      </c>
      <c r="AY133" s="15" t="s">
        <v>127</v>
      </c>
      <c r="BE133" s="182">
        <f>IF(N133="základná",J133,0)</f>
        <v>0</v>
      </c>
      <c r="BF133" s="182">
        <f>IF(N133="znížená",J133,0)</f>
        <v>1111</v>
      </c>
      <c r="BG133" s="182">
        <f>IF(N133="zákl. prenesená",J133,0)</f>
        <v>0</v>
      </c>
      <c r="BH133" s="182">
        <f>IF(N133="zníž. prenesená",J133,0)</f>
        <v>0</v>
      </c>
      <c r="BI133" s="182">
        <f>IF(N133="nulová",J133,0)</f>
        <v>0</v>
      </c>
      <c r="BJ133" s="15" t="s">
        <v>135</v>
      </c>
      <c r="BK133" s="182">
        <f>ROUND(I133*H133,2)</f>
        <v>1111</v>
      </c>
      <c r="BL133" s="15" t="s">
        <v>134</v>
      </c>
      <c r="BM133" s="181" t="s">
        <v>212</v>
      </c>
    </row>
    <row r="134" s="2" customFormat="1" ht="24.15" customHeight="1">
      <c r="A134" s="28"/>
      <c r="B134" s="169"/>
      <c r="C134" s="170" t="s">
        <v>167</v>
      </c>
      <c r="D134" s="170" t="s">
        <v>130</v>
      </c>
      <c r="E134" s="171" t="s">
        <v>856</v>
      </c>
      <c r="F134" s="172" t="s">
        <v>857</v>
      </c>
      <c r="G134" s="173" t="s">
        <v>186</v>
      </c>
      <c r="H134" s="174">
        <v>111</v>
      </c>
      <c r="I134" s="175">
        <v>2.6499999999999999</v>
      </c>
      <c r="J134" s="175">
        <f>ROUND(I134*H134,2)</f>
        <v>294.14999999999998</v>
      </c>
      <c r="K134" s="176"/>
      <c r="L134" s="29"/>
      <c r="M134" s="177" t="s">
        <v>1</v>
      </c>
      <c r="N134" s="178" t="s">
        <v>38</v>
      </c>
      <c r="O134" s="179">
        <v>0.086999999999999994</v>
      </c>
      <c r="P134" s="179">
        <f>O134*H134</f>
        <v>9.657</v>
      </c>
      <c r="Q134" s="179">
        <v>0</v>
      </c>
      <c r="R134" s="179">
        <f>Q134*H134</f>
        <v>0</v>
      </c>
      <c r="S134" s="179">
        <v>0</v>
      </c>
      <c r="T134" s="180">
        <f>S134*H134</f>
        <v>0</v>
      </c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R134" s="181" t="s">
        <v>134</v>
      </c>
      <c r="AT134" s="181" t="s">
        <v>130</v>
      </c>
      <c r="AU134" s="181" t="s">
        <v>135</v>
      </c>
      <c r="AY134" s="15" t="s">
        <v>127</v>
      </c>
      <c r="BE134" s="182">
        <f>IF(N134="základná",J134,0)</f>
        <v>0</v>
      </c>
      <c r="BF134" s="182">
        <f>IF(N134="znížená",J134,0)</f>
        <v>294.14999999999998</v>
      </c>
      <c r="BG134" s="182">
        <f>IF(N134="zákl. prenesená",J134,0)</f>
        <v>0</v>
      </c>
      <c r="BH134" s="182">
        <f>IF(N134="zníž. prenesená",J134,0)</f>
        <v>0</v>
      </c>
      <c r="BI134" s="182">
        <f>IF(N134="nulová",J134,0)</f>
        <v>0</v>
      </c>
      <c r="BJ134" s="15" t="s">
        <v>135</v>
      </c>
      <c r="BK134" s="182">
        <f>ROUND(I134*H134,2)</f>
        <v>294.14999999999998</v>
      </c>
      <c r="BL134" s="15" t="s">
        <v>134</v>
      </c>
      <c r="BM134" s="181" t="s">
        <v>159</v>
      </c>
    </row>
    <row r="135" s="2" customFormat="1" ht="21.75" customHeight="1">
      <c r="A135" s="28"/>
      <c r="B135" s="169"/>
      <c r="C135" s="170" t="s">
        <v>128</v>
      </c>
      <c r="D135" s="170" t="s">
        <v>130</v>
      </c>
      <c r="E135" s="171" t="s">
        <v>858</v>
      </c>
      <c r="F135" s="172" t="s">
        <v>859</v>
      </c>
      <c r="G135" s="173" t="s">
        <v>186</v>
      </c>
      <c r="H135" s="174">
        <v>211</v>
      </c>
      <c r="I135" s="175">
        <v>7.7000000000000002</v>
      </c>
      <c r="J135" s="175">
        <f>ROUND(I135*H135,2)</f>
        <v>1624.7000000000001</v>
      </c>
      <c r="K135" s="176"/>
      <c r="L135" s="29"/>
      <c r="M135" s="177" t="s">
        <v>1</v>
      </c>
      <c r="N135" s="178" t="s">
        <v>38</v>
      </c>
      <c r="O135" s="179">
        <v>0.45800000000000002</v>
      </c>
      <c r="P135" s="179">
        <f>O135*H135</f>
        <v>96.638000000000005</v>
      </c>
      <c r="Q135" s="179">
        <v>0</v>
      </c>
      <c r="R135" s="179">
        <f>Q135*H135</f>
        <v>0</v>
      </c>
      <c r="S135" s="179">
        <v>0</v>
      </c>
      <c r="T135" s="180">
        <f>S135*H135</f>
        <v>0</v>
      </c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R135" s="181" t="s">
        <v>134</v>
      </c>
      <c r="AT135" s="181" t="s">
        <v>130</v>
      </c>
      <c r="AU135" s="181" t="s">
        <v>135</v>
      </c>
      <c r="AY135" s="15" t="s">
        <v>127</v>
      </c>
      <c r="BE135" s="182">
        <f>IF(N135="základná",J135,0)</f>
        <v>0</v>
      </c>
      <c r="BF135" s="182">
        <f>IF(N135="znížená",J135,0)</f>
        <v>1624.7000000000001</v>
      </c>
      <c r="BG135" s="182">
        <f>IF(N135="zákl. prenesená",J135,0)</f>
        <v>0</v>
      </c>
      <c r="BH135" s="182">
        <f>IF(N135="zníž. prenesená",J135,0)</f>
        <v>0</v>
      </c>
      <c r="BI135" s="182">
        <f>IF(N135="nulová",J135,0)</f>
        <v>0</v>
      </c>
      <c r="BJ135" s="15" t="s">
        <v>135</v>
      </c>
      <c r="BK135" s="182">
        <f>ROUND(I135*H135,2)</f>
        <v>1624.7000000000001</v>
      </c>
      <c r="BL135" s="15" t="s">
        <v>134</v>
      </c>
      <c r="BM135" s="181" t="s">
        <v>247</v>
      </c>
    </row>
    <row r="136" s="2" customFormat="1" ht="33" customHeight="1">
      <c r="A136" s="28"/>
      <c r="B136" s="169"/>
      <c r="C136" s="170" t="s">
        <v>213</v>
      </c>
      <c r="D136" s="170" t="s">
        <v>130</v>
      </c>
      <c r="E136" s="171" t="s">
        <v>860</v>
      </c>
      <c r="F136" s="172" t="s">
        <v>861</v>
      </c>
      <c r="G136" s="173" t="s">
        <v>186</v>
      </c>
      <c r="H136" s="174">
        <v>141</v>
      </c>
      <c r="I136" s="175">
        <v>5.2400000000000002</v>
      </c>
      <c r="J136" s="175">
        <f>ROUND(I136*H136,2)</f>
        <v>738.84000000000003</v>
      </c>
      <c r="K136" s="176"/>
      <c r="L136" s="29"/>
      <c r="M136" s="177" t="s">
        <v>1</v>
      </c>
      <c r="N136" s="178" t="s">
        <v>38</v>
      </c>
      <c r="O136" s="179">
        <v>0</v>
      </c>
      <c r="P136" s="179">
        <f>O136*H136</f>
        <v>0</v>
      </c>
      <c r="Q136" s="179">
        <v>0</v>
      </c>
      <c r="R136" s="179">
        <f>Q136*H136</f>
        <v>0</v>
      </c>
      <c r="S136" s="179">
        <v>0</v>
      </c>
      <c r="T136" s="180">
        <f>S136*H136</f>
        <v>0</v>
      </c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R136" s="181" t="s">
        <v>134</v>
      </c>
      <c r="AT136" s="181" t="s">
        <v>130</v>
      </c>
      <c r="AU136" s="181" t="s">
        <v>135</v>
      </c>
      <c r="AY136" s="15" t="s">
        <v>127</v>
      </c>
      <c r="BE136" s="182">
        <f>IF(N136="základná",J136,0)</f>
        <v>0</v>
      </c>
      <c r="BF136" s="182">
        <f>IF(N136="znížená",J136,0)</f>
        <v>738.84000000000003</v>
      </c>
      <c r="BG136" s="182">
        <f>IF(N136="zákl. prenesená",J136,0)</f>
        <v>0</v>
      </c>
      <c r="BH136" s="182">
        <f>IF(N136="zníž. prenesená",J136,0)</f>
        <v>0</v>
      </c>
      <c r="BI136" s="182">
        <f>IF(N136="nulová",J136,0)</f>
        <v>0</v>
      </c>
      <c r="BJ136" s="15" t="s">
        <v>135</v>
      </c>
      <c r="BK136" s="182">
        <f>ROUND(I136*H136,2)</f>
        <v>738.84000000000003</v>
      </c>
      <c r="BL136" s="15" t="s">
        <v>134</v>
      </c>
      <c r="BM136" s="181" t="s">
        <v>160</v>
      </c>
    </row>
    <row r="137" s="2" customFormat="1" ht="16.5" customHeight="1">
      <c r="A137" s="28"/>
      <c r="B137" s="169"/>
      <c r="C137" s="187" t="s">
        <v>216</v>
      </c>
      <c r="D137" s="187" t="s">
        <v>227</v>
      </c>
      <c r="E137" s="188" t="s">
        <v>862</v>
      </c>
      <c r="F137" s="189" t="s">
        <v>863</v>
      </c>
      <c r="G137" s="190" t="s">
        <v>138</v>
      </c>
      <c r="H137" s="191">
        <v>78</v>
      </c>
      <c r="I137" s="192">
        <v>20.449999999999999</v>
      </c>
      <c r="J137" s="192">
        <f>ROUND(I137*H137,2)</f>
        <v>1595.0999999999999</v>
      </c>
      <c r="K137" s="193"/>
      <c r="L137" s="194"/>
      <c r="M137" s="195" t="s">
        <v>1</v>
      </c>
      <c r="N137" s="196" t="s">
        <v>38</v>
      </c>
      <c r="O137" s="179">
        <v>0</v>
      </c>
      <c r="P137" s="179">
        <f>O137*H137</f>
        <v>0</v>
      </c>
      <c r="Q137" s="179">
        <v>1</v>
      </c>
      <c r="R137" s="179">
        <f>Q137*H137</f>
        <v>78</v>
      </c>
      <c r="S137" s="179">
        <v>0</v>
      </c>
      <c r="T137" s="180">
        <f>S137*H137</f>
        <v>0</v>
      </c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R137" s="181" t="s">
        <v>167</v>
      </c>
      <c r="AT137" s="181" t="s">
        <v>227</v>
      </c>
      <c r="AU137" s="181" t="s">
        <v>135</v>
      </c>
      <c r="AY137" s="15" t="s">
        <v>127</v>
      </c>
      <c r="BE137" s="182">
        <f>IF(N137="základná",J137,0)</f>
        <v>0</v>
      </c>
      <c r="BF137" s="182">
        <f>IF(N137="znížená",J137,0)</f>
        <v>1595.0999999999999</v>
      </c>
      <c r="BG137" s="182">
        <f>IF(N137="zákl. prenesená",J137,0)</f>
        <v>0</v>
      </c>
      <c r="BH137" s="182">
        <f>IF(N137="zníž. prenesená",J137,0)</f>
        <v>0</v>
      </c>
      <c r="BI137" s="182">
        <f>IF(N137="nulová",J137,0)</f>
        <v>0</v>
      </c>
      <c r="BJ137" s="15" t="s">
        <v>135</v>
      </c>
      <c r="BK137" s="182">
        <f>ROUND(I137*H137,2)</f>
        <v>1595.0999999999999</v>
      </c>
      <c r="BL137" s="15" t="s">
        <v>134</v>
      </c>
      <c r="BM137" s="181" t="s">
        <v>263</v>
      </c>
    </row>
    <row r="138" s="2" customFormat="1" ht="24.15" customHeight="1">
      <c r="A138" s="28"/>
      <c r="B138" s="169"/>
      <c r="C138" s="187" t="s">
        <v>221</v>
      </c>
      <c r="D138" s="187" t="s">
        <v>227</v>
      </c>
      <c r="E138" s="188" t="s">
        <v>864</v>
      </c>
      <c r="F138" s="189" t="s">
        <v>865</v>
      </c>
      <c r="G138" s="190" t="s">
        <v>133</v>
      </c>
      <c r="H138" s="191">
        <v>150</v>
      </c>
      <c r="I138" s="192">
        <v>2.3300000000000001</v>
      </c>
      <c r="J138" s="192">
        <f>ROUND(I138*H138,2)</f>
        <v>349.5</v>
      </c>
      <c r="K138" s="193"/>
      <c r="L138" s="194"/>
      <c r="M138" s="195" t="s">
        <v>1</v>
      </c>
      <c r="N138" s="196" t="s">
        <v>38</v>
      </c>
      <c r="O138" s="179">
        <v>0</v>
      </c>
      <c r="P138" s="179">
        <f>O138*H138</f>
        <v>0</v>
      </c>
      <c r="Q138" s="179">
        <v>0.00029999999999999997</v>
      </c>
      <c r="R138" s="179">
        <f>Q138*H138</f>
        <v>0.044999999999999998</v>
      </c>
      <c r="S138" s="179">
        <v>0</v>
      </c>
      <c r="T138" s="180">
        <f>S138*H138</f>
        <v>0</v>
      </c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R138" s="181" t="s">
        <v>167</v>
      </c>
      <c r="AT138" s="181" t="s">
        <v>227</v>
      </c>
      <c r="AU138" s="181" t="s">
        <v>135</v>
      </c>
      <c r="AY138" s="15" t="s">
        <v>127</v>
      </c>
      <c r="BE138" s="182">
        <f>IF(N138="základná",J138,0)</f>
        <v>0</v>
      </c>
      <c r="BF138" s="182">
        <f>IF(N138="znížená",J138,0)</f>
        <v>349.5</v>
      </c>
      <c r="BG138" s="182">
        <f>IF(N138="zákl. prenesená",J138,0)</f>
        <v>0</v>
      </c>
      <c r="BH138" s="182">
        <f>IF(N138="zníž. prenesená",J138,0)</f>
        <v>0</v>
      </c>
      <c r="BI138" s="182">
        <f>IF(N138="nulová",J138,0)</f>
        <v>0</v>
      </c>
      <c r="BJ138" s="15" t="s">
        <v>135</v>
      </c>
      <c r="BK138" s="182">
        <f>ROUND(I138*H138,2)</f>
        <v>349.5</v>
      </c>
      <c r="BL138" s="15" t="s">
        <v>134</v>
      </c>
      <c r="BM138" s="181" t="s">
        <v>234</v>
      </c>
    </row>
    <row r="139" s="2" customFormat="1" ht="24.15" customHeight="1">
      <c r="A139" s="28"/>
      <c r="B139" s="169"/>
      <c r="C139" s="170" t="s">
        <v>226</v>
      </c>
      <c r="D139" s="170" t="s">
        <v>130</v>
      </c>
      <c r="E139" s="171" t="s">
        <v>866</v>
      </c>
      <c r="F139" s="172" t="s">
        <v>867</v>
      </c>
      <c r="G139" s="173" t="s">
        <v>186</v>
      </c>
      <c r="H139" s="174">
        <v>82</v>
      </c>
      <c r="I139" s="175">
        <v>25.25</v>
      </c>
      <c r="J139" s="175">
        <f>ROUND(I139*H139,2)</f>
        <v>2070.5</v>
      </c>
      <c r="K139" s="176"/>
      <c r="L139" s="29"/>
      <c r="M139" s="177" t="s">
        <v>1</v>
      </c>
      <c r="N139" s="178" t="s">
        <v>38</v>
      </c>
      <c r="O139" s="179">
        <v>1.5009999999999999</v>
      </c>
      <c r="P139" s="179">
        <f>O139*H139</f>
        <v>123.08199999999999</v>
      </c>
      <c r="Q139" s="179">
        <v>0</v>
      </c>
      <c r="R139" s="179">
        <f>Q139*H139</f>
        <v>0</v>
      </c>
      <c r="S139" s="179">
        <v>0</v>
      </c>
      <c r="T139" s="180">
        <f>S139*H139</f>
        <v>0</v>
      </c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R139" s="181" t="s">
        <v>134</v>
      </c>
      <c r="AT139" s="181" t="s">
        <v>130</v>
      </c>
      <c r="AU139" s="181" t="s">
        <v>135</v>
      </c>
      <c r="AY139" s="15" t="s">
        <v>127</v>
      </c>
      <c r="BE139" s="182">
        <f>IF(N139="základná",J139,0)</f>
        <v>0</v>
      </c>
      <c r="BF139" s="182">
        <f>IF(N139="znížená",J139,0)</f>
        <v>2070.5</v>
      </c>
      <c r="BG139" s="182">
        <f>IF(N139="zákl. prenesená",J139,0)</f>
        <v>0</v>
      </c>
      <c r="BH139" s="182">
        <f>IF(N139="zníž. prenesená",J139,0)</f>
        <v>0</v>
      </c>
      <c r="BI139" s="182">
        <f>IF(N139="nulová",J139,0)</f>
        <v>0</v>
      </c>
      <c r="BJ139" s="15" t="s">
        <v>135</v>
      </c>
      <c r="BK139" s="182">
        <f>ROUND(I139*H139,2)</f>
        <v>2070.5</v>
      </c>
      <c r="BL139" s="15" t="s">
        <v>134</v>
      </c>
      <c r="BM139" s="181" t="s">
        <v>239</v>
      </c>
    </row>
    <row r="140" s="12" customFormat="1" ht="22.8" customHeight="1">
      <c r="A140" s="12"/>
      <c r="B140" s="157"/>
      <c r="C140" s="12"/>
      <c r="D140" s="158" t="s">
        <v>71</v>
      </c>
      <c r="E140" s="167" t="s">
        <v>134</v>
      </c>
      <c r="F140" s="167" t="s">
        <v>868</v>
      </c>
      <c r="G140" s="12"/>
      <c r="H140" s="12"/>
      <c r="I140" s="12"/>
      <c r="J140" s="168">
        <f>BK140</f>
        <v>7325.2700000000004</v>
      </c>
      <c r="K140" s="12"/>
      <c r="L140" s="157"/>
      <c r="M140" s="161"/>
      <c r="N140" s="162"/>
      <c r="O140" s="162"/>
      <c r="P140" s="163">
        <f>SUM(P141:P143)</f>
        <v>125.5547</v>
      </c>
      <c r="Q140" s="162"/>
      <c r="R140" s="163">
        <f>SUM(R141:R143)</f>
        <v>171.82995804679999</v>
      </c>
      <c r="S140" s="162"/>
      <c r="T140" s="164">
        <f>SUM(T141:T143)</f>
        <v>0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158" t="s">
        <v>80</v>
      </c>
      <c r="AT140" s="165" t="s">
        <v>71</v>
      </c>
      <c r="AU140" s="165" t="s">
        <v>80</v>
      </c>
      <c r="AY140" s="158" t="s">
        <v>127</v>
      </c>
      <c r="BK140" s="166">
        <f>SUM(BK141:BK143)</f>
        <v>7325.2700000000004</v>
      </c>
    </row>
    <row r="141" s="2" customFormat="1" ht="33" customHeight="1">
      <c r="A141" s="28"/>
      <c r="B141" s="169"/>
      <c r="C141" s="170" t="s">
        <v>212</v>
      </c>
      <c r="D141" s="170" t="s">
        <v>130</v>
      </c>
      <c r="E141" s="171" t="s">
        <v>869</v>
      </c>
      <c r="F141" s="172" t="s">
        <v>870</v>
      </c>
      <c r="G141" s="173" t="s">
        <v>186</v>
      </c>
      <c r="H141" s="174">
        <v>82</v>
      </c>
      <c r="I141" s="175">
        <v>72.180000000000007</v>
      </c>
      <c r="J141" s="175">
        <f>ROUND(I141*H141,2)</f>
        <v>5918.7600000000002</v>
      </c>
      <c r="K141" s="176"/>
      <c r="L141" s="29"/>
      <c r="M141" s="177" t="s">
        <v>1</v>
      </c>
      <c r="N141" s="178" t="s">
        <v>38</v>
      </c>
      <c r="O141" s="179">
        <v>1.317</v>
      </c>
      <c r="P141" s="179">
        <f>O141*H141</f>
        <v>107.994</v>
      </c>
      <c r="Q141" s="179">
        <v>1.8907799999999999</v>
      </c>
      <c r="R141" s="179">
        <f>Q141*H141</f>
        <v>155.04396</v>
      </c>
      <c r="S141" s="179">
        <v>0</v>
      </c>
      <c r="T141" s="180">
        <f>S141*H141</f>
        <v>0</v>
      </c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R141" s="181" t="s">
        <v>134</v>
      </c>
      <c r="AT141" s="181" t="s">
        <v>130</v>
      </c>
      <c r="AU141" s="181" t="s">
        <v>135</v>
      </c>
      <c r="AY141" s="15" t="s">
        <v>127</v>
      </c>
      <c r="BE141" s="182">
        <f>IF(N141="základná",J141,0)</f>
        <v>0</v>
      </c>
      <c r="BF141" s="182">
        <f>IF(N141="znížená",J141,0)</f>
        <v>5918.7600000000002</v>
      </c>
      <c r="BG141" s="182">
        <f>IF(N141="zákl. prenesená",J141,0)</f>
        <v>0</v>
      </c>
      <c r="BH141" s="182">
        <f>IF(N141="zníž. prenesená",J141,0)</f>
        <v>0</v>
      </c>
      <c r="BI141" s="182">
        <f>IF(N141="nulová",J141,0)</f>
        <v>0</v>
      </c>
      <c r="BJ141" s="15" t="s">
        <v>135</v>
      </c>
      <c r="BK141" s="182">
        <f>ROUND(I141*H141,2)</f>
        <v>5918.7600000000002</v>
      </c>
      <c r="BL141" s="15" t="s">
        <v>134</v>
      </c>
      <c r="BM141" s="181" t="s">
        <v>242</v>
      </c>
    </row>
    <row r="142" s="2" customFormat="1" ht="24.15" customHeight="1">
      <c r="A142" s="28"/>
      <c r="B142" s="169"/>
      <c r="C142" s="170" t="s">
        <v>235</v>
      </c>
      <c r="D142" s="170" t="s">
        <v>130</v>
      </c>
      <c r="E142" s="171" t="s">
        <v>871</v>
      </c>
      <c r="F142" s="172" t="s">
        <v>872</v>
      </c>
      <c r="G142" s="173" t="s">
        <v>186</v>
      </c>
      <c r="H142" s="174">
        <v>7.5</v>
      </c>
      <c r="I142" s="175">
        <v>162.84999999999999</v>
      </c>
      <c r="J142" s="175">
        <f>ROUND(I142*H142,2)</f>
        <v>1221.3800000000001</v>
      </c>
      <c r="K142" s="176"/>
      <c r="L142" s="29"/>
      <c r="M142" s="177" t="s">
        <v>1</v>
      </c>
      <c r="N142" s="178" t="s">
        <v>38</v>
      </c>
      <c r="O142" s="179">
        <v>1.4570300000000001</v>
      </c>
      <c r="P142" s="179">
        <f>O142*H142</f>
        <v>10.927725000000001</v>
      </c>
      <c r="Q142" s="179">
        <v>2.2031399999999999</v>
      </c>
      <c r="R142" s="179">
        <f>Q142*H142</f>
        <v>16.52355</v>
      </c>
      <c r="S142" s="179">
        <v>0</v>
      </c>
      <c r="T142" s="180">
        <f>S142*H142</f>
        <v>0</v>
      </c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R142" s="181" t="s">
        <v>134</v>
      </c>
      <c r="AT142" s="181" t="s">
        <v>130</v>
      </c>
      <c r="AU142" s="181" t="s">
        <v>135</v>
      </c>
      <c r="AY142" s="15" t="s">
        <v>127</v>
      </c>
      <c r="BE142" s="182">
        <f>IF(N142="základná",J142,0)</f>
        <v>0</v>
      </c>
      <c r="BF142" s="182">
        <f>IF(N142="znížená",J142,0)</f>
        <v>1221.3800000000001</v>
      </c>
      <c r="BG142" s="182">
        <f>IF(N142="zákl. prenesená",J142,0)</f>
        <v>0</v>
      </c>
      <c r="BH142" s="182">
        <f>IF(N142="zníž. prenesená",J142,0)</f>
        <v>0</v>
      </c>
      <c r="BI142" s="182">
        <f>IF(N142="nulová",J142,0)</f>
        <v>0</v>
      </c>
      <c r="BJ142" s="15" t="s">
        <v>135</v>
      </c>
      <c r="BK142" s="182">
        <f>ROUND(I142*H142,2)</f>
        <v>1221.3800000000001</v>
      </c>
      <c r="BL142" s="15" t="s">
        <v>134</v>
      </c>
      <c r="BM142" s="181" t="s">
        <v>293</v>
      </c>
    </row>
    <row r="143" s="2" customFormat="1" ht="33" customHeight="1">
      <c r="A143" s="28"/>
      <c r="B143" s="169"/>
      <c r="C143" s="170" t="s">
        <v>159</v>
      </c>
      <c r="D143" s="170" t="s">
        <v>130</v>
      </c>
      <c r="E143" s="171" t="s">
        <v>873</v>
      </c>
      <c r="F143" s="172" t="s">
        <v>874</v>
      </c>
      <c r="G143" s="173" t="s">
        <v>133</v>
      </c>
      <c r="H143" s="174">
        <v>8.5</v>
      </c>
      <c r="I143" s="175">
        <v>21.780000000000001</v>
      </c>
      <c r="J143" s="175">
        <f>ROUND(I143*H143,2)</f>
        <v>185.13</v>
      </c>
      <c r="K143" s="176"/>
      <c r="L143" s="29"/>
      <c r="M143" s="177" t="s">
        <v>1</v>
      </c>
      <c r="N143" s="178" t="s">
        <v>38</v>
      </c>
      <c r="O143" s="179">
        <v>0.78034999999999999</v>
      </c>
      <c r="P143" s="179">
        <f>O143*H143</f>
        <v>6.6329750000000001</v>
      </c>
      <c r="Q143" s="179">
        <v>0.0308762408</v>
      </c>
      <c r="R143" s="179">
        <f>Q143*H143</f>
        <v>0.2624480468</v>
      </c>
      <c r="S143" s="179">
        <v>0</v>
      </c>
      <c r="T143" s="180">
        <f>S143*H143</f>
        <v>0</v>
      </c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R143" s="181" t="s">
        <v>134</v>
      </c>
      <c r="AT143" s="181" t="s">
        <v>130</v>
      </c>
      <c r="AU143" s="181" t="s">
        <v>135</v>
      </c>
      <c r="AY143" s="15" t="s">
        <v>127</v>
      </c>
      <c r="BE143" s="182">
        <f>IF(N143="základná",J143,0)</f>
        <v>0</v>
      </c>
      <c r="BF143" s="182">
        <f>IF(N143="znížená",J143,0)</f>
        <v>185.13</v>
      </c>
      <c r="BG143" s="182">
        <f>IF(N143="zákl. prenesená",J143,0)</f>
        <v>0</v>
      </c>
      <c r="BH143" s="182">
        <f>IF(N143="zníž. prenesená",J143,0)</f>
        <v>0</v>
      </c>
      <c r="BI143" s="182">
        <f>IF(N143="nulová",J143,0)</f>
        <v>0</v>
      </c>
      <c r="BJ143" s="15" t="s">
        <v>135</v>
      </c>
      <c r="BK143" s="182">
        <f>ROUND(I143*H143,2)</f>
        <v>185.13</v>
      </c>
      <c r="BL143" s="15" t="s">
        <v>134</v>
      </c>
      <c r="BM143" s="181" t="s">
        <v>301</v>
      </c>
    </row>
    <row r="144" s="12" customFormat="1" ht="22.8" customHeight="1">
      <c r="A144" s="12"/>
      <c r="B144" s="157"/>
      <c r="C144" s="12"/>
      <c r="D144" s="158" t="s">
        <v>71</v>
      </c>
      <c r="E144" s="167" t="s">
        <v>167</v>
      </c>
      <c r="F144" s="167" t="s">
        <v>875</v>
      </c>
      <c r="G144" s="12"/>
      <c r="H144" s="12"/>
      <c r="I144" s="12"/>
      <c r="J144" s="168">
        <f>BK144</f>
        <v>39143.790000000001</v>
      </c>
      <c r="K144" s="12"/>
      <c r="L144" s="157"/>
      <c r="M144" s="161"/>
      <c r="N144" s="162"/>
      <c r="O144" s="162"/>
      <c r="P144" s="163">
        <f>SUM(P145:P158)</f>
        <v>69.825000000000003</v>
      </c>
      <c r="Q144" s="162"/>
      <c r="R144" s="163">
        <f>SUM(R145:R158)</f>
        <v>91.514786567999991</v>
      </c>
      <c r="S144" s="162"/>
      <c r="T144" s="164">
        <f>SUM(T145:T158)</f>
        <v>0</v>
      </c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R144" s="158" t="s">
        <v>80</v>
      </c>
      <c r="AT144" s="165" t="s">
        <v>71</v>
      </c>
      <c r="AU144" s="165" t="s">
        <v>80</v>
      </c>
      <c r="AY144" s="158" t="s">
        <v>127</v>
      </c>
      <c r="BK144" s="166">
        <f>SUM(BK145:BK158)</f>
        <v>39143.790000000001</v>
      </c>
    </row>
    <row r="145" s="2" customFormat="1" ht="24.15" customHeight="1">
      <c r="A145" s="28"/>
      <c r="B145" s="169"/>
      <c r="C145" s="170" t="s">
        <v>243</v>
      </c>
      <c r="D145" s="170" t="s">
        <v>130</v>
      </c>
      <c r="E145" s="171" t="s">
        <v>876</v>
      </c>
      <c r="F145" s="172" t="s">
        <v>877</v>
      </c>
      <c r="G145" s="173" t="s">
        <v>238</v>
      </c>
      <c r="H145" s="174">
        <v>4</v>
      </c>
      <c r="I145" s="175">
        <v>41.719999999999999</v>
      </c>
      <c r="J145" s="175">
        <f>ROUND(I145*H145,2)</f>
        <v>166.88</v>
      </c>
      <c r="K145" s="176"/>
      <c r="L145" s="29"/>
      <c r="M145" s="177" t="s">
        <v>1</v>
      </c>
      <c r="N145" s="178" t="s">
        <v>38</v>
      </c>
      <c r="O145" s="179">
        <v>1.476</v>
      </c>
      <c r="P145" s="179">
        <f>O145*H145</f>
        <v>5.9039999999999999</v>
      </c>
      <c r="Q145" s="179">
        <v>0.064991692000000004</v>
      </c>
      <c r="R145" s="179">
        <f>Q145*H145</f>
        <v>0.25996676800000001</v>
      </c>
      <c r="S145" s="179">
        <v>0</v>
      </c>
      <c r="T145" s="180">
        <f>S145*H145</f>
        <v>0</v>
      </c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R145" s="181" t="s">
        <v>134</v>
      </c>
      <c r="AT145" s="181" t="s">
        <v>130</v>
      </c>
      <c r="AU145" s="181" t="s">
        <v>135</v>
      </c>
      <c r="AY145" s="15" t="s">
        <v>127</v>
      </c>
      <c r="BE145" s="182">
        <f>IF(N145="základná",J145,0)</f>
        <v>0</v>
      </c>
      <c r="BF145" s="182">
        <f>IF(N145="znížená",J145,0)</f>
        <v>166.88</v>
      </c>
      <c r="BG145" s="182">
        <f>IF(N145="zákl. prenesená",J145,0)</f>
        <v>0</v>
      </c>
      <c r="BH145" s="182">
        <f>IF(N145="zníž. prenesená",J145,0)</f>
        <v>0</v>
      </c>
      <c r="BI145" s="182">
        <f>IF(N145="nulová",J145,0)</f>
        <v>0</v>
      </c>
      <c r="BJ145" s="15" t="s">
        <v>135</v>
      </c>
      <c r="BK145" s="182">
        <f>ROUND(I145*H145,2)</f>
        <v>166.88</v>
      </c>
      <c r="BL145" s="15" t="s">
        <v>134</v>
      </c>
      <c r="BM145" s="181" t="s">
        <v>311</v>
      </c>
    </row>
    <row r="146" s="2" customFormat="1" ht="24.15" customHeight="1">
      <c r="A146" s="28"/>
      <c r="B146" s="169"/>
      <c r="C146" s="170" t="s">
        <v>247</v>
      </c>
      <c r="D146" s="170" t="s">
        <v>130</v>
      </c>
      <c r="E146" s="171" t="s">
        <v>878</v>
      </c>
      <c r="F146" s="172" t="s">
        <v>879</v>
      </c>
      <c r="G146" s="173" t="s">
        <v>158</v>
      </c>
      <c r="H146" s="174">
        <v>115</v>
      </c>
      <c r="I146" s="175">
        <v>7.3099999999999996</v>
      </c>
      <c r="J146" s="175">
        <f>ROUND(I146*H146,2)</f>
        <v>840.64999999999998</v>
      </c>
      <c r="K146" s="176"/>
      <c r="L146" s="29"/>
      <c r="M146" s="177" t="s">
        <v>1</v>
      </c>
      <c r="N146" s="178" t="s">
        <v>38</v>
      </c>
      <c r="O146" s="179">
        <v>0.053999999999999999</v>
      </c>
      <c r="P146" s="179">
        <f>O146*H146</f>
        <v>6.21</v>
      </c>
      <c r="Q146" s="179">
        <v>0.00142052</v>
      </c>
      <c r="R146" s="179">
        <f>Q146*H146</f>
        <v>0.1633598</v>
      </c>
      <c r="S146" s="179">
        <v>0</v>
      </c>
      <c r="T146" s="180">
        <f>S146*H146</f>
        <v>0</v>
      </c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R146" s="181" t="s">
        <v>134</v>
      </c>
      <c r="AT146" s="181" t="s">
        <v>130</v>
      </c>
      <c r="AU146" s="181" t="s">
        <v>135</v>
      </c>
      <c r="AY146" s="15" t="s">
        <v>127</v>
      </c>
      <c r="BE146" s="182">
        <f>IF(N146="základná",J146,0)</f>
        <v>0</v>
      </c>
      <c r="BF146" s="182">
        <f>IF(N146="znížená",J146,0)</f>
        <v>840.64999999999998</v>
      </c>
      <c r="BG146" s="182">
        <f>IF(N146="zákl. prenesená",J146,0)</f>
        <v>0</v>
      </c>
      <c r="BH146" s="182">
        <f>IF(N146="zníž. prenesená",J146,0)</f>
        <v>0</v>
      </c>
      <c r="BI146" s="182">
        <f>IF(N146="nulová",J146,0)</f>
        <v>0</v>
      </c>
      <c r="BJ146" s="15" t="s">
        <v>135</v>
      </c>
      <c r="BK146" s="182">
        <f>ROUND(I146*H146,2)</f>
        <v>840.64999999999998</v>
      </c>
      <c r="BL146" s="15" t="s">
        <v>134</v>
      </c>
      <c r="BM146" s="181" t="s">
        <v>319</v>
      </c>
    </row>
    <row r="147" s="2" customFormat="1" ht="24.15" customHeight="1">
      <c r="A147" s="28"/>
      <c r="B147" s="169"/>
      <c r="C147" s="170" t="s">
        <v>251</v>
      </c>
      <c r="D147" s="170" t="s">
        <v>130</v>
      </c>
      <c r="E147" s="171" t="s">
        <v>880</v>
      </c>
      <c r="F147" s="172" t="s">
        <v>881</v>
      </c>
      <c r="G147" s="173" t="s">
        <v>158</v>
      </c>
      <c r="H147" s="174">
        <v>115</v>
      </c>
      <c r="I147" s="175">
        <v>1.0900000000000001</v>
      </c>
      <c r="J147" s="175">
        <f>ROUND(I147*H147,2)</f>
        <v>125.34999999999999</v>
      </c>
      <c r="K147" s="176"/>
      <c r="L147" s="29"/>
      <c r="M147" s="177" t="s">
        <v>1</v>
      </c>
      <c r="N147" s="178" t="s">
        <v>38</v>
      </c>
      <c r="O147" s="179">
        <v>0.040000000000000001</v>
      </c>
      <c r="P147" s="179">
        <f>O147*H147</f>
        <v>4.6000000000000005</v>
      </c>
      <c r="Q147" s="179">
        <v>7.9999999999999996E-06</v>
      </c>
      <c r="R147" s="179">
        <f>Q147*H147</f>
        <v>0.00091999999999999992</v>
      </c>
      <c r="S147" s="179">
        <v>0</v>
      </c>
      <c r="T147" s="180">
        <f>S147*H147</f>
        <v>0</v>
      </c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R147" s="181" t="s">
        <v>134</v>
      </c>
      <c r="AT147" s="181" t="s">
        <v>130</v>
      </c>
      <c r="AU147" s="181" t="s">
        <v>135</v>
      </c>
      <c r="AY147" s="15" t="s">
        <v>127</v>
      </c>
      <c r="BE147" s="182">
        <f>IF(N147="základná",J147,0)</f>
        <v>0</v>
      </c>
      <c r="BF147" s="182">
        <f>IF(N147="znížená",J147,0)</f>
        <v>125.34999999999999</v>
      </c>
      <c r="BG147" s="182">
        <f>IF(N147="zákl. prenesená",J147,0)</f>
        <v>0</v>
      </c>
      <c r="BH147" s="182">
        <f>IF(N147="zníž. prenesená",J147,0)</f>
        <v>0</v>
      </c>
      <c r="BI147" s="182">
        <f>IF(N147="nulová",J147,0)</f>
        <v>0</v>
      </c>
      <c r="BJ147" s="15" t="s">
        <v>135</v>
      </c>
      <c r="BK147" s="182">
        <f>ROUND(I147*H147,2)</f>
        <v>125.34999999999999</v>
      </c>
      <c r="BL147" s="15" t="s">
        <v>134</v>
      </c>
      <c r="BM147" s="181" t="s">
        <v>329</v>
      </c>
    </row>
    <row r="148" s="2" customFormat="1" ht="24.15" customHeight="1">
      <c r="A148" s="28"/>
      <c r="B148" s="169"/>
      <c r="C148" s="170" t="s">
        <v>160</v>
      </c>
      <c r="D148" s="170" t="s">
        <v>130</v>
      </c>
      <c r="E148" s="171" t="s">
        <v>882</v>
      </c>
      <c r="F148" s="172" t="s">
        <v>883</v>
      </c>
      <c r="G148" s="173" t="s">
        <v>158</v>
      </c>
      <c r="H148" s="174">
        <v>70</v>
      </c>
      <c r="I148" s="175">
        <v>1.1799999999999999</v>
      </c>
      <c r="J148" s="175">
        <f>ROUND(I148*H148,2)</f>
        <v>82.599999999999994</v>
      </c>
      <c r="K148" s="176"/>
      <c r="L148" s="29"/>
      <c r="M148" s="177" t="s">
        <v>1</v>
      </c>
      <c r="N148" s="178" t="s">
        <v>38</v>
      </c>
      <c r="O148" s="179">
        <v>0.042999999999999997</v>
      </c>
      <c r="P148" s="179">
        <f>O148*H148</f>
        <v>3.0099999999999998</v>
      </c>
      <c r="Q148" s="179">
        <v>1.0000000000000001E-05</v>
      </c>
      <c r="R148" s="179">
        <f>Q148*H148</f>
        <v>0.0007000000000000001</v>
      </c>
      <c r="S148" s="179">
        <v>0</v>
      </c>
      <c r="T148" s="180">
        <f>S148*H148</f>
        <v>0</v>
      </c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R148" s="181" t="s">
        <v>134</v>
      </c>
      <c r="AT148" s="181" t="s">
        <v>130</v>
      </c>
      <c r="AU148" s="181" t="s">
        <v>135</v>
      </c>
      <c r="AY148" s="15" t="s">
        <v>127</v>
      </c>
      <c r="BE148" s="182">
        <f>IF(N148="základná",J148,0)</f>
        <v>0</v>
      </c>
      <c r="BF148" s="182">
        <f>IF(N148="znížená",J148,0)</f>
        <v>82.599999999999994</v>
      </c>
      <c r="BG148" s="182">
        <f>IF(N148="zákl. prenesená",J148,0)</f>
        <v>0</v>
      </c>
      <c r="BH148" s="182">
        <f>IF(N148="zníž. prenesená",J148,0)</f>
        <v>0</v>
      </c>
      <c r="BI148" s="182">
        <f>IF(N148="nulová",J148,0)</f>
        <v>0</v>
      </c>
      <c r="BJ148" s="15" t="s">
        <v>135</v>
      </c>
      <c r="BK148" s="182">
        <f>ROUND(I148*H148,2)</f>
        <v>82.599999999999994</v>
      </c>
      <c r="BL148" s="15" t="s">
        <v>134</v>
      </c>
      <c r="BM148" s="181" t="s">
        <v>337</v>
      </c>
    </row>
    <row r="149" s="2" customFormat="1" ht="33" customHeight="1">
      <c r="A149" s="28"/>
      <c r="B149" s="169"/>
      <c r="C149" s="187" t="s">
        <v>259</v>
      </c>
      <c r="D149" s="187" t="s">
        <v>227</v>
      </c>
      <c r="E149" s="188" t="s">
        <v>884</v>
      </c>
      <c r="F149" s="189" t="s">
        <v>885</v>
      </c>
      <c r="G149" s="190" t="s">
        <v>238</v>
      </c>
      <c r="H149" s="191">
        <v>14</v>
      </c>
      <c r="I149" s="192">
        <v>56.939999999999998</v>
      </c>
      <c r="J149" s="192">
        <f>ROUND(I149*H149,2)</f>
        <v>797.15999999999997</v>
      </c>
      <c r="K149" s="193"/>
      <c r="L149" s="194"/>
      <c r="M149" s="195" t="s">
        <v>1</v>
      </c>
      <c r="N149" s="196" t="s">
        <v>38</v>
      </c>
      <c r="O149" s="179">
        <v>0</v>
      </c>
      <c r="P149" s="179">
        <f>O149*H149</f>
        <v>0</v>
      </c>
      <c r="Q149" s="179">
        <v>0.01278</v>
      </c>
      <c r="R149" s="179">
        <f>Q149*H149</f>
        <v>0.17892</v>
      </c>
      <c r="S149" s="179">
        <v>0</v>
      </c>
      <c r="T149" s="180">
        <f>S149*H149</f>
        <v>0</v>
      </c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R149" s="181" t="s">
        <v>167</v>
      </c>
      <c r="AT149" s="181" t="s">
        <v>227</v>
      </c>
      <c r="AU149" s="181" t="s">
        <v>135</v>
      </c>
      <c r="AY149" s="15" t="s">
        <v>127</v>
      </c>
      <c r="BE149" s="182">
        <f>IF(N149="základná",J149,0)</f>
        <v>0</v>
      </c>
      <c r="BF149" s="182">
        <f>IF(N149="znížená",J149,0)</f>
        <v>797.15999999999997</v>
      </c>
      <c r="BG149" s="182">
        <f>IF(N149="zákl. prenesená",J149,0)</f>
        <v>0</v>
      </c>
      <c r="BH149" s="182">
        <f>IF(N149="zníž. prenesená",J149,0)</f>
        <v>0</v>
      </c>
      <c r="BI149" s="182">
        <f>IF(N149="nulová",J149,0)</f>
        <v>0</v>
      </c>
      <c r="BJ149" s="15" t="s">
        <v>135</v>
      </c>
      <c r="BK149" s="182">
        <f>ROUND(I149*H149,2)</f>
        <v>797.15999999999997</v>
      </c>
      <c r="BL149" s="15" t="s">
        <v>134</v>
      </c>
      <c r="BM149" s="181" t="s">
        <v>345</v>
      </c>
    </row>
    <row r="150" s="2" customFormat="1" ht="16.5" customHeight="1">
      <c r="A150" s="28"/>
      <c r="B150" s="169"/>
      <c r="C150" s="170" t="s">
        <v>263</v>
      </c>
      <c r="D150" s="170" t="s">
        <v>130</v>
      </c>
      <c r="E150" s="171" t="s">
        <v>886</v>
      </c>
      <c r="F150" s="172" t="s">
        <v>887</v>
      </c>
      <c r="G150" s="173" t="s">
        <v>238</v>
      </c>
      <c r="H150" s="174">
        <v>6</v>
      </c>
      <c r="I150" s="175">
        <v>5.9100000000000001</v>
      </c>
      <c r="J150" s="175">
        <f>ROUND(I150*H150,2)</f>
        <v>35.460000000000001</v>
      </c>
      <c r="K150" s="176"/>
      <c r="L150" s="29"/>
      <c r="M150" s="177" t="s">
        <v>1</v>
      </c>
      <c r="N150" s="178" t="s">
        <v>38</v>
      </c>
      <c r="O150" s="179">
        <v>0.215</v>
      </c>
      <c r="P150" s="179">
        <f>O150*H150</f>
        <v>1.29</v>
      </c>
      <c r="Q150" s="179">
        <v>5.0000000000000002E-05</v>
      </c>
      <c r="R150" s="179">
        <f>Q150*H150</f>
        <v>0.00030000000000000003</v>
      </c>
      <c r="S150" s="179">
        <v>0</v>
      </c>
      <c r="T150" s="180">
        <f>S150*H150</f>
        <v>0</v>
      </c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R150" s="181" t="s">
        <v>134</v>
      </c>
      <c r="AT150" s="181" t="s">
        <v>130</v>
      </c>
      <c r="AU150" s="181" t="s">
        <v>135</v>
      </c>
      <c r="AY150" s="15" t="s">
        <v>127</v>
      </c>
      <c r="BE150" s="182">
        <f>IF(N150="základná",J150,0)</f>
        <v>0</v>
      </c>
      <c r="BF150" s="182">
        <f>IF(N150="znížená",J150,0)</f>
        <v>35.460000000000001</v>
      </c>
      <c r="BG150" s="182">
        <f>IF(N150="zákl. prenesená",J150,0)</f>
        <v>0</v>
      </c>
      <c r="BH150" s="182">
        <f>IF(N150="zníž. prenesená",J150,0)</f>
        <v>0</v>
      </c>
      <c r="BI150" s="182">
        <f>IF(N150="nulová",J150,0)</f>
        <v>0</v>
      </c>
      <c r="BJ150" s="15" t="s">
        <v>135</v>
      </c>
      <c r="BK150" s="182">
        <f>ROUND(I150*H150,2)</f>
        <v>35.460000000000001</v>
      </c>
      <c r="BL150" s="15" t="s">
        <v>134</v>
      </c>
      <c r="BM150" s="181" t="s">
        <v>353</v>
      </c>
    </row>
    <row r="151" s="2" customFormat="1" ht="16.5" customHeight="1">
      <c r="A151" s="28"/>
      <c r="B151" s="169"/>
      <c r="C151" s="170" t="s">
        <v>7</v>
      </c>
      <c r="D151" s="170" t="s">
        <v>130</v>
      </c>
      <c r="E151" s="171" t="s">
        <v>888</v>
      </c>
      <c r="F151" s="172" t="s">
        <v>889</v>
      </c>
      <c r="G151" s="173" t="s">
        <v>158</v>
      </c>
      <c r="H151" s="174">
        <v>185</v>
      </c>
      <c r="I151" s="175">
        <v>2.8100000000000001</v>
      </c>
      <c r="J151" s="175">
        <f>ROUND(I151*H151,2)</f>
        <v>519.85000000000002</v>
      </c>
      <c r="K151" s="176"/>
      <c r="L151" s="29"/>
      <c r="M151" s="177" t="s">
        <v>1</v>
      </c>
      <c r="N151" s="178" t="s">
        <v>38</v>
      </c>
      <c r="O151" s="179">
        <v>0.070999999999999994</v>
      </c>
      <c r="P151" s="179">
        <f>O151*H151</f>
        <v>13.134999999999998</v>
      </c>
      <c r="Q151" s="179">
        <v>0</v>
      </c>
      <c r="R151" s="179">
        <f>Q151*H151</f>
        <v>0</v>
      </c>
      <c r="S151" s="179">
        <v>0</v>
      </c>
      <c r="T151" s="180">
        <f>S151*H151</f>
        <v>0</v>
      </c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R151" s="181" t="s">
        <v>134</v>
      </c>
      <c r="AT151" s="181" t="s">
        <v>130</v>
      </c>
      <c r="AU151" s="181" t="s">
        <v>135</v>
      </c>
      <c r="AY151" s="15" t="s">
        <v>127</v>
      </c>
      <c r="BE151" s="182">
        <f>IF(N151="základná",J151,0)</f>
        <v>0</v>
      </c>
      <c r="BF151" s="182">
        <f>IF(N151="znížená",J151,0)</f>
        <v>519.85000000000002</v>
      </c>
      <c r="BG151" s="182">
        <f>IF(N151="zákl. prenesená",J151,0)</f>
        <v>0</v>
      </c>
      <c r="BH151" s="182">
        <f>IF(N151="zníž. prenesená",J151,0)</f>
        <v>0</v>
      </c>
      <c r="BI151" s="182">
        <f>IF(N151="nulová",J151,0)</f>
        <v>0</v>
      </c>
      <c r="BJ151" s="15" t="s">
        <v>135</v>
      </c>
      <c r="BK151" s="182">
        <f>ROUND(I151*H151,2)</f>
        <v>519.85000000000002</v>
      </c>
      <c r="BL151" s="15" t="s">
        <v>134</v>
      </c>
      <c r="BM151" s="181" t="s">
        <v>266</v>
      </c>
    </row>
    <row r="152" s="2" customFormat="1" ht="24.15" customHeight="1">
      <c r="A152" s="28"/>
      <c r="B152" s="169"/>
      <c r="C152" s="170" t="s">
        <v>234</v>
      </c>
      <c r="D152" s="170" t="s">
        <v>130</v>
      </c>
      <c r="E152" s="171" t="s">
        <v>890</v>
      </c>
      <c r="F152" s="172" t="s">
        <v>891</v>
      </c>
      <c r="G152" s="173" t="s">
        <v>238</v>
      </c>
      <c r="H152" s="174">
        <v>4</v>
      </c>
      <c r="I152" s="175">
        <v>267.37</v>
      </c>
      <c r="J152" s="175">
        <f>ROUND(I152*H152,2)</f>
        <v>1069.48</v>
      </c>
      <c r="K152" s="176"/>
      <c r="L152" s="29"/>
      <c r="M152" s="177" t="s">
        <v>1</v>
      </c>
      <c r="N152" s="178" t="s">
        <v>38</v>
      </c>
      <c r="O152" s="179">
        <v>6.5650000000000004</v>
      </c>
      <c r="P152" s="179">
        <f>O152*H152</f>
        <v>26.260000000000002</v>
      </c>
      <c r="Q152" s="179">
        <v>0</v>
      </c>
      <c r="R152" s="179">
        <f>Q152*H152</f>
        <v>0</v>
      </c>
      <c r="S152" s="179">
        <v>0</v>
      </c>
      <c r="T152" s="180">
        <f>S152*H152</f>
        <v>0</v>
      </c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R152" s="181" t="s">
        <v>134</v>
      </c>
      <c r="AT152" s="181" t="s">
        <v>130</v>
      </c>
      <c r="AU152" s="181" t="s">
        <v>135</v>
      </c>
      <c r="AY152" s="15" t="s">
        <v>127</v>
      </c>
      <c r="BE152" s="182">
        <f>IF(N152="základná",J152,0)</f>
        <v>0</v>
      </c>
      <c r="BF152" s="182">
        <f>IF(N152="znížená",J152,0)</f>
        <v>1069.48</v>
      </c>
      <c r="BG152" s="182">
        <f>IF(N152="zákl. prenesená",J152,0)</f>
        <v>0</v>
      </c>
      <c r="BH152" s="182">
        <f>IF(N152="zníž. prenesená",J152,0)</f>
        <v>0</v>
      </c>
      <c r="BI152" s="182">
        <f>IF(N152="nulová",J152,0)</f>
        <v>0</v>
      </c>
      <c r="BJ152" s="15" t="s">
        <v>135</v>
      </c>
      <c r="BK152" s="182">
        <f>ROUND(I152*H152,2)</f>
        <v>1069.48</v>
      </c>
      <c r="BL152" s="15" t="s">
        <v>134</v>
      </c>
      <c r="BM152" s="181" t="s">
        <v>269</v>
      </c>
    </row>
    <row r="153" s="2" customFormat="1" ht="24.15" customHeight="1">
      <c r="A153" s="28"/>
      <c r="B153" s="169"/>
      <c r="C153" s="187" t="s">
        <v>275</v>
      </c>
      <c r="D153" s="187" t="s">
        <v>227</v>
      </c>
      <c r="E153" s="188" t="s">
        <v>892</v>
      </c>
      <c r="F153" s="189" t="s">
        <v>893</v>
      </c>
      <c r="G153" s="190" t="s">
        <v>238</v>
      </c>
      <c r="H153" s="191">
        <v>4</v>
      </c>
      <c r="I153" s="192">
        <v>8500</v>
      </c>
      <c r="J153" s="192">
        <f>ROUND(I153*H153,2)</f>
        <v>34000</v>
      </c>
      <c r="K153" s="193"/>
      <c r="L153" s="194"/>
      <c r="M153" s="195" t="s">
        <v>1</v>
      </c>
      <c r="N153" s="196" t="s">
        <v>38</v>
      </c>
      <c r="O153" s="179">
        <v>0</v>
      </c>
      <c r="P153" s="179">
        <f>O153*H153</f>
        <v>0</v>
      </c>
      <c r="Q153" s="179">
        <v>22</v>
      </c>
      <c r="R153" s="179">
        <f>Q153*H153</f>
        <v>88</v>
      </c>
      <c r="S153" s="179">
        <v>0</v>
      </c>
      <c r="T153" s="180">
        <f>S153*H153</f>
        <v>0</v>
      </c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R153" s="181" t="s">
        <v>167</v>
      </c>
      <c r="AT153" s="181" t="s">
        <v>227</v>
      </c>
      <c r="AU153" s="181" t="s">
        <v>135</v>
      </c>
      <c r="AY153" s="15" t="s">
        <v>127</v>
      </c>
      <c r="BE153" s="182">
        <f>IF(N153="základná",J153,0)</f>
        <v>0</v>
      </c>
      <c r="BF153" s="182">
        <f>IF(N153="znížená",J153,0)</f>
        <v>34000</v>
      </c>
      <c r="BG153" s="182">
        <f>IF(N153="zákl. prenesená",J153,0)</f>
        <v>0</v>
      </c>
      <c r="BH153" s="182">
        <f>IF(N153="zníž. prenesená",J153,0)</f>
        <v>0</v>
      </c>
      <c r="BI153" s="182">
        <f>IF(N153="nulová",J153,0)</f>
        <v>0</v>
      </c>
      <c r="BJ153" s="15" t="s">
        <v>135</v>
      </c>
      <c r="BK153" s="182">
        <f>ROUND(I153*H153,2)</f>
        <v>34000</v>
      </c>
      <c r="BL153" s="15" t="s">
        <v>134</v>
      </c>
      <c r="BM153" s="181" t="s">
        <v>377</v>
      </c>
    </row>
    <row r="154" s="2" customFormat="1" ht="24.15" customHeight="1">
      <c r="A154" s="28"/>
      <c r="B154" s="169"/>
      <c r="C154" s="170" t="s">
        <v>239</v>
      </c>
      <c r="D154" s="170" t="s">
        <v>130</v>
      </c>
      <c r="E154" s="171" t="s">
        <v>894</v>
      </c>
      <c r="F154" s="172" t="s">
        <v>895</v>
      </c>
      <c r="G154" s="173" t="s">
        <v>238</v>
      </c>
      <c r="H154" s="174">
        <v>4</v>
      </c>
      <c r="I154" s="175">
        <v>43.509999999999998</v>
      </c>
      <c r="J154" s="175">
        <f>ROUND(I154*H154,2)</f>
        <v>174.03999999999999</v>
      </c>
      <c r="K154" s="176"/>
      <c r="L154" s="29"/>
      <c r="M154" s="177" t="s">
        <v>1</v>
      </c>
      <c r="N154" s="178" t="s">
        <v>38</v>
      </c>
      <c r="O154" s="179">
        <v>1.1439999999999999</v>
      </c>
      <c r="P154" s="179">
        <f>O154*H154</f>
        <v>4.5759999999999996</v>
      </c>
      <c r="Q154" s="179">
        <v>0.0056049999999999997</v>
      </c>
      <c r="R154" s="179">
        <f>Q154*H154</f>
        <v>0.022419999999999999</v>
      </c>
      <c r="S154" s="179">
        <v>0</v>
      </c>
      <c r="T154" s="180">
        <f>S154*H154</f>
        <v>0</v>
      </c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R154" s="181" t="s">
        <v>134</v>
      </c>
      <c r="AT154" s="181" t="s">
        <v>130</v>
      </c>
      <c r="AU154" s="181" t="s">
        <v>135</v>
      </c>
      <c r="AY154" s="15" t="s">
        <v>127</v>
      </c>
      <c r="BE154" s="182">
        <f>IF(N154="základná",J154,0)</f>
        <v>0</v>
      </c>
      <c r="BF154" s="182">
        <f>IF(N154="znížená",J154,0)</f>
        <v>174.03999999999999</v>
      </c>
      <c r="BG154" s="182">
        <f>IF(N154="zákl. prenesená",J154,0)</f>
        <v>0</v>
      </c>
      <c r="BH154" s="182">
        <f>IF(N154="zníž. prenesená",J154,0)</f>
        <v>0</v>
      </c>
      <c r="BI154" s="182">
        <f>IF(N154="nulová",J154,0)</f>
        <v>0</v>
      </c>
      <c r="BJ154" s="15" t="s">
        <v>135</v>
      </c>
      <c r="BK154" s="182">
        <f>ROUND(I154*H154,2)</f>
        <v>174.03999999999999</v>
      </c>
      <c r="BL154" s="15" t="s">
        <v>134</v>
      </c>
      <c r="BM154" s="181" t="s">
        <v>385</v>
      </c>
    </row>
    <row r="155" s="2" customFormat="1" ht="33" customHeight="1">
      <c r="A155" s="28"/>
      <c r="B155" s="169"/>
      <c r="C155" s="187" t="s">
        <v>282</v>
      </c>
      <c r="D155" s="187" t="s">
        <v>227</v>
      </c>
      <c r="E155" s="188" t="s">
        <v>896</v>
      </c>
      <c r="F155" s="189" t="s">
        <v>897</v>
      </c>
      <c r="G155" s="190" t="s">
        <v>238</v>
      </c>
      <c r="H155" s="191">
        <v>4</v>
      </c>
      <c r="I155" s="192">
        <v>88.430000000000007</v>
      </c>
      <c r="J155" s="192">
        <f>ROUND(I155*H155,2)</f>
        <v>353.72000000000003</v>
      </c>
      <c r="K155" s="193"/>
      <c r="L155" s="194"/>
      <c r="M155" s="195" t="s">
        <v>1</v>
      </c>
      <c r="N155" s="196" t="s">
        <v>38</v>
      </c>
      <c r="O155" s="179">
        <v>0</v>
      </c>
      <c r="P155" s="179">
        <f>O155*H155</f>
        <v>0</v>
      </c>
      <c r="Q155" s="179">
        <v>0.57999999999999996</v>
      </c>
      <c r="R155" s="179">
        <f>Q155*H155</f>
        <v>2.3199999999999998</v>
      </c>
      <c r="S155" s="179">
        <v>0</v>
      </c>
      <c r="T155" s="180">
        <f>S155*H155</f>
        <v>0</v>
      </c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R155" s="181" t="s">
        <v>167</v>
      </c>
      <c r="AT155" s="181" t="s">
        <v>227</v>
      </c>
      <c r="AU155" s="181" t="s">
        <v>135</v>
      </c>
      <c r="AY155" s="15" t="s">
        <v>127</v>
      </c>
      <c r="BE155" s="182">
        <f>IF(N155="základná",J155,0)</f>
        <v>0</v>
      </c>
      <c r="BF155" s="182">
        <f>IF(N155="znížená",J155,0)</f>
        <v>353.72000000000003</v>
      </c>
      <c r="BG155" s="182">
        <f>IF(N155="zákl. prenesená",J155,0)</f>
        <v>0</v>
      </c>
      <c r="BH155" s="182">
        <f>IF(N155="zníž. prenesená",J155,0)</f>
        <v>0</v>
      </c>
      <c r="BI155" s="182">
        <f>IF(N155="nulová",J155,0)</f>
        <v>0</v>
      </c>
      <c r="BJ155" s="15" t="s">
        <v>135</v>
      </c>
      <c r="BK155" s="182">
        <f>ROUND(I155*H155,2)</f>
        <v>353.72000000000003</v>
      </c>
      <c r="BL155" s="15" t="s">
        <v>134</v>
      </c>
      <c r="BM155" s="181" t="s">
        <v>395</v>
      </c>
    </row>
    <row r="156" s="2" customFormat="1" ht="16.5" customHeight="1">
      <c r="A156" s="28"/>
      <c r="B156" s="169"/>
      <c r="C156" s="187" t="s">
        <v>242</v>
      </c>
      <c r="D156" s="187" t="s">
        <v>227</v>
      </c>
      <c r="E156" s="188" t="s">
        <v>898</v>
      </c>
      <c r="F156" s="189" t="s">
        <v>899</v>
      </c>
      <c r="G156" s="190" t="s">
        <v>238</v>
      </c>
      <c r="H156" s="191">
        <v>6</v>
      </c>
      <c r="I156" s="192">
        <v>3.7000000000000002</v>
      </c>
      <c r="J156" s="192">
        <f>ROUND(I156*H156,2)</f>
        <v>22.199999999999999</v>
      </c>
      <c r="K156" s="193"/>
      <c r="L156" s="194"/>
      <c r="M156" s="195" t="s">
        <v>1</v>
      </c>
      <c r="N156" s="196" t="s">
        <v>38</v>
      </c>
      <c r="O156" s="179">
        <v>0</v>
      </c>
      <c r="P156" s="179">
        <f>O156*H156</f>
        <v>0</v>
      </c>
      <c r="Q156" s="179">
        <v>0.00050000000000000001</v>
      </c>
      <c r="R156" s="179">
        <f>Q156*H156</f>
        <v>0.0030000000000000001</v>
      </c>
      <c r="S156" s="179">
        <v>0</v>
      </c>
      <c r="T156" s="180">
        <f>S156*H156</f>
        <v>0</v>
      </c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R156" s="181" t="s">
        <v>167</v>
      </c>
      <c r="AT156" s="181" t="s">
        <v>227</v>
      </c>
      <c r="AU156" s="181" t="s">
        <v>135</v>
      </c>
      <c r="AY156" s="15" t="s">
        <v>127</v>
      </c>
      <c r="BE156" s="182">
        <f>IF(N156="základná",J156,0)</f>
        <v>0</v>
      </c>
      <c r="BF156" s="182">
        <f>IF(N156="znížená",J156,0)</f>
        <v>22.199999999999999</v>
      </c>
      <c r="BG156" s="182">
        <f>IF(N156="zákl. prenesená",J156,0)</f>
        <v>0</v>
      </c>
      <c r="BH156" s="182">
        <f>IF(N156="zníž. prenesená",J156,0)</f>
        <v>0</v>
      </c>
      <c r="BI156" s="182">
        <f>IF(N156="nulová",J156,0)</f>
        <v>0</v>
      </c>
      <c r="BJ156" s="15" t="s">
        <v>135</v>
      </c>
      <c r="BK156" s="182">
        <f>ROUND(I156*H156,2)</f>
        <v>22.199999999999999</v>
      </c>
      <c r="BL156" s="15" t="s">
        <v>134</v>
      </c>
      <c r="BM156" s="181" t="s">
        <v>403</v>
      </c>
    </row>
    <row r="157" s="2" customFormat="1" ht="24.15" customHeight="1">
      <c r="A157" s="28"/>
      <c r="B157" s="169"/>
      <c r="C157" s="170" t="s">
        <v>289</v>
      </c>
      <c r="D157" s="170" t="s">
        <v>130</v>
      </c>
      <c r="E157" s="171" t="s">
        <v>900</v>
      </c>
      <c r="F157" s="172" t="s">
        <v>901</v>
      </c>
      <c r="G157" s="173" t="s">
        <v>238</v>
      </c>
      <c r="H157" s="174">
        <v>4</v>
      </c>
      <c r="I157" s="175">
        <v>38.340000000000003</v>
      </c>
      <c r="J157" s="175">
        <f>ROUND(I157*H157,2)</f>
        <v>153.36000000000001</v>
      </c>
      <c r="K157" s="176"/>
      <c r="L157" s="29"/>
      <c r="M157" s="177" t="s">
        <v>1</v>
      </c>
      <c r="N157" s="178" t="s">
        <v>38</v>
      </c>
      <c r="O157" s="179">
        <v>1.21</v>
      </c>
      <c r="P157" s="179">
        <f>O157*H157</f>
        <v>4.8399999999999999</v>
      </c>
      <c r="Q157" s="179">
        <v>0.0063</v>
      </c>
      <c r="R157" s="179">
        <f>Q157*H157</f>
        <v>0.0252</v>
      </c>
      <c r="S157" s="179">
        <v>0</v>
      </c>
      <c r="T157" s="180">
        <f>S157*H157</f>
        <v>0</v>
      </c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R157" s="181" t="s">
        <v>134</v>
      </c>
      <c r="AT157" s="181" t="s">
        <v>130</v>
      </c>
      <c r="AU157" s="181" t="s">
        <v>135</v>
      </c>
      <c r="AY157" s="15" t="s">
        <v>127</v>
      </c>
      <c r="BE157" s="182">
        <f>IF(N157="základná",J157,0)</f>
        <v>0</v>
      </c>
      <c r="BF157" s="182">
        <f>IF(N157="znížená",J157,0)</f>
        <v>153.36000000000001</v>
      </c>
      <c r="BG157" s="182">
        <f>IF(N157="zákl. prenesená",J157,0)</f>
        <v>0</v>
      </c>
      <c r="BH157" s="182">
        <f>IF(N157="zníž. prenesená",J157,0)</f>
        <v>0</v>
      </c>
      <c r="BI157" s="182">
        <f>IF(N157="nulová",J157,0)</f>
        <v>0</v>
      </c>
      <c r="BJ157" s="15" t="s">
        <v>135</v>
      </c>
      <c r="BK157" s="182">
        <f>ROUND(I157*H157,2)</f>
        <v>153.36000000000001</v>
      </c>
      <c r="BL157" s="15" t="s">
        <v>134</v>
      </c>
      <c r="BM157" s="181" t="s">
        <v>414</v>
      </c>
    </row>
    <row r="158" s="2" customFormat="1" ht="24.15" customHeight="1">
      <c r="A158" s="28"/>
      <c r="B158" s="169"/>
      <c r="C158" s="187" t="s">
        <v>293</v>
      </c>
      <c r="D158" s="187" t="s">
        <v>227</v>
      </c>
      <c r="E158" s="188" t="s">
        <v>902</v>
      </c>
      <c r="F158" s="189" t="s">
        <v>903</v>
      </c>
      <c r="G158" s="190" t="s">
        <v>238</v>
      </c>
      <c r="H158" s="191">
        <v>4</v>
      </c>
      <c r="I158" s="192">
        <v>200.75999999999999</v>
      </c>
      <c r="J158" s="192">
        <f>ROUND(I158*H158,2)</f>
        <v>803.03999999999996</v>
      </c>
      <c r="K158" s="193"/>
      <c r="L158" s="194"/>
      <c r="M158" s="195" t="s">
        <v>1</v>
      </c>
      <c r="N158" s="196" t="s">
        <v>38</v>
      </c>
      <c r="O158" s="179">
        <v>0</v>
      </c>
      <c r="P158" s="179">
        <f>O158*H158</f>
        <v>0</v>
      </c>
      <c r="Q158" s="179">
        <v>0.13500000000000001</v>
      </c>
      <c r="R158" s="179">
        <f>Q158*H158</f>
        <v>0.54000000000000004</v>
      </c>
      <c r="S158" s="179">
        <v>0</v>
      </c>
      <c r="T158" s="180">
        <f>S158*H158</f>
        <v>0</v>
      </c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R158" s="181" t="s">
        <v>167</v>
      </c>
      <c r="AT158" s="181" t="s">
        <v>227</v>
      </c>
      <c r="AU158" s="181" t="s">
        <v>135</v>
      </c>
      <c r="AY158" s="15" t="s">
        <v>127</v>
      </c>
      <c r="BE158" s="182">
        <f>IF(N158="základná",J158,0)</f>
        <v>0</v>
      </c>
      <c r="BF158" s="182">
        <f>IF(N158="znížená",J158,0)</f>
        <v>803.03999999999996</v>
      </c>
      <c r="BG158" s="182">
        <f>IF(N158="zákl. prenesená",J158,0)</f>
        <v>0</v>
      </c>
      <c r="BH158" s="182">
        <f>IF(N158="zníž. prenesená",J158,0)</f>
        <v>0</v>
      </c>
      <c r="BI158" s="182">
        <f>IF(N158="nulová",J158,0)</f>
        <v>0</v>
      </c>
      <c r="BJ158" s="15" t="s">
        <v>135</v>
      </c>
      <c r="BK158" s="182">
        <f>ROUND(I158*H158,2)</f>
        <v>803.03999999999996</v>
      </c>
      <c r="BL158" s="15" t="s">
        <v>134</v>
      </c>
      <c r="BM158" s="181" t="s">
        <v>420</v>
      </c>
    </row>
    <row r="159" s="12" customFormat="1" ht="22.8" customHeight="1">
      <c r="A159" s="12"/>
      <c r="B159" s="157"/>
      <c r="C159" s="12"/>
      <c r="D159" s="158" t="s">
        <v>71</v>
      </c>
      <c r="E159" s="167" t="s">
        <v>128</v>
      </c>
      <c r="F159" s="167" t="s">
        <v>129</v>
      </c>
      <c r="G159" s="12"/>
      <c r="H159" s="12"/>
      <c r="I159" s="12"/>
      <c r="J159" s="168">
        <f>BK159</f>
        <v>116.64</v>
      </c>
      <c r="K159" s="12"/>
      <c r="L159" s="157"/>
      <c r="M159" s="161"/>
      <c r="N159" s="162"/>
      <c r="O159" s="162"/>
      <c r="P159" s="163">
        <f>P160</f>
        <v>2.1177600000000001</v>
      </c>
      <c r="Q159" s="162"/>
      <c r="R159" s="163">
        <f>R160</f>
        <v>0.0019657343999999999</v>
      </c>
      <c r="S159" s="162"/>
      <c r="T159" s="164">
        <f>T160</f>
        <v>0.045600000000000002</v>
      </c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158" t="s">
        <v>80</v>
      </c>
      <c r="AT159" s="165" t="s">
        <v>71</v>
      </c>
      <c r="AU159" s="165" t="s">
        <v>80</v>
      </c>
      <c r="AY159" s="158" t="s">
        <v>127</v>
      </c>
      <c r="BK159" s="166">
        <f>BK160</f>
        <v>116.64</v>
      </c>
    </row>
    <row r="160" s="2" customFormat="1" ht="24.15" customHeight="1">
      <c r="A160" s="28"/>
      <c r="B160" s="169"/>
      <c r="C160" s="170" t="s">
        <v>297</v>
      </c>
      <c r="D160" s="170" t="s">
        <v>130</v>
      </c>
      <c r="E160" s="171" t="s">
        <v>904</v>
      </c>
      <c r="F160" s="172" t="s">
        <v>905</v>
      </c>
      <c r="G160" s="173" t="s">
        <v>906</v>
      </c>
      <c r="H160" s="174">
        <v>48</v>
      </c>
      <c r="I160" s="175">
        <v>2.4300000000000002</v>
      </c>
      <c r="J160" s="175">
        <f>ROUND(I160*H160,2)</f>
        <v>116.64</v>
      </c>
      <c r="K160" s="176"/>
      <c r="L160" s="29"/>
      <c r="M160" s="177" t="s">
        <v>1</v>
      </c>
      <c r="N160" s="178" t="s">
        <v>38</v>
      </c>
      <c r="O160" s="179">
        <v>0.044119999999999999</v>
      </c>
      <c r="P160" s="179">
        <f>O160*H160</f>
        <v>2.1177600000000001</v>
      </c>
      <c r="Q160" s="179">
        <v>4.0952799999999999E-05</v>
      </c>
      <c r="R160" s="179">
        <f>Q160*H160</f>
        <v>0.0019657343999999999</v>
      </c>
      <c r="S160" s="179">
        <v>0.00095</v>
      </c>
      <c r="T160" s="180">
        <f>S160*H160</f>
        <v>0.045600000000000002</v>
      </c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R160" s="181" t="s">
        <v>134</v>
      </c>
      <c r="AT160" s="181" t="s">
        <v>130</v>
      </c>
      <c r="AU160" s="181" t="s">
        <v>135</v>
      </c>
      <c r="AY160" s="15" t="s">
        <v>127</v>
      </c>
      <c r="BE160" s="182">
        <f>IF(N160="základná",J160,0)</f>
        <v>0</v>
      </c>
      <c r="BF160" s="182">
        <f>IF(N160="znížená",J160,0)</f>
        <v>116.64</v>
      </c>
      <c r="BG160" s="182">
        <f>IF(N160="zákl. prenesená",J160,0)</f>
        <v>0</v>
      </c>
      <c r="BH160" s="182">
        <f>IF(N160="zníž. prenesená",J160,0)</f>
        <v>0</v>
      </c>
      <c r="BI160" s="182">
        <f>IF(N160="nulová",J160,0)</f>
        <v>0</v>
      </c>
      <c r="BJ160" s="15" t="s">
        <v>135</v>
      </c>
      <c r="BK160" s="182">
        <f>ROUND(I160*H160,2)</f>
        <v>116.64</v>
      </c>
      <c r="BL160" s="15" t="s">
        <v>134</v>
      </c>
      <c r="BM160" s="181" t="s">
        <v>428</v>
      </c>
    </row>
    <row r="161" s="12" customFormat="1" ht="22.8" customHeight="1">
      <c r="A161" s="12"/>
      <c r="B161" s="157"/>
      <c r="C161" s="12"/>
      <c r="D161" s="158" t="s">
        <v>71</v>
      </c>
      <c r="E161" s="167" t="s">
        <v>270</v>
      </c>
      <c r="F161" s="167" t="s">
        <v>271</v>
      </c>
      <c r="G161" s="12"/>
      <c r="H161" s="12"/>
      <c r="I161" s="12"/>
      <c r="J161" s="168">
        <f>BK161</f>
        <v>15764.870000000001</v>
      </c>
      <c r="K161" s="12"/>
      <c r="L161" s="157"/>
      <c r="M161" s="161"/>
      <c r="N161" s="162"/>
      <c r="O161" s="162"/>
      <c r="P161" s="163">
        <f>P162</f>
        <v>444.36728199999999</v>
      </c>
      <c r="Q161" s="162"/>
      <c r="R161" s="163">
        <f>R162</f>
        <v>0</v>
      </c>
      <c r="S161" s="162"/>
      <c r="T161" s="164">
        <f>T162</f>
        <v>0</v>
      </c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R161" s="158" t="s">
        <v>80</v>
      </c>
      <c r="AT161" s="165" t="s">
        <v>71</v>
      </c>
      <c r="AU161" s="165" t="s">
        <v>80</v>
      </c>
      <c r="AY161" s="158" t="s">
        <v>127</v>
      </c>
      <c r="BK161" s="166">
        <f>BK162</f>
        <v>15764.870000000001</v>
      </c>
    </row>
    <row r="162" s="2" customFormat="1" ht="33" customHeight="1">
      <c r="A162" s="28"/>
      <c r="B162" s="169"/>
      <c r="C162" s="170" t="s">
        <v>301</v>
      </c>
      <c r="D162" s="170" t="s">
        <v>130</v>
      </c>
      <c r="E162" s="171" t="s">
        <v>907</v>
      </c>
      <c r="F162" s="172" t="s">
        <v>908</v>
      </c>
      <c r="G162" s="173" t="s">
        <v>138</v>
      </c>
      <c r="H162" s="174">
        <v>344.738</v>
      </c>
      <c r="I162" s="175">
        <v>45.729999999999997</v>
      </c>
      <c r="J162" s="175">
        <f>ROUND(I162*H162,2)</f>
        <v>15764.870000000001</v>
      </c>
      <c r="K162" s="176"/>
      <c r="L162" s="29"/>
      <c r="M162" s="177" t="s">
        <v>1</v>
      </c>
      <c r="N162" s="178" t="s">
        <v>38</v>
      </c>
      <c r="O162" s="179">
        <v>1.2889999999999999</v>
      </c>
      <c r="P162" s="179">
        <f>O162*H162</f>
        <v>444.36728199999999</v>
      </c>
      <c r="Q162" s="179">
        <v>0</v>
      </c>
      <c r="R162" s="179">
        <f>Q162*H162</f>
        <v>0</v>
      </c>
      <c r="S162" s="179">
        <v>0</v>
      </c>
      <c r="T162" s="180">
        <f>S162*H162</f>
        <v>0</v>
      </c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R162" s="181" t="s">
        <v>134</v>
      </c>
      <c r="AT162" s="181" t="s">
        <v>130</v>
      </c>
      <c r="AU162" s="181" t="s">
        <v>135</v>
      </c>
      <c r="AY162" s="15" t="s">
        <v>127</v>
      </c>
      <c r="BE162" s="182">
        <f>IF(N162="základná",J162,0)</f>
        <v>0</v>
      </c>
      <c r="BF162" s="182">
        <f>IF(N162="znížená",J162,0)</f>
        <v>15764.870000000001</v>
      </c>
      <c r="BG162" s="182">
        <f>IF(N162="zákl. prenesená",J162,0)</f>
        <v>0</v>
      </c>
      <c r="BH162" s="182">
        <f>IF(N162="zníž. prenesená",J162,0)</f>
        <v>0</v>
      </c>
      <c r="BI162" s="182">
        <f>IF(N162="nulová",J162,0)</f>
        <v>0</v>
      </c>
      <c r="BJ162" s="15" t="s">
        <v>135</v>
      </c>
      <c r="BK162" s="182">
        <f>ROUND(I162*H162,2)</f>
        <v>15764.870000000001</v>
      </c>
      <c r="BL162" s="15" t="s">
        <v>134</v>
      </c>
      <c r="BM162" s="181" t="s">
        <v>909</v>
      </c>
    </row>
    <row r="163" s="12" customFormat="1" ht="25.92" customHeight="1">
      <c r="A163" s="12"/>
      <c r="B163" s="157"/>
      <c r="C163" s="12"/>
      <c r="D163" s="158" t="s">
        <v>71</v>
      </c>
      <c r="E163" s="159" t="s">
        <v>151</v>
      </c>
      <c r="F163" s="159" t="s">
        <v>152</v>
      </c>
      <c r="G163" s="12"/>
      <c r="H163" s="12"/>
      <c r="I163" s="12"/>
      <c r="J163" s="160">
        <f>BK163</f>
        <v>2038.1500000000001</v>
      </c>
      <c r="K163" s="12"/>
      <c r="L163" s="157"/>
      <c r="M163" s="161"/>
      <c r="N163" s="162"/>
      <c r="O163" s="162"/>
      <c r="P163" s="163">
        <f>P164</f>
        <v>16.972300000000001</v>
      </c>
      <c r="Q163" s="162"/>
      <c r="R163" s="163">
        <f>R164</f>
        <v>0.088000000000000009</v>
      </c>
      <c r="S163" s="162"/>
      <c r="T163" s="164">
        <f>T164</f>
        <v>0</v>
      </c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R163" s="158" t="s">
        <v>135</v>
      </c>
      <c r="AT163" s="165" t="s">
        <v>71</v>
      </c>
      <c r="AU163" s="165" t="s">
        <v>72</v>
      </c>
      <c r="AY163" s="158" t="s">
        <v>127</v>
      </c>
      <c r="BK163" s="166">
        <f>BK164</f>
        <v>2038.1500000000001</v>
      </c>
    </row>
    <row r="164" s="12" customFormat="1" ht="22.8" customHeight="1">
      <c r="A164" s="12"/>
      <c r="B164" s="157"/>
      <c r="C164" s="12"/>
      <c r="D164" s="158" t="s">
        <v>71</v>
      </c>
      <c r="E164" s="167" t="s">
        <v>910</v>
      </c>
      <c r="F164" s="167" t="s">
        <v>911</v>
      </c>
      <c r="G164" s="12"/>
      <c r="H164" s="12"/>
      <c r="I164" s="12"/>
      <c r="J164" s="168">
        <f>BK164</f>
        <v>2038.1500000000001</v>
      </c>
      <c r="K164" s="12"/>
      <c r="L164" s="157"/>
      <c r="M164" s="161"/>
      <c r="N164" s="162"/>
      <c r="O164" s="162"/>
      <c r="P164" s="163">
        <f>SUM(P165:P167)</f>
        <v>16.972300000000001</v>
      </c>
      <c r="Q164" s="162"/>
      <c r="R164" s="163">
        <f>SUM(R165:R167)</f>
        <v>0.088000000000000009</v>
      </c>
      <c r="S164" s="162"/>
      <c r="T164" s="164">
        <f>SUM(T165:T167)</f>
        <v>0</v>
      </c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R164" s="158" t="s">
        <v>135</v>
      </c>
      <c r="AT164" s="165" t="s">
        <v>71</v>
      </c>
      <c r="AU164" s="165" t="s">
        <v>80</v>
      </c>
      <c r="AY164" s="158" t="s">
        <v>127</v>
      </c>
      <c r="BK164" s="166">
        <f>SUM(BK165:BK167)</f>
        <v>2038.1500000000001</v>
      </c>
    </row>
    <row r="165" s="2" customFormat="1" ht="37.8" customHeight="1">
      <c r="A165" s="28"/>
      <c r="B165" s="169"/>
      <c r="C165" s="170" t="s">
        <v>305</v>
      </c>
      <c r="D165" s="170" t="s">
        <v>130</v>
      </c>
      <c r="E165" s="171" t="s">
        <v>912</v>
      </c>
      <c r="F165" s="172" t="s">
        <v>913</v>
      </c>
      <c r="G165" s="173" t="s">
        <v>238</v>
      </c>
      <c r="H165" s="174">
        <v>10</v>
      </c>
      <c r="I165" s="175">
        <v>17.43</v>
      </c>
      <c r="J165" s="175">
        <f>ROUND(I165*H165,2)</f>
        <v>174.30000000000001</v>
      </c>
      <c r="K165" s="176"/>
      <c r="L165" s="29"/>
      <c r="M165" s="177" t="s">
        <v>1</v>
      </c>
      <c r="N165" s="178" t="s">
        <v>38</v>
      </c>
      <c r="O165" s="179">
        <v>0.62473000000000001</v>
      </c>
      <c r="P165" s="179">
        <f>O165*H165</f>
        <v>6.2473000000000001</v>
      </c>
      <c r="Q165" s="179">
        <v>0</v>
      </c>
      <c r="R165" s="179">
        <f>Q165*H165</f>
        <v>0</v>
      </c>
      <c r="S165" s="179">
        <v>0</v>
      </c>
      <c r="T165" s="180">
        <f>S165*H165</f>
        <v>0</v>
      </c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R165" s="181" t="s">
        <v>159</v>
      </c>
      <c r="AT165" s="181" t="s">
        <v>130</v>
      </c>
      <c r="AU165" s="181" t="s">
        <v>135</v>
      </c>
      <c r="AY165" s="15" t="s">
        <v>127</v>
      </c>
      <c r="BE165" s="182">
        <f>IF(N165="základná",J165,0)</f>
        <v>0</v>
      </c>
      <c r="BF165" s="182">
        <f>IF(N165="znížená",J165,0)</f>
        <v>174.30000000000001</v>
      </c>
      <c r="BG165" s="182">
        <f>IF(N165="zákl. prenesená",J165,0)</f>
        <v>0</v>
      </c>
      <c r="BH165" s="182">
        <f>IF(N165="zníž. prenesená",J165,0)</f>
        <v>0</v>
      </c>
      <c r="BI165" s="182">
        <f>IF(N165="nulová",J165,0)</f>
        <v>0</v>
      </c>
      <c r="BJ165" s="15" t="s">
        <v>135</v>
      </c>
      <c r="BK165" s="182">
        <f>ROUND(I165*H165,2)</f>
        <v>174.30000000000001</v>
      </c>
      <c r="BL165" s="15" t="s">
        <v>159</v>
      </c>
      <c r="BM165" s="181" t="s">
        <v>440</v>
      </c>
    </row>
    <row r="166" s="2" customFormat="1" ht="37.8" customHeight="1">
      <c r="A166" s="28"/>
      <c r="B166" s="169"/>
      <c r="C166" s="187" t="s">
        <v>311</v>
      </c>
      <c r="D166" s="187" t="s">
        <v>227</v>
      </c>
      <c r="E166" s="188" t="s">
        <v>914</v>
      </c>
      <c r="F166" s="189" t="s">
        <v>915</v>
      </c>
      <c r="G166" s="190" t="s">
        <v>238</v>
      </c>
      <c r="H166" s="191">
        <v>10</v>
      </c>
      <c r="I166" s="192">
        <v>154.99000000000001</v>
      </c>
      <c r="J166" s="192">
        <f>ROUND(I166*H166,2)</f>
        <v>1549.9000000000001</v>
      </c>
      <c r="K166" s="193"/>
      <c r="L166" s="194"/>
      <c r="M166" s="195" t="s">
        <v>1</v>
      </c>
      <c r="N166" s="196" t="s">
        <v>38</v>
      </c>
      <c r="O166" s="179">
        <v>0</v>
      </c>
      <c r="P166" s="179">
        <f>O166*H166</f>
        <v>0</v>
      </c>
      <c r="Q166" s="179">
        <v>0.0088000000000000005</v>
      </c>
      <c r="R166" s="179">
        <f>Q166*H166</f>
        <v>0.088000000000000009</v>
      </c>
      <c r="S166" s="179">
        <v>0</v>
      </c>
      <c r="T166" s="180">
        <f>S166*H166</f>
        <v>0</v>
      </c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R166" s="181" t="s">
        <v>301</v>
      </c>
      <c r="AT166" s="181" t="s">
        <v>227</v>
      </c>
      <c r="AU166" s="181" t="s">
        <v>135</v>
      </c>
      <c r="AY166" s="15" t="s">
        <v>127</v>
      </c>
      <c r="BE166" s="182">
        <f>IF(N166="základná",J166,0)</f>
        <v>0</v>
      </c>
      <c r="BF166" s="182">
        <f>IF(N166="znížená",J166,0)</f>
        <v>1549.9000000000001</v>
      </c>
      <c r="BG166" s="182">
        <f>IF(N166="zákl. prenesená",J166,0)</f>
        <v>0</v>
      </c>
      <c r="BH166" s="182">
        <f>IF(N166="zníž. prenesená",J166,0)</f>
        <v>0</v>
      </c>
      <c r="BI166" s="182">
        <f>IF(N166="nulová",J166,0)</f>
        <v>0</v>
      </c>
      <c r="BJ166" s="15" t="s">
        <v>135</v>
      </c>
      <c r="BK166" s="182">
        <f>ROUND(I166*H166,2)</f>
        <v>1549.9000000000001</v>
      </c>
      <c r="BL166" s="15" t="s">
        <v>159</v>
      </c>
      <c r="BM166" s="181" t="s">
        <v>278</v>
      </c>
    </row>
    <row r="167" s="2" customFormat="1" ht="24.15" customHeight="1">
      <c r="A167" s="28"/>
      <c r="B167" s="169"/>
      <c r="C167" s="170" t="s">
        <v>315</v>
      </c>
      <c r="D167" s="170" t="s">
        <v>130</v>
      </c>
      <c r="E167" s="171" t="s">
        <v>916</v>
      </c>
      <c r="F167" s="172" t="s">
        <v>917</v>
      </c>
      <c r="G167" s="173" t="s">
        <v>158</v>
      </c>
      <c r="H167" s="174">
        <v>195</v>
      </c>
      <c r="I167" s="175">
        <v>1.6100000000000001</v>
      </c>
      <c r="J167" s="175">
        <f>ROUND(I167*H167,2)</f>
        <v>313.94999999999999</v>
      </c>
      <c r="K167" s="176"/>
      <c r="L167" s="29"/>
      <c r="M167" s="183" t="s">
        <v>1</v>
      </c>
      <c r="N167" s="184" t="s">
        <v>38</v>
      </c>
      <c r="O167" s="185">
        <v>0.055</v>
      </c>
      <c r="P167" s="185">
        <f>O167*H167</f>
        <v>10.725</v>
      </c>
      <c r="Q167" s="185">
        <v>0</v>
      </c>
      <c r="R167" s="185">
        <f>Q167*H167</f>
        <v>0</v>
      </c>
      <c r="S167" s="185">
        <v>0</v>
      </c>
      <c r="T167" s="186">
        <f>S167*H167</f>
        <v>0</v>
      </c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R167" s="181" t="s">
        <v>159</v>
      </c>
      <c r="AT167" s="181" t="s">
        <v>130</v>
      </c>
      <c r="AU167" s="181" t="s">
        <v>135</v>
      </c>
      <c r="AY167" s="15" t="s">
        <v>127</v>
      </c>
      <c r="BE167" s="182">
        <f>IF(N167="základná",J167,0)</f>
        <v>0</v>
      </c>
      <c r="BF167" s="182">
        <f>IF(N167="znížená",J167,0)</f>
        <v>313.94999999999999</v>
      </c>
      <c r="BG167" s="182">
        <f>IF(N167="zákl. prenesená",J167,0)</f>
        <v>0</v>
      </c>
      <c r="BH167" s="182">
        <f>IF(N167="zníž. prenesená",J167,0)</f>
        <v>0</v>
      </c>
      <c r="BI167" s="182">
        <f>IF(N167="nulová",J167,0)</f>
        <v>0</v>
      </c>
      <c r="BJ167" s="15" t="s">
        <v>135</v>
      </c>
      <c r="BK167" s="182">
        <f>ROUND(I167*H167,2)</f>
        <v>313.94999999999999</v>
      </c>
      <c r="BL167" s="15" t="s">
        <v>159</v>
      </c>
      <c r="BM167" s="181" t="s">
        <v>587</v>
      </c>
    </row>
    <row r="168" s="2" customFormat="1" ht="6.96" customHeight="1">
      <c r="A168" s="28"/>
      <c r="B168" s="54"/>
      <c r="C168" s="55"/>
      <c r="D168" s="55"/>
      <c r="E168" s="55"/>
      <c r="F168" s="55"/>
      <c r="G168" s="55"/>
      <c r="H168" s="55"/>
      <c r="I168" s="55"/>
      <c r="J168" s="55"/>
      <c r="K168" s="55"/>
      <c r="L168" s="29"/>
      <c r="M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</row>
  </sheetData>
  <autoFilter ref="C123:K167"/>
  <mergeCells count="9">
    <mergeCell ref="E7:H7"/>
    <mergeCell ref="E9:H9"/>
    <mergeCell ref="E18:H18"/>
    <mergeCell ref="E27:H27"/>
    <mergeCell ref="E85:H85"/>
    <mergeCell ref="E87:H87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114"/>
    </row>
    <row r="2" s="1" customFormat="1" ht="36.96" customHeight="1">
      <c r="L2" s="14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99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72</v>
      </c>
    </row>
    <row r="4" s="1" customFormat="1" ht="24.96" customHeight="1">
      <c r="B4" s="18"/>
      <c r="D4" s="19" t="s">
        <v>100</v>
      </c>
      <c r="L4" s="18"/>
      <c r="M4" s="115" t="s">
        <v>9</v>
      </c>
      <c r="AT4" s="15" t="s">
        <v>3</v>
      </c>
    </row>
    <row r="5" s="1" customFormat="1" ht="6.96" customHeight="1">
      <c r="B5" s="18"/>
      <c r="L5" s="18"/>
    </row>
    <row r="6" s="1" customFormat="1" ht="12" customHeight="1">
      <c r="B6" s="18"/>
      <c r="D6" s="25" t="s">
        <v>13</v>
      </c>
      <c r="L6" s="18"/>
    </row>
    <row r="7" s="1" customFormat="1" ht="16.5" customHeight="1">
      <c r="B7" s="18"/>
      <c r="E7" s="116" t="str">
        <f>'Rekapitulácia stavby'!K6</f>
        <v>PD Dolný Lopašov,ZDS kravína modernizáciou a stavenými úpravami</v>
      </c>
      <c r="F7" s="25"/>
      <c r="G7" s="25"/>
      <c r="H7" s="25"/>
      <c r="L7" s="18"/>
    </row>
    <row r="8" s="2" customFormat="1" ht="12" customHeight="1">
      <c r="A8" s="28"/>
      <c r="B8" s="29"/>
      <c r="C8" s="28"/>
      <c r="D8" s="25" t="s">
        <v>101</v>
      </c>
      <c r="E8" s="28"/>
      <c r="F8" s="28"/>
      <c r="G8" s="28"/>
      <c r="H8" s="28"/>
      <c r="I8" s="28"/>
      <c r="J8" s="28"/>
      <c r="K8" s="28"/>
      <c r="L8" s="49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</row>
    <row r="9" s="2" customFormat="1" ht="16.5" customHeight="1">
      <c r="A9" s="28"/>
      <c r="B9" s="29"/>
      <c r="C9" s="28"/>
      <c r="D9" s="28"/>
      <c r="E9" s="61" t="s">
        <v>918</v>
      </c>
      <c r="F9" s="28"/>
      <c r="G9" s="28"/>
      <c r="H9" s="28"/>
      <c r="I9" s="28"/>
      <c r="J9" s="28"/>
      <c r="K9" s="28"/>
      <c r="L9" s="49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</row>
    <row r="10" s="2" customFormat="1">
      <c r="A10" s="28"/>
      <c r="B10" s="29"/>
      <c r="C10" s="28"/>
      <c r="D10" s="28"/>
      <c r="E10" s="28"/>
      <c r="F10" s="28"/>
      <c r="G10" s="28"/>
      <c r="H10" s="28"/>
      <c r="I10" s="28"/>
      <c r="J10" s="28"/>
      <c r="K10" s="28"/>
      <c r="L10" s="49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</row>
    <row r="11" s="2" customFormat="1" ht="12" customHeight="1">
      <c r="A11" s="28"/>
      <c r="B11" s="29"/>
      <c r="C11" s="28"/>
      <c r="D11" s="25" t="s">
        <v>15</v>
      </c>
      <c r="E11" s="28"/>
      <c r="F11" s="22" t="s">
        <v>1</v>
      </c>
      <c r="G11" s="28"/>
      <c r="H11" s="28"/>
      <c r="I11" s="25" t="s">
        <v>16</v>
      </c>
      <c r="J11" s="22" t="s">
        <v>1</v>
      </c>
      <c r="K11" s="28"/>
      <c r="L11" s="49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</row>
    <row r="12" s="2" customFormat="1" ht="12" customHeight="1">
      <c r="A12" s="28"/>
      <c r="B12" s="29"/>
      <c r="C12" s="28"/>
      <c r="D12" s="25" t="s">
        <v>17</v>
      </c>
      <c r="E12" s="28"/>
      <c r="F12" s="22" t="s">
        <v>18</v>
      </c>
      <c r="G12" s="28"/>
      <c r="H12" s="28"/>
      <c r="I12" s="25" t="s">
        <v>19</v>
      </c>
      <c r="J12" s="63" t="str">
        <f>'Rekapitulácia stavby'!AN8</f>
        <v>13. 10. 2026</v>
      </c>
      <c r="K12" s="28"/>
      <c r="L12" s="49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</row>
    <row r="13" s="2" customFormat="1" ht="10.8" customHeight="1">
      <c r="A13" s="28"/>
      <c r="B13" s="29"/>
      <c r="C13" s="28"/>
      <c r="D13" s="28"/>
      <c r="E13" s="28"/>
      <c r="F13" s="28"/>
      <c r="G13" s="28"/>
      <c r="H13" s="28"/>
      <c r="I13" s="28"/>
      <c r="J13" s="28"/>
      <c r="K13" s="28"/>
      <c r="L13" s="49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</row>
    <row r="14" s="2" customFormat="1" ht="12" customHeight="1">
      <c r="A14" s="28"/>
      <c r="B14" s="29"/>
      <c r="C14" s="28"/>
      <c r="D14" s="25" t="s">
        <v>21</v>
      </c>
      <c r="E14" s="28"/>
      <c r="F14" s="28"/>
      <c r="G14" s="28"/>
      <c r="H14" s="28"/>
      <c r="I14" s="25" t="s">
        <v>22</v>
      </c>
      <c r="J14" s="22" t="s">
        <v>1</v>
      </c>
      <c r="K14" s="28"/>
      <c r="L14" s="49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</row>
    <row r="15" s="2" customFormat="1" ht="18" customHeight="1">
      <c r="A15" s="28"/>
      <c r="B15" s="29"/>
      <c r="C15" s="28"/>
      <c r="D15" s="28"/>
      <c r="E15" s="22" t="s">
        <v>23</v>
      </c>
      <c r="F15" s="28"/>
      <c r="G15" s="28"/>
      <c r="H15" s="28"/>
      <c r="I15" s="25" t="s">
        <v>24</v>
      </c>
      <c r="J15" s="22" t="s">
        <v>1</v>
      </c>
      <c r="K15" s="28"/>
      <c r="L15" s="49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</row>
    <row r="16" s="2" customFormat="1" ht="6.96" customHeight="1">
      <c r="A16" s="28"/>
      <c r="B16" s="29"/>
      <c r="C16" s="28"/>
      <c r="D16" s="28"/>
      <c r="E16" s="28"/>
      <c r="F16" s="28"/>
      <c r="G16" s="28"/>
      <c r="H16" s="28"/>
      <c r="I16" s="28"/>
      <c r="J16" s="28"/>
      <c r="K16" s="28"/>
      <c r="L16" s="49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</row>
    <row r="17" s="2" customFormat="1" ht="12" customHeight="1">
      <c r="A17" s="28"/>
      <c r="B17" s="29"/>
      <c r="C17" s="28"/>
      <c r="D17" s="25" t="s">
        <v>25</v>
      </c>
      <c r="E17" s="28"/>
      <c r="F17" s="28"/>
      <c r="G17" s="28"/>
      <c r="H17" s="28"/>
      <c r="I17" s="25" t="s">
        <v>22</v>
      </c>
      <c r="J17" s="22" t="str">
        <f>'Rekapitulácia stavby'!AN13</f>
        <v/>
      </c>
      <c r="K17" s="28"/>
      <c r="L17" s="49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</row>
    <row r="18" s="2" customFormat="1" ht="18" customHeight="1">
      <c r="A18" s="28"/>
      <c r="B18" s="29"/>
      <c r="C18" s="28"/>
      <c r="D18" s="28"/>
      <c r="E18" s="22" t="str">
        <f>'Rekapitulácia stavby'!E14</f>
        <v xml:space="preserve"> </v>
      </c>
      <c r="F18" s="22"/>
      <c r="G18" s="22"/>
      <c r="H18" s="22"/>
      <c r="I18" s="25" t="s">
        <v>24</v>
      </c>
      <c r="J18" s="22" t="str">
        <f>'Rekapitulácia stavby'!AN14</f>
        <v/>
      </c>
      <c r="K18" s="28"/>
      <c r="L18" s="49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</row>
    <row r="19" s="2" customFormat="1" ht="6.96" customHeight="1">
      <c r="A19" s="28"/>
      <c r="B19" s="29"/>
      <c r="C19" s="28"/>
      <c r="D19" s="28"/>
      <c r="E19" s="28"/>
      <c r="F19" s="28"/>
      <c r="G19" s="28"/>
      <c r="H19" s="28"/>
      <c r="I19" s="28"/>
      <c r="J19" s="28"/>
      <c r="K19" s="28"/>
      <c r="L19" s="49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</row>
    <row r="20" s="2" customFormat="1" ht="12" customHeight="1">
      <c r="A20" s="28"/>
      <c r="B20" s="29"/>
      <c r="C20" s="28"/>
      <c r="D20" s="25" t="s">
        <v>27</v>
      </c>
      <c r="E20" s="28"/>
      <c r="F20" s="28"/>
      <c r="G20" s="28"/>
      <c r="H20" s="28"/>
      <c r="I20" s="25" t="s">
        <v>22</v>
      </c>
      <c r="J20" s="22" t="s">
        <v>1</v>
      </c>
      <c r="K20" s="28"/>
      <c r="L20" s="49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</row>
    <row r="21" s="2" customFormat="1" ht="18" customHeight="1">
      <c r="A21" s="28"/>
      <c r="B21" s="29"/>
      <c r="C21" s="28"/>
      <c r="D21" s="28"/>
      <c r="E21" s="22" t="s">
        <v>28</v>
      </c>
      <c r="F21" s="28"/>
      <c r="G21" s="28"/>
      <c r="H21" s="28"/>
      <c r="I21" s="25" t="s">
        <v>24</v>
      </c>
      <c r="J21" s="22" t="s">
        <v>1</v>
      </c>
      <c r="K21" s="28"/>
      <c r="L21" s="49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</row>
    <row r="22" s="2" customFormat="1" ht="6.96" customHeight="1">
      <c r="A22" s="28"/>
      <c r="B22" s="29"/>
      <c r="C22" s="28"/>
      <c r="D22" s="28"/>
      <c r="E22" s="28"/>
      <c r="F22" s="28"/>
      <c r="G22" s="28"/>
      <c r="H22" s="28"/>
      <c r="I22" s="28"/>
      <c r="J22" s="28"/>
      <c r="K22" s="28"/>
      <c r="L22" s="49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</row>
    <row r="23" s="2" customFormat="1" ht="12" customHeight="1">
      <c r="A23" s="28"/>
      <c r="B23" s="29"/>
      <c r="C23" s="28"/>
      <c r="D23" s="25" t="s">
        <v>30</v>
      </c>
      <c r="E23" s="28"/>
      <c r="F23" s="28"/>
      <c r="G23" s="28"/>
      <c r="H23" s="28"/>
      <c r="I23" s="25" t="s">
        <v>22</v>
      </c>
      <c r="J23" s="22" t="str">
        <f>IF('Rekapitulácia stavby'!AN19="","",'Rekapitulácia stavby'!AN19)</f>
        <v/>
      </c>
      <c r="K23" s="28"/>
      <c r="L23" s="49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</row>
    <row r="24" s="2" customFormat="1" ht="18" customHeight="1">
      <c r="A24" s="28"/>
      <c r="B24" s="29"/>
      <c r="C24" s="28"/>
      <c r="D24" s="28"/>
      <c r="E24" s="22" t="str">
        <f>IF('Rekapitulácia stavby'!E20="","",'Rekapitulácia stavby'!E20)</f>
        <v xml:space="preserve"> </v>
      </c>
      <c r="F24" s="28"/>
      <c r="G24" s="28"/>
      <c r="H24" s="28"/>
      <c r="I24" s="25" t="s">
        <v>24</v>
      </c>
      <c r="J24" s="22" t="str">
        <f>IF('Rekapitulácia stavby'!AN20="","",'Rekapitulácia stavby'!AN20)</f>
        <v/>
      </c>
      <c r="K24" s="28"/>
      <c r="L24" s="49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</row>
    <row r="25" s="2" customFormat="1" ht="6.96" customHeight="1">
      <c r="A25" s="28"/>
      <c r="B25" s="29"/>
      <c r="C25" s="28"/>
      <c r="D25" s="28"/>
      <c r="E25" s="28"/>
      <c r="F25" s="28"/>
      <c r="G25" s="28"/>
      <c r="H25" s="28"/>
      <c r="I25" s="28"/>
      <c r="J25" s="28"/>
      <c r="K25" s="28"/>
      <c r="L25" s="49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</row>
    <row r="26" s="2" customFormat="1" ht="12" customHeight="1">
      <c r="A26" s="28"/>
      <c r="B26" s="29"/>
      <c r="C26" s="28"/>
      <c r="D26" s="25" t="s">
        <v>31</v>
      </c>
      <c r="E26" s="28"/>
      <c r="F26" s="28"/>
      <c r="G26" s="28"/>
      <c r="H26" s="28"/>
      <c r="I26" s="28"/>
      <c r="J26" s="28"/>
      <c r="K26" s="28"/>
      <c r="L26" s="49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</row>
    <row r="27" s="8" customFormat="1" ht="16.5" customHeight="1">
      <c r="A27" s="117"/>
      <c r="B27" s="118"/>
      <c r="C27" s="117"/>
      <c r="D27" s="117"/>
      <c r="E27" s="26" t="s">
        <v>1</v>
      </c>
      <c r="F27" s="26"/>
      <c r="G27" s="26"/>
      <c r="H27" s="26"/>
      <c r="I27" s="117"/>
      <c r="J27" s="117"/>
      <c r="K27" s="117"/>
      <c r="L27" s="119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</row>
    <row r="28" s="2" customFormat="1" ht="6.96" customHeight="1">
      <c r="A28" s="28"/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49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</row>
    <row r="29" s="2" customFormat="1" ht="6.96" customHeight="1">
      <c r="A29" s="28"/>
      <c r="B29" s="29"/>
      <c r="C29" s="28"/>
      <c r="D29" s="84"/>
      <c r="E29" s="84"/>
      <c r="F29" s="84"/>
      <c r="G29" s="84"/>
      <c r="H29" s="84"/>
      <c r="I29" s="84"/>
      <c r="J29" s="84"/>
      <c r="K29" s="84"/>
      <c r="L29" s="49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</row>
    <row r="30" s="2" customFormat="1" ht="25.44" customHeight="1">
      <c r="A30" s="28"/>
      <c r="B30" s="29"/>
      <c r="C30" s="28"/>
      <c r="D30" s="120" t="s">
        <v>32</v>
      </c>
      <c r="E30" s="28"/>
      <c r="F30" s="28"/>
      <c r="G30" s="28"/>
      <c r="H30" s="28"/>
      <c r="I30" s="28"/>
      <c r="J30" s="90">
        <f>ROUND(J123, 2)</f>
        <v>4902.3800000000001</v>
      </c>
      <c r="K30" s="28"/>
      <c r="L30" s="49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</row>
    <row r="31" s="2" customFormat="1" ht="6.96" customHeight="1">
      <c r="A31" s="28"/>
      <c r="B31" s="29"/>
      <c r="C31" s="28"/>
      <c r="D31" s="84"/>
      <c r="E31" s="84"/>
      <c r="F31" s="84"/>
      <c r="G31" s="84"/>
      <c r="H31" s="84"/>
      <c r="I31" s="84"/>
      <c r="J31" s="84"/>
      <c r="K31" s="84"/>
      <c r="L31" s="49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</row>
    <row r="32" s="2" customFormat="1" ht="14.4" customHeight="1">
      <c r="A32" s="28"/>
      <c r="B32" s="29"/>
      <c r="C32" s="28"/>
      <c r="D32" s="28"/>
      <c r="E32" s="28"/>
      <c r="F32" s="33" t="s">
        <v>34</v>
      </c>
      <c r="G32" s="28"/>
      <c r="H32" s="28"/>
      <c r="I32" s="33" t="s">
        <v>33</v>
      </c>
      <c r="J32" s="33" t="s">
        <v>35</v>
      </c>
      <c r="K32" s="28"/>
      <c r="L32" s="49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</row>
    <row r="33" s="2" customFormat="1" ht="14.4" customHeight="1">
      <c r="A33" s="28"/>
      <c r="B33" s="29"/>
      <c r="C33" s="28"/>
      <c r="D33" s="121" t="s">
        <v>36</v>
      </c>
      <c r="E33" s="35" t="s">
        <v>37</v>
      </c>
      <c r="F33" s="122">
        <f>ROUND((SUM(BE123:BE162)),  2)</f>
        <v>0</v>
      </c>
      <c r="G33" s="123"/>
      <c r="H33" s="123"/>
      <c r="I33" s="124">
        <v>0.23000000000000001</v>
      </c>
      <c r="J33" s="122">
        <f>ROUND(((SUM(BE123:BE162))*I33),  2)</f>
        <v>0</v>
      </c>
      <c r="K33" s="28"/>
      <c r="L33" s="49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</row>
    <row r="34" s="2" customFormat="1" ht="14.4" customHeight="1">
      <c r="A34" s="28"/>
      <c r="B34" s="29"/>
      <c r="C34" s="28"/>
      <c r="D34" s="28"/>
      <c r="E34" s="35" t="s">
        <v>38</v>
      </c>
      <c r="F34" s="125">
        <f>ROUND((SUM(BF123:BF162)),  2)</f>
        <v>4902.3800000000001</v>
      </c>
      <c r="G34" s="28"/>
      <c r="H34" s="28"/>
      <c r="I34" s="126">
        <v>0.23000000000000001</v>
      </c>
      <c r="J34" s="125">
        <f>ROUND(((SUM(BF123:BF162))*I34),  2)</f>
        <v>1127.55</v>
      </c>
      <c r="K34" s="28"/>
      <c r="L34" s="49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</row>
    <row r="35" hidden="1" s="2" customFormat="1" ht="14.4" customHeight="1">
      <c r="A35" s="28"/>
      <c r="B35" s="29"/>
      <c r="C35" s="28"/>
      <c r="D35" s="28"/>
      <c r="E35" s="25" t="s">
        <v>39</v>
      </c>
      <c r="F35" s="125">
        <f>ROUND((SUM(BG123:BG162)),  2)</f>
        <v>0</v>
      </c>
      <c r="G35" s="28"/>
      <c r="H35" s="28"/>
      <c r="I35" s="126">
        <v>0.23000000000000001</v>
      </c>
      <c r="J35" s="125">
        <f>0</f>
        <v>0</v>
      </c>
      <c r="K35" s="28"/>
      <c r="L35" s="49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</row>
    <row r="36" hidden="1" s="2" customFormat="1" ht="14.4" customHeight="1">
      <c r="A36" s="28"/>
      <c r="B36" s="29"/>
      <c r="C36" s="28"/>
      <c r="D36" s="28"/>
      <c r="E36" s="25" t="s">
        <v>40</v>
      </c>
      <c r="F36" s="125">
        <f>ROUND((SUM(BH123:BH162)),  2)</f>
        <v>0</v>
      </c>
      <c r="G36" s="28"/>
      <c r="H36" s="28"/>
      <c r="I36" s="126">
        <v>0.23000000000000001</v>
      </c>
      <c r="J36" s="125">
        <f>0</f>
        <v>0</v>
      </c>
      <c r="K36" s="28"/>
      <c r="L36" s="49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</row>
    <row r="37" hidden="1" s="2" customFormat="1" ht="14.4" customHeight="1">
      <c r="A37" s="28"/>
      <c r="B37" s="29"/>
      <c r="C37" s="28"/>
      <c r="D37" s="28"/>
      <c r="E37" s="35" t="s">
        <v>41</v>
      </c>
      <c r="F37" s="122">
        <f>ROUND((SUM(BI123:BI162)),  2)</f>
        <v>0</v>
      </c>
      <c r="G37" s="123"/>
      <c r="H37" s="123"/>
      <c r="I37" s="124">
        <v>0</v>
      </c>
      <c r="J37" s="122">
        <f>0</f>
        <v>0</v>
      </c>
      <c r="K37" s="28"/>
      <c r="L37" s="49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</row>
    <row r="38" s="2" customFormat="1" ht="6.96" customHeight="1">
      <c r="A38" s="28"/>
      <c r="B38" s="29"/>
      <c r="C38" s="28"/>
      <c r="D38" s="28"/>
      <c r="E38" s="28"/>
      <c r="F38" s="28"/>
      <c r="G38" s="28"/>
      <c r="H38" s="28"/>
      <c r="I38" s="28"/>
      <c r="J38" s="28"/>
      <c r="K38" s="28"/>
      <c r="L38" s="49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</row>
    <row r="39" s="2" customFormat="1" ht="25.44" customHeight="1">
      <c r="A39" s="28"/>
      <c r="B39" s="29"/>
      <c r="C39" s="127"/>
      <c r="D39" s="128" t="s">
        <v>42</v>
      </c>
      <c r="E39" s="75"/>
      <c r="F39" s="75"/>
      <c r="G39" s="129" t="s">
        <v>43</v>
      </c>
      <c r="H39" s="130" t="s">
        <v>44</v>
      </c>
      <c r="I39" s="75"/>
      <c r="J39" s="131">
        <f>SUM(J30:J37)</f>
        <v>6029.9300000000003</v>
      </c>
      <c r="K39" s="132"/>
      <c r="L39" s="49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</row>
    <row r="40" s="2" customFormat="1" ht="14.4" customHeight="1">
      <c r="A40" s="28"/>
      <c r="B40" s="29"/>
      <c r="C40" s="28"/>
      <c r="D40" s="28"/>
      <c r="E40" s="28"/>
      <c r="F40" s="28"/>
      <c r="G40" s="28"/>
      <c r="H40" s="28"/>
      <c r="I40" s="28"/>
      <c r="J40" s="28"/>
      <c r="K40" s="28"/>
      <c r="L40" s="49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</row>
    <row r="41" s="1" customFormat="1" ht="14.4" customHeight="1">
      <c r="B41" s="18"/>
      <c r="L41" s="18"/>
    </row>
    <row r="42" s="1" customFormat="1" ht="14.4" customHeight="1">
      <c r="B42" s="18"/>
      <c r="L42" s="18"/>
    </row>
    <row r="43" s="1" customFormat="1" ht="14.4" customHeight="1">
      <c r="B43" s="18"/>
      <c r="L43" s="18"/>
    </row>
    <row r="44" s="1" customFormat="1" ht="14.4" customHeight="1">
      <c r="B44" s="18"/>
      <c r="L44" s="18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49"/>
      <c r="D50" s="50" t="s">
        <v>45</v>
      </c>
      <c r="E50" s="51"/>
      <c r="F50" s="51"/>
      <c r="G50" s="50" t="s">
        <v>46</v>
      </c>
      <c r="H50" s="51"/>
      <c r="I50" s="51"/>
      <c r="J50" s="51"/>
      <c r="K50" s="51"/>
      <c r="L50" s="49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28"/>
      <c r="B61" s="29"/>
      <c r="C61" s="28"/>
      <c r="D61" s="52" t="s">
        <v>47</v>
      </c>
      <c r="E61" s="31"/>
      <c r="F61" s="133" t="s">
        <v>48</v>
      </c>
      <c r="G61" s="52" t="s">
        <v>47</v>
      </c>
      <c r="H61" s="31"/>
      <c r="I61" s="31"/>
      <c r="J61" s="134" t="s">
        <v>48</v>
      </c>
      <c r="K61" s="31"/>
      <c r="L61" s="49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28"/>
      <c r="B65" s="29"/>
      <c r="C65" s="28"/>
      <c r="D65" s="50" t="s">
        <v>49</v>
      </c>
      <c r="E65" s="53"/>
      <c r="F65" s="53"/>
      <c r="G65" s="50" t="s">
        <v>50</v>
      </c>
      <c r="H65" s="53"/>
      <c r="I65" s="53"/>
      <c r="J65" s="53"/>
      <c r="K65" s="53"/>
      <c r="L65" s="49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28"/>
      <c r="B76" s="29"/>
      <c r="C76" s="28"/>
      <c r="D76" s="52" t="s">
        <v>47</v>
      </c>
      <c r="E76" s="31"/>
      <c r="F76" s="133" t="s">
        <v>48</v>
      </c>
      <c r="G76" s="52" t="s">
        <v>47</v>
      </c>
      <c r="H76" s="31"/>
      <c r="I76" s="31"/>
      <c r="J76" s="134" t="s">
        <v>48</v>
      </c>
      <c r="K76" s="31"/>
      <c r="L76" s="49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</row>
    <row r="77" s="2" customFormat="1" ht="14.4" customHeight="1">
      <c r="A77" s="28"/>
      <c r="B77" s="54"/>
      <c r="C77" s="55"/>
      <c r="D77" s="55"/>
      <c r="E77" s="55"/>
      <c r="F77" s="55"/>
      <c r="G77" s="55"/>
      <c r="H77" s="55"/>
      <c r="I77" s="55"/>
      <c r="J77" s="55"/>
      <c r="K77" s="55"/>
      <c r="L77" s="49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</row>
    <row r="81" s="2" customFormat="1" ht="6.96" customHeight="1">
      <c r="A81" s="28"/>
      <c r="B81" s="56"/>
      <c r="C81" s="57"/>
      <c r="D81" s="57"/>
      <c r="E81" s="57"/>
      <c r="F81" s="57"/>
      <c r="G81" s="57"/>
      <c r="H81" s="57"/>
      <c r="I81" s="57"/>
      <c r="J81" s="57"/>
      <c r="K81" s="57"/>
      <c r="L81" s="49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</row>
    <row r="82" s="2" customFormat="1" ht="24.96" customHeight="1">
      <c r="A82" s="28"/>
      <c r="B82" s="29"/>
      <c r="C82" s="19" t="s">
        <v>103</v>
      </c>
      <c r="D82" s="28"/>
      <c r="E82" s="28"/>
      <c r="F82" s="28"/>
      <c r="G82" s="28"/>
      <c r="H82" s="28"/>
      <c r="I82" s="28"/>
      <c r="J82" s="28"/>
      <c r="K82" s="28"/>
      <c r="L82" s="49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</row>
    <row r="83" s="2" customFormat="1" ht="6.96" customHeight="1">
      <c r="A83" s="28"/>
      <c r="B83" s="29"/>
      <c r="C83" s="28"/>
      <c r="D83" s="28"/>
      <c r="E83" s="28"/>
      <c r="F83" s="28"/>
      <c r="G83" s="28"/>
      <c r="H83" s="28"/>
      <c r="I83" s="28"/>
      <c r="J83" s="28"/>
      <c r="K83" s="28"/>
      <c r="L83" s="49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</row>
    <row r="84" s="2" customFormat="1" ht="12" customHeight="1">
      <c r="A84" s="28"/>
      <c r="B84" s="29"/>
      <c r="C84" s="25" t="s">
        <v>13</v>
      </c>
      <c r="D84" s="28"/>
      <c r="E84" s="28"/>
      <c r="F84" s="28"/>
      <c r="G84" s="28"/>
      <c r="H84" s="28"/>
      <c r="I84" s="28"/>
      <c r="J84" s="28"/>
      <c r="K84" s="28"/>
      <c r="L84" s="49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</row>
    <row r="85" s="2" customFormat="1" ht="16.5" customHeight="1">
      <c r="A85" s="28"/>
      <c r="B85" s="29"/>
      <c r="C85" s="28"/>
      <c r="D85" s="28"/>
      <c r="E85" s="116" t="str">
        <f>E7</f>
        <v>PD Dolný Lopašov,ZDS kravína modernizáciou a stavenými úpravami</v>
      </c>
      <c r="F85" s="25"/>
      <c r="G85" s="25"/>
      <c r="H85" s="25"/>
      <c r="I85" s="28"/>
      <c r="J85" s="28"/>
      <c r="K85" s="28"/>
      <c r="L85" s="49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</row>
    <row r="86" s="2" customFormat="1" ht="12" customHeight="1">
      <c r="A86" s="28"/>
      <c r="B86" s="29"/>
      <c r="C86" s="25" t="s">
        <v>101</v>
      </c>
      <c r="D86" s="28"/>
      <c r="E86" s="28"/>
      <c r="F86" s="28"/>
      <c r="G86" s="28"/>
      <c r="H86" s="28"/>
      <c r="I86" s="28"/>
      <c r="J86" s="28"/>
      <c r="K86" s="28"/>
      <c r="L86" s="49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</row>
    <row r="87" s="2" customFormat="1" ht="16.5" customHeight="1">
      <c r="A87" s="28"/>
      <c r="B87" s="29"/>
      <c r="C87" s="28"/>
      <c r="D87" s="28"/>
      <c r="E87" s="61" t="str">
        <f>E9</f>
        <v>SO 08 - Zdravotechnika</v>
      </c>
      <c r="F87" s="28"/>
      <c r="G87" s="28"/>
      <c r="H87" s="28"/>
      <c r="I87" s="28"/>
      <c r="J87" s="28"/>
      <c r="K87" s="28"/>
      <c r="L87" s="49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</row>
    <row r="88" s="2" customFormat="1" ht="6.96" customHeight="1">
      <c r="A88" s="28"/>
      <c r="B88" s="29"/>
      <c r="C88" s="28"/>
      <c r="D88" s="28"/>
      <c r="E88" s="28"/>
      <c r="F88" s="28"/>
      <c r="G88" s="28"/>
      <c r="H88" s="28"/>
      <c r="I88" s="28"/>
      <c r="J88" s="28"/>
      <c r="K88" s="28"/>
      <c r="L88" s="49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</row>
    <row r="89" s="2" customFormat="1" ht="12" customHeight="1">
      <c r="A89" s="28"/>
      <c r="B89" s="29"/>
      <c r="C89" s="25" t="s">
        <v>17</v>
      </c>
      <c r="D89" s="28"/>
      <c r="E89" s="28"/>
      <c r="F89" s="22" t="str">
        <f>F12</f>
        <v>Dolný Lopašov</v>
      </c>
      <c r="G89" s="28"/>
      <c r="H89" s="28"/>
      <c r="I89" s="25" t="s">
        <v>19</v>
      </c>
      <c r="J89" s="63" t="str">
        <f>IF(J12="","",J12)</f>
        <v>13. 10. 2026</v>
      </c>
      <c r="K89" s="28"/>
      <c r="L89" s="49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</row>
    <row r="90" s="2" customFormat="1" ht="6.96" customHeight="1">
      <c r="A90" s="28"/>
      <c r="B90" s="29"/>
      <c r="C90" s="28"/>
      <c r="D90" s="28"/>
      <c r="E90" s="28"/>
      <c r="F90" s="28"/>
      <c r="G90" s="28"/>
      <c r="H90" s="28"/>
      <c r="I90" s="28"/>
      <c r="J90" s="28"/>
      <c r="K90" s="28"/>
      <c r="L90" s="49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</row>
    <row r="91" s="2" customFormat="1" ht="25.65" customHeight="1">
      <c r="A91" s="28"/>
      <c r="B91" s="29"/>
      <c r="C91" s="25" t="s">
        <v>21</v>
      </c>
      <c r="D91" s="28"/>
      <c r="E91" s="28"/>
      <c r="F91" s="22" t="str">
        <f>E15</f>
        <v>PD Dolný Lopašov</v>
      </c>
      <c r="G91" s="28"/>
      <c r="H91" s="28"/>
      <c r="I91" s="25" t="s">
        <v>27</v>
      </c>
      <c r="J91" s="26" t="str">
        <f>E21</f>
        <v>Ing.arch.Štefan Magula</v>
      </c>
      <c r="K91" s="28"/>
      <c r="L91" s="49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</row>
    <row r="92" s="2" customFormat="1" ht="15.15" customHeight="1">
      <c r="A92" s="28"/>
      <c r="B92" s="29"/>
      <c r="C92" s="25" t="s">
        <v>25</v>
      </c>
      <c r="D92" s="28"/>
      <c r="E92" s="28"/>
      <c r="F92" s="22" t="str">
        <f>IF(E18="","",E18)</f>
        <v xml:space="preserve"> </v>
      </c>
      <c r="G92" s="28"/>
      <c r="H92" s="28"/>
      <c r="I92" s="25" t="s">
        <v>30</v>
      </c>
      <c r="J92" s="26" t="str">
        <f>E24</f>
        <v xml:space="preserve"> </v>
      </c>
      <c r="K92" s="28"/>
      <c r="L92" s="49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</row>
    <row r="93" s="2" customFormat="1" ht="10.32" customHeight="1">
      <c r="A93" s="28"/>
      <c r="B93" s="29"/>
      <c r="C93" s="28"/>
      <c r="D93" s="28"/>
      <c r="E93" s="28"/>
      <c r="F93" s="28"/>
      <c r="G93" s="28"/>
      <c r="H93" s="28"/>
      <c r="I93" s="28"/>
      <c r="J93" s="28"/>
      <c r="K93" s="28"/>
      <c r="L93" s="49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</row>
    <row r="94" s="2" customFormat="1" ht="29.28" customHeight="1">
      <c r="A94" s="28"/>
      <c r="B94" s="29"/>
      <c r="C94" s="135" t="s">
        <v>104</v>
      </c>
      <c r="D94" s="127"/>
      <c r="E94" s="127"/>
      <c r="F94" s="127"/>
      <c r="G94" s="127"/>
      <c r="H94" s="127"/>
      <c r="I94" s="127"/>
      <c r="J94" s="136" t="s">
        <v>105</v>
      </c>
      <c r="K94" s="127"/>
      <c r="L94" s="49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</row>
    <row r="95" s="2" customFormat="1" ht="10.32" customHeight="1">
      <c r="A95" s="28"/>
      <c r="B95" s="29"/>
      <c r="C95" s="28"/>
      <c r="D95" s="28"/>
      <c r="E95" s="28"/>
      <c r="F95" s="28"/>
      <c r="G95" s="28"/>
      <c r="H95" s="28"/>
      <c r="I95" s="28"/>
      <c r="J95" s="28"/>
      <c r="K95" s="28"/>
      <c r="L95" s="49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</row>
    <row r="96" s="2" customFormat="1" ht="22.8" customHeight="1">
      <c r="A96" s="28"/>
      <c r="B96" s="29"/>
      <c r="C96" s="137" t="s">
        <v>106</v>
      </c>
      <c r="D96" s="28"/>
      <c r="E96" s="28"/>
      <c r="F96" s="28"/>
      <c r="G96" s="28"/>
      <c r="H96" s="28"/>
      <c r="I96" s="28"/>
      <c r="J96" s="90">
        <f>J123</f>
        <v>4902.380000000001</v>
      </c>
      <c r="K96" s="28"/>
      <c r="L96" s="49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U96" s="15" t="s">
        <v>107</v>
      </c>
    </row>
    <row r="97" s="9" customFormat="1" ht="24.96" customHeight="1">
      <c r="A97" s="9"/>
      <c r="B97" s="138"/>
      <c r="C97" s="9"/>
      <c r="D97" s="139" t="s">
        <v>108</v>
      </c>
      <c r="E97" s="140"/>
      <c r="F97" s="140"/>
      <c r="G97" s="140"/>
      <c r="H97" s="140"/>
      <c r="I97" s="140"/>
      <c r="J97" s="141">
        <f>J124</f>
        <v>3026.1100000000006</v>
      </c>
      <c r="K97" s="9"/>
      <c r="L97" s="138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42"/>
      <c r="C98" s="10"/>
      <c r="D98" s="143" t="s">
        <v>172</v>
      </c>
      <c r="E98" s="144"/>
      <c r="F98" s="144"/>
      <c r="G98" s="144"/>
      <c r="H98" s="144"/>
      <c r="I98" s="144"/>
      <c r="J98" s="145">
        <f>J125</f>
        <v>1105.6499999999999</v>
      </c>
      <c r="K98" s="10"/>
      <c r="L98" s="14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42"/>
      <c r="C99" s="10"/>
      <c r="D99" s="143" t="s">
        <v>839</v>
      </c>
      <c r="E99" s="144"/>
      <c r="F99" s="144"/>
      <c r="G99" s="144"/>
      <c r="H99" s="144"/>
      <c r="I99" s="144"/>
      <c r="J99" s="145">
        <f>J134</f>
        <v>197.40000000000001</v>
      </c>
      <c r="K99" s="10"/>
      <c r="L99" s="14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42"/>
      <c r="C100" s="10"/>
      <c r="D100" s="143" t="s">
        <v>840</v>
      </c>
      <c r="E100" s="144"/>
      <c r="F100" s="144"/>
      <c r="G100" s="144"/>
      <c r="H100" s="144"/>
      <c r="I100" s="144"/>
      <c r="J100" s="145">
        <f>J136</f>
        <v>1487.5500000000002</v>
      </c>
      <c r="K100" s="10"/>
      <c r="L100" s="14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42"/>
      <c r="C101" s="10"/>
      <c r="D101" s="143" t="s">
        <v>176</v>
      </c>
      <c r="E101" s="144"/>
      <c r="F101" s="144"/>
      <c r="G101" s="144"/>
      <c r="H101" s="144"/>
      <c r="I101" s="144"/>
      <c r="J101" s="145">
        <f>J146</f>
        <v>235.50999999999999</v>
      </c>
      <c r="K101" s="10"/>
      <c r="L101" s="14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9" customFormat="1" ht="24.96" customHeight="1">
      <c r="A102" s="9"/>
      <c r="B102" s="138"/>
      <c r="C102" s="9"/>
      <c r="D102" s="139" t="s">
        <v>110</v>
      </c>
      <c r="E102" s="140"/>
      <c r="F102" s="140"/>
      <c r="G102" s="140"/>
      <c r="H102" s="140"/>
      <c r="I102" s="140"/>
      <c r="J102" s="141">
        <f>J148</f>
        <v>1876.27</v>
      </c>
      <c r="K102" s="9"/>
      <c r="L102" s="138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10" customFormat="1" ht="19.92" customHeight="1">
      <c r="A103" s="10"/>
      <c r="B103" s="142"/>
      <c r="C103" s="10"/>
      <c r="D103" s="143" t="s">
        <v>919</v>
      </c>
      <c r="E103" s="144"/>
      <c r="F103" s="144"/>
      <c r="G103" s="144"/>
      <c r="H103" s="144"/>
      <c r="I103" s="144"/>
      <c r="J103" s="145">
        <f>J149</f>
        <v>1876.27</v>
      </c>
      <c r="K103" s="10"/>
      <c r="L103" s="14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2" customFormat="1" ht="21.84" customHeight="1">
      <c r="A104" s="28"/>
      <c r="B104" s="29"/>
      <c r="C104" s="28"/>
      <c r="D104" s="28"/>
      <c r="E104" s="28"/>
      <c r="F104" s="28"/>
      <c r="G104" s="28"/>
      <c r="H104" s="28"/>
      <c r="I104" s="28"/>
      <c r="J104" s="28"/>
      <c r="K104" s="28"/>
      <c r="L104" s="49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</row>
    <row r="105" s="2" customFormat="1" ht="6.96" customHeight="1">
      <c r="A105" s="28"/>
      <c r="B105" s="54"/>
      <c r="C105" s="55"/>
      <c r="D105" s="55"/>
      <c r="E105" s="55"/>
      <c r="F105" s="55"/>
      <c r="G105" s="55"/>
      <c r="H105" s="55"/>
      <c r="I105" s="55"/>
      <c r="J105" s="55"/>
      <c r="K105" s="55"/>
      <c r="L105" s="49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</row>
    <row r="109" s="2" customFormat="1" ht="6.96" customHeight="1">
      <c r="A109" s="28"/>
      <c r="B109" s="56"/>
      <c r="C109" s="57"/>
      <c r="D109" s="57"/>
      <c r="E109" s="57"/>
      <c r="F109" s="57"/>
      <c r="G109" s="57"/>
      <c r="H109" s="57"/>
      <c r="I109" s="57"/>
      <c r="J109" s="57"/>
      <c r="K109" s="57"/>
      <c r="L109" s="49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</row>
    <row r="110" s="2" customFormat="1" ht="24.96" customHeight="1">
      <c r="A110" s="28"/>
      <c r="B110" s="29"/>
      <c r="C110" s="19" t="s">
        <v>113</v>
      </c>
      <c r="D110" s="28"/>
      <c r="E110" s="28"/>
      <c r="F110" s="28"/>
      <c r="G110" s="28"/>
      <c r="H110" s="28"/>
      <c r="I110" s="28"/>
      <c r="J110" s="28"/>
      <c r="K110" s="28"/>
      <c r="L110" s="49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</row>
    <row r="111" s="2" customFormat="1" ht="6.96" customHeight="1">
      <c r="A111" s="28"/>
      <c r="B111" s="29"/>
      <c r="C111" s="28"/>
      <c r="D111" s="28"/>
      <c r="E111" s="28"/>
      <c r="F111" s="28"/>
      <c r="G111" s="28"/>
      <c r="H111" s="28"/>
      <c r="I111" s="28"/>
      <c r="J111" s="28"/>
      <c r="K111" s="28"/>
      <c r="L111" s="49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</row>
    <row r="112" s="2" customFormat="1" ht="12" customHeight="1">
      <c r="A112" s="28"/>
      <c r="B112" s="29"/>
      <c r="C112" s="25" t="s">
        <v>13</v>
      </c>
      <c r="D112" s="28"/>
      <c r="E112" s="28"/>
      <c r="F112" s="28"/>
      <c r="G112" s="28"/>
      <c r="H112" s="28"/>
      <c r="I112" s="28"/>
      <c r="J112" s="28"/>
      <c r="K112" s="28"/>
      <c r="L112" s="49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</row>
    <row r="113" s="2" customFormat="1" ht="16.5" customHeight="1">
      <c r="A113" s="28"/>
      <c r="B113" s="29"/>
      <c r="C113" s="28"/>
      <c r="D113" s="28"/>
      <c r="E113" s="116" t="str">
        <f>E7</f>
        <v>PD Dolný Lopašov,ZDS kravína modernizáciou a stavenými úpravami</v>
      </c>
      <c r="F113" s="25"/>
      <c r="G113" s="25"/>
      <c r="H113" s="25"/>
      <c r="I113" s="28"/>
      <c r="J113" s="28"/>
      <c r="K113" s="28"/>
      <c r="L113" s="49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</row>
    <row r="114" s="2" customFormat="1" ht="12" customHeight="1">
      <c r="A114" s="28"/>
      <c r="B114" s="29"/>
      <c r="C114" s="25" t="s">
        <v>101</v>
      </c>
      <c r="D114" s="28"/>
      <c r="E114" s="28"/>
      <c r="F114" s="28"/>
      <c r="G114" s="28"/>
      <c r="H114" s="28"/>
      <c r="I114" s="28"/>
      <c r="J114" s="28"/>
      <c r="K114" s="28"/>
      <c r="L114" s="49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</row>
    <row r="115" s="2" customFormat="1" ht="16.5" customHeight="1">
      <c r="A115" s="28"/>
      <c r="B115" s="29"/>
      <c r="C115" s="28"/>
      <c r="D115" s="28"/>
      <c r="E115" s="61" t="str">
        <f>E9</f>
        <v>SO 08 - Zdravotechnika</v>
      </c>
      <c r="F115" s="28"/>
      <c r="G115" s="28"/>
      <c r="H115" s="28"/>
      <c r="I115" s="28"/>
      <c r="J115" s="28"/>
      <c r="K115" s="28"/>
      <c r="L115" s="49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</row>
    <row r="116" s="2" customFormat="1" ht="6.96" customHeight="1">
      <c r="A116" s="28"/>
      <c r="B116" s="29"/>
      <c r="C116" s="28"/>
      <c r="D116" s="28"/>
      <c r="E116" s="28"/>
      <c r="F116" s="28"/>
      <c r="G116" s="28"/>
      <c r="H116" s="28"/>
      <c r="I116" s="28"/>
      <c r="J116" s="28"/>
      <c r="K116" s="28"/>
      <c r="L116" s="49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</row>
    <row r="117" s="2" customFormat="1" ht="12" customHeight="1">
      <c r="A117" s="28"/>
      <c r="B117" s="29"/>
      <c r="C117" s="25" t="s">
        <v>17</v>
      </c>
      <c r="D117" s="28"/>
      <c r="E117" s="28"/>
      <c r="F117" s="22" t="str">
        <f>F12</f>
        <v>Dolný Lopašov</v>
      </c>
      <c r="G117" s="28"/>
      <c r="H117" s="28"/>
      <c r="I117" s="25" t="s">
        <v>19</v>
      </c>
      <c r="J117" s="63" t="str">
        <f>IF(J12="","",J12)</f>
        <v>13. 10. 2026</v>
      </c>
      <c r="K117" s="28"/>
      <c r="L117" s="49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</row>
    <row r="118" s="2" customFormat="1" ht="6.96" customHeight="1">
      <c r="A118" s="28"/>
      <c r="B118" s="29"/>
      <c r="C118" s="28"/>
      <c r="D118" s="28"/>
      <c r="E118" s="28"/>
      <c r="F118" s="28"/>
      <c r="G118" s="28"/>
      <c r="H118" s="28"/>
      <c r="I118" s="28"/>
      <c r="J118" s="28"/>
      <c r="K118" s="28"/>
      <c r="L118" s="49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</row>
    <row r="119" s="2" customFormat="1" ht="25.65" customHeight="1">
      <c r="A119" s="28"/>
      <c r="B119" s="29"/>
      <c r="C119" s="25" t="s">
        <v>21</v>
      </c>
      <c r="D119" s="28"/>
      <c r="E119" s="28"/>
      <c r="F119" s="22" t="str">
        <f>E15</f>
        <v>PD Dolný Lopašov</v>
      </c>
      <c r="G119" s="28"/>
      <c r="H119" s="28"/>
      <c r="I119" s="25" t="s">
        <v>27</v>
      </c>
      <c r="J119" s="26" t="str">
        <f>E21</f>
        <v>Ing.arch.Štefan Magula</v>
      </c>
      <c r="K119" s="28"/>
      <c r="L119" s="49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</row>
    <row r="120" s="2" customFormat="1" ht="15.15" customHeight="1">
      <c r="A120" s="28"/>
      <c r="B120" s="29"/>
      <c r="C120" s="25" t="s">
        <v>25</v>
      </c>
      <c r="D120" s="28"/>
      <c r="E120" s="28"/>
      <c r="F120" s="22" t="str">
        <f>IF(E18="","",E18)</f>
        <v xml:space="preserve"> </v>
      </c>
      <c r="G120" s="28"/>
      <c r="H120" s="28"/>
      <c r="I120" s="25" t="s">
        <v>30</v>
      </c>
      <c r="J120" s="26" t="str">
        <f>E24</f>
        <v xml:space="preserve"> </v>
      </c>
      <c r="K120" s="28"/>
      <c r="L120" s="49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</row>
    <row r="121" s="2" customFormat="1" ht="10.32" customHeight="1">
      <c r="A121" s="28"/>
      <c r="B121" s="29"/>
      <c r="C121" s="28"/>
      <c r="D121" s="28"/>
      <c r="E121" s="28"/>
      <c r="F121" s="28"/>
      <c r="G121" s="28"/>
      <c r="H121" s="28"/>
      <c r="I121" s="28"/>
      <c r="J121" s="28"/>
      <c r="K121" s="28"/>
      <c r="L121" s="49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</row>
    <row r="122" s="11" customFormat="1" ht="29.28" customHeight="1">
      <c r="A122" s="146"/>
      <c r="B122" s="147"/>
      <c r="C122" s="148" t="s">
        <v>114</v>
      </c>
      <c r="D122" s="149" t="s">
        <v>57</v>
      </c>
      <c r="E122" s="149" t="s">
        <v>53</v>
      </c>
      <c r="F122" s="149" t="s">
        <v>54</v>
      </c>
      <c r="G122" s="149" t="s">
        <v>115</v>
      </c>
      <c r="H122" s="149" t="s">
        <v>116</v>
      </c>
      <c r="I122" s="149" t="s">
        <v>117</v>
      </c>
      <c r="J122" s="150" t="s">
        <v>105</v>
      </c>
      <c r="K122" s="151" t="s">
        <v>118</v>
      </c>
      <c r="L122" s="152"/>
      <c r="M122" s="80" t="s">
        <v>1</v>
      </c>
      <c r="N122" s="81" t="s">
        <v>36</v>
      </c>
      <c r="O122" s="81" t="s">
        <v>119</v>
      </c>
      <c r="P122" s="81" t="s">
        <v>120</v>
      </c>
      <c r="Q122" s="81" t="s">
        <v>121</v>
      </c>
      <c r="R122" s="81" t="s">
        <v>122</v>
      </c>
      <c r="S122" s="81" t="s">
        <v>123</v>
      </c>
      <c r="T122" s="82" t="s">
        <v>124</v>
      </c>
      <c r="U122" s="146"/>
      <c r="V122" s="146"/>
      <c r="W122" s="146"/>
      <c r="X122" s="146"/>
      <c r="Y122" s="146"/>
      <c r="Z122" s="146"/>
      <c r="AA122" s="146"/>
      <c r="AB122" s="146"/>
      <c r="AC122" s="146"/>
      <c r="AD122" s="146"/>
      <c r="AE122" s="146"/>
    </row>
    <row r="123" s="2" customFormat="1" ht="22.8" customHeight="1">
      <c r="A123" s="28"/>
      <c r="B123" s="29"/>
      <c r="C123" s="87" t="s">
        <v>106</v>
      </c>
      <c r="D123" s="28"/>
      <c r="E123" s="28"/>
      <c r="F123" s="28"/>
      <c r="G123" s="28"/>
      <c r="H123" s="28"/>
      <c r="I123" s="28"/>
      <c r="J123" s="153">
        <f>BK123</f>
        <v>4902.380000000001</v>
      </c>
      <c r="K123" s="28"/>
      <c r="L123" s="29"/>
      <c r="M123" s="83"/>
      <c r="N123" s="67"/>
      <c r="O123" s="84"/>
      <c r="P123" s="154">
        <f>P124+P148</f>
        <v>0</v>
      </c>
      <c r="Q123" s="84"/>
      <c r="R123" s="154">
        <f>R124+R148</f>
        <v>0</v>
      </c>
      <c r="S123" s="84"/>
      <c r="T123" s="155">
        <f>T124+T148</f>
        <v>0</v>
      </c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T123" s="15" t="s">
        <v>71</v>
      </c>
      <c r="AU123" s="15" t="s">
        <v>107</v>
      </c>
      <c r="BK123" s="156">
        <f>BK124+BK148</f>
        <v>4902.380000000001</v>
      </c>
    </row>
    <row r="124" s="12" customFormat="1" ht="25.92" customHeight="1">
      <c r="A124" s="12"/>
      <c r="B124" s="157"/>
      <c r="C124" s="12"/>
      <c r="D124" s="158" t="s">
        <v>71</v>
      </c>
      <c r="E124" s="159" t="s">
        <v>125</v>
      </c>
      <c r="F124" s="159" t="s">
        <v>126</v>
      </c>
      <c r="G124" s="12"/>
      <c r="H124" s="12"/>
      <c r="I124" s="12"/>
      <c r="J124" s="160">
        <f>BK124</f>
        <v>3026.1100000000006</v>
      </c>
      <c r="K124" s="12"/>
      <c r="L124" s="157"/>
      <c r="M124" s="161"/>
      <c r="N124" s="162"/>
      <c r="O124" s="162"/>
      <c r="P124" s="163">
        <f>P125+P134+P136+P146</f>
        <v>0</v>
      </c>
      <c r="Q124" s="162"/>
      <c r="R124" s="163">
        <f>R125+R134+R136+R146</f>
        <v>0</v>
      </c>
      <c r="S124" s="162"/>
      <c r="T124" s="164">
        <f>T125+T134+T136+T146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158" t="s">
        <v>80</v>
      </c>
      <c r="AT124" s="165" t="s">
        <v>71</v>
      </c>
      <c r="AU124" s="165" t="s">
        <v>72</v>
      </c>
      <c r="AY124" s="158" t="s">
        <v>127</v>
      </c>
      <c r="BK124" s="166">
        <f>BK125+BK134+BK136+BK146</f>
        <v>3026.1100000000006</v>
      </c>
    </row>
    <row r="125" s="12" customFormat="1" ht="22.8" customHeight="1">
      <c r="A125" s="12"/>
      <c r="B125" s="157"/>
      <c r="C125" s="12"/>
      <c r="D125" s="158" t="s">
        <v>71</v>
      </c>
      <c r="E125" s="167" t="s">
        <v>80</v>
      </c>
      <c r="F125" s="167" t="s">
        <v>183</v>
      </c>
      <c r="G125" s="12"/>
      <c r="H125" s="12"/>
      <c r="I125" s="12"/>
      <c r="J125" s="168">
        <f>BK125</f>
        <v>1105.6499999999999</v>
      </c>
      <c r="K125" s="12"/>
      <c r="L125" s="157"/>
      <c r="M125" s="161"/>
      <c r="N125" s="162"/>
      <c r="O125" s="162"/>
      <c r="P125" s="163">
        <f>SUM(P126:P133)</f>
        <v>0</v>
      </c>
      <c r="Q125" s="162"/>
      <c r="R125" s="163">
        <f>SUM(R126:R133)</f>
        <v>0</v>
      </c>
      <c r="S125" s="162"/>
      <c r="T125" s="164">
        <f>SUM(T126:T133)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158" t="s">
        <v>80</v>
      </c>
      <c r="AT125" s="165" t="s">
        <v>71</v>
      </c>
      <c r="AU125" s="165" t="s">
        <v>80</v>
      </c>
      <c r="AY125" s="158" t="s">
        <v>127</v>
      </c>
      <c r="BK125" s="166">
        <f>SUM(BK126:BK133)</f>
        <v>1105.6499999999999</v>
      </c>
    </row>
    <row r="126" s="2" customFormat="1" ht="24.15" customHeight="1">
      <c r="A126" s="28"/>
      <c r="B126" s="169"/>
      <c r="C126" s="170" t="s">
        <v>80</v>
      </c>
      <c r="D126" s="170" t="s">
        <v>130</v>
      </c>
      <c r="E126" s="171" t="s">
        <v>920</v>
      </c>
      <c r="F126" s="172" t="s">
        <v>921</v>
      </c>
      <c r="G126" s="173" t="s">
        <v>186</v>
      </c>
      <c r="H126" s="174">
        <v>12</v>
      </c>
      <c r="I126" s="175">
        <v>51.909999999999997</v>
      </c>
      <c r="J126" s="175">
        <f>ROUND(I126*H126,2)</f>
        <v>622.91999999999996</v>
      </c>
      <c r="K126" s="176"/>
      <c r="L126" s="29"/>
      <c r="M126" s="177" t="s">
        <v>1</v>
      </c>
      <c r="N126" s="178" t="s">
        <v>38</v>
      </c>
      <c r="O126" s="179">
        <v>0</v>
      </c>
      <c r="P126" s="179">
        <f>O126*H126</f>
        <v>0</v>
      </c>
      <c r="Q126" s="179">
        <v>0</v>
      </c>
      <c r="R126" s="179">
        <f>Q126*H126</f>
        <v>0</v>
      </c>
      <c r="S126" s="179">
        <v>0</v>
      </c>
      <c r="T126" s="180">
        <f>S126*H126</f>
        <v>0</v>
      </c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R126" s="181" t="s">
        <v>134</v>
      </c>
      <c r="AT126" s="181" t="s">
        <v>130</v>
      </c>
      <c r="AU126" s="181" t="s">
        <v>135</v>
      </c>
      <c r="AY126" s="15" t="s">
        <v>127</v>
      </c>
      <c r="BE126" s="182">
        <f>IF(N126="základná",J126,0)</f>
        <v>0</v>
      </c>
      <c r="BF126" s="182">
        <f>IF(N126="znížená",J126,0)</f>
        <v>622.91999999999996</v>
      </c>
      <c r="BG126" s="182">
        <f>IF(N126="zákl. prenesená",J126,0)</f>
        <v>0</v>
      </c>
      <c r="BH126" s="182">
        <f>IF(N126="zníž. prenesená",J126,0)</f>
        <v>0</v>
      </c>
      <c r="BI126" s="182">
        <f>IF(N126="nulová",J126,0)</f>
        <v>0</v>
      </c>
      <c r="BJ126" s="15" t="s">
        <v>135</v>
      </c>
      <c r="BK126" s="182">
        <f>ROUND(I126*H126,2)</f>
        <v>622.91999999999996</v>
      </c>
      <c r="BL126" s="15" t="s">
        <v>134</v>
      </c>
      <c r="BM126" s="181" t="s">
        <v>135</v>
      </c>
    </row>
    <row r="127" s="2" customFormat="1" ht="37.8" customHeight="1">
      <c r="A127" s="28"/>
      <c r="B127" s="169"/>
      <c r="C127" s="170" t="s">
        <v>135</v>
      </c>
      <c r="D127" s="170" t="s">
        <v>130</v>
      </c>
      <c r="E127" s="171" t="s">
        <v>922</v>
      </c>
      <c r="F127" s="172" t="s">
        <v>923</v>
      </c>
      <c r="G127" s="173" t="s">
        <v>186</v>
      </c>
      <c r="H127" s="174">
        <v>12</v>
      </c>
      <c r="I127" s="175">
        <v>8.8900000000000006</v>
      </c>
      <c r="J127" s="175">
        <f>ROUND(I127*H127,2)</f>
        <v>106.68000000000001</v>
      </c>
      <c r="K127" s="176"/>
      <c r="L127" s="29"/>
      <c r="M127" s="177" t="s">
        <v>1</v>
      </c>
      <c r="N127" s="178" t="s">
        <v>38</v>
      </c>
      <c r="O127" s="179">
        <v>0</v>
      </c>
      <c r="P127" s="179">
        <f>O127*H127</f>
        <v>0</v>
      </c>
      <c r="Q127" s="179">
        <v>0</v>
      </c>
      <c r="R127" s="179">
        <f>Q127*H127</f>
        <v>0</v>
      </c>
      <c r="S127" s="179">
        <v>0</v>
      </c>
      <c r="T127" s="180">
        <f>S127*H127</f>
        <v>0</v>
      </c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R127" s="181" t="s">
        <v>134</v>
      </c>
      <c r="AT127" s="181" t="s">
        <v>130</v>
      </c>
      <c r="AU127" s="181" t="s">
        <v>135</v>
      </c>
      <c r="AY127" s="15" t="s">
        <v>127</v>
      </c>
      <c r="BE127" s="182">
        <f>IF(N127="základná",J127,0)</f>
        <v>0</v>
      </c>
      <c r="BF127" s="182">
        <f>IF(N127="znížená",J127,0)</f>
        <v>106.68000000000001</v>
      </c>
      <c r="BG127" s="182">
        <f>IF(N127="zákl. prenesená",J127,0)</f>
        <v>0</v>
      </c>
      <c r="BH127" s="182">
        <f>IF(N127="zníž. prenesená",J127,0)</f>
        <v>0</v>
      </c>
      <c r="BI127" s="182">
        <f>IF(N127="nulová",J127,0)</f>
        <v>0</v>
      </c>
      <c r="BJ127" s="15" t="s">
        <v>135</v>
      </c>
      <c r="BK127" s="182">
        <f>ROUND(I127*H127,2)</f>
        <v>106.68000000000001</v>
      </c>
      <c r="BL127" s="15" t="s">
        <v>134</v>
      </c>
      <c r="BM127" s="181" t="s">
        <v>134</v>
      </c>
    </row>
    <row r="128" s="2" customFormat="1" ht="24.15" customHeight="1">
      <c r="A128" s="28"/>
      <c r="B128" s="169"/>
      <c r="C128" s="170" t="s">
        <v>140</v>
      </c>
      <c r="D128" s="170" t="s">
        <v>130</v>
      </c>
      <c r="E128" s="171" t="s">
        <v>850</v>
      </c>
      <c r="F128" s="172" t="s">
        <v>851</v>
      </c>
      <c r="G128" s="173" t="s">
        <v>186</v>
      </c>
      <c r="H128" s="174">
        <v>12</v>
      </c>
      <c r="I128" s="175">
        <v>17.68</v>
      </c>
      <c r="J128" s="175">
        <f>ROUND(I128*H128,2)</f>
        <v>212.16</v>
      </c>
      <c r="K128" s="176"/>
      <c r="L128" s="29"/>
      <c r="M128" s="177" t="s">
        <v>1</v>
      </c>
      <c r="N128" s="178" t="s">
        <v>38</v>
      </c>
      <c r="O128" s="179">
        <v>0</v>
      </c>
      <c r="P128" s="179">
        <f>O128*H128</f>
        <v>0</v>
      </c>
      <c r="Q128" s="179">
        <v>0</v>
      </c>
      <c r="R128" s="179">
        <f>Q128*H128</f>
        <v>0</v>
      </c>
      <c r="S128" s="179">
        <v>0</v>
      </c>
      <c r="T128" s="180">
        <f>S128*H128</f>
        <v>0</v>
      </c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R128" s="181" t="s">
        <v>134</v>
      </c>
      <c r="AT128" s="181" t="s">
        <v>130</v>
      </c>
      <c r="AU128" s="181" t="s">
        <v>135</v>
      </c>
      <c r="AY128" s="15" t="s">
        <v>127</v>
      </c>
      <c r="BE128" s="182">
        <f>IF(N128="základná",J128,0)</f>
        <v>0</v>
      </c>
      <c r="BF128" s="182">
        <f>IF(N128="znížená",J128,0)</f>
        <v>212.16</v>
      </c>
      <c r="BG128" s="182">
        <f>IF(N128="zákl. prenesená",J128,0)</f>
        <v>0</v>
      </c>
      <c r="BH128" s="182">
        <f>IF(N128="zníž. prenesená",J128,0)</f>
        <v>0</v>
      </c>
      <c r="BI128" s="182">
        <f>IF(N128="nulová",J128,0)</f>
        <v>0</v>
      </c>
      <c r="BJ128" s="15" t="s">
        <v>135</v>
      </c>
      <c r="BK128" s="182">
        <f>ROUND(I128*H128,2)</f>
        <v>212.16</v>
      </c>
      <c r="BL128" s="15" t="s">
        <v>134</v>
      </c>
      <c r="BM128" s="181" t="s">
        <v>155</v>
      </c>
    </row>
    <row r="129" s="2" customFormat="1" ht="33" customHeight="1">
      <c r="A129" s="28"/>
      <c r="B129" s="169"/>
      <c r="C129" s="170" t="s">
        <v>134</v>
      </c>
      <c r="D129" s="170" t="s">
        <v>130</v>
      </c>
      <c r="E129" s="171" t="s">
        <v>924</v>
      </c>
      <c r="F129" s="172" t="s">
        <v>925</v>
      </c>
      <c r="G129" s="173" t="s">
        <v>186</v>
      </c>
      <c r="H129" s="174">
        <v>3</v>
      </c>
      <c r="I129" s="175">
        <v>5.3200000000000003</v>
      </c>
      <c r="J129" s="175">
        <f>ROUND(I129*H129,2)</f>
        <v>15.960000000000001</v>
      </c>
      <c r="K129" s="176"/>
      <c r="L129" s="29"/>
      <c r="M129" s="177" t="s">
        <v>1</v>
      </c>
      <c r="N129" s="178" t="s">
        <v>38</v>
      </c>
      <c r="O129" s="179">
        <v>0</v>
      </c>
      <c r="P129" s="179">
        <f>O129*H129</f>
        <v>0</v>
      </c>
      <c r="Q129" s="179">
        <v>0</v>
      </c>
      <c r="R129" s="179">
        <f>Q129*H129</f>
        <v>0</v>
      </c>
      <c r="S129" s="179">
        <v>0</v>
      </c>
      <c r="T129" s="180">
        <f>S129*H129</f>
        <v>0</v>
      </c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R129" s="181" t="s">
        <v>134</v>
      </c>
      <c r="AT129" s="181" t="s">
        <v>130</v>
      </c>
      <c r="AU129" s="181" t="s">
        <v>135</v>
      </c>
      <c r="AY129" s="15" t="s">
        <v>127</v>
      </c>
      <c r="BE129" s="182">
        <f>IF(N129="základná",J129,0)</f>
        <v>0</v>
      </c>
      <c r="BF129" s="182">
        <f>IF(N129="znížená",J129,0)</f>
        <v>15.960000000000001</v>
      </c>
      <c r="BG129" s="182">
        <f>IF(N129="zákl. prenesená",J129,0)</f>
        <v>0</v>
      </c>
      <c r="BH129" s="182">
        <f>IF(N129="zníž. prenesená",J129,0)</f>
        <v>0</v>
      </c>
      <c r="BI129" s="182">
        <f>IF(N129="nulová",J129,0)</f>
        <v>0</v>
      </c>
      <c r="BJ129" s="15" t="s">
        <v>135</v>
      </c>
      <c r="BK129" s="182">
        <f>ROUND(I129*H129,2)</f>
        <v>15.960000000000001</v>
      </c>
      <c r="BL129" s="15" t="s">
        <v>134</v>
      </c>
      <c r="BM129" s="181" t="s">
        <v>167</v>
      </c>
    </row>
    <row r="130" s="2" customFormat="1" ht="24.15" customHeight="1">
      <c r="A130" s="28"/>
      <c r="B130" s="169"/>
      <c r="C130" s="170" t="s">
        <v>147</v>
      </c>
      <c r="D130" s="170" t="s">
        <v>130</v>
      </c>
      <c r="E130" s="171" t="s">
        <v>854</v>
      </c>
      <c r="F130" s="172" t="s">
        <v>855</v>
      </c>
      <c r="G130" s="173" t="s">
        <v>186</v>
      </c>
      <c r="H130" s="174">
        <v>3</v>
      </c>
      <c r="I130" s="175">
        <v>11.119999999999999</v>
      </c>
      <c r="J130" s="175">
        <f>ROUND(I130*H130,2)</f>
        <v>33.359999999999999</v>
      </c>
      <c r="K130" s="176"/>
      <c r="L130" s="29"/>
      <c r="M130" s="177" t="s">
        <v>1</v>
      </c>
      <c r="N130" s="178" t="s">
        <v>38</v>
      </c>
      <c r="O130" s="179">
        <v>0</v>
      </c>
      <c r="P130" s="179">
        <f>O130*H130</f>
        <v>0</v>
      </c>
      <c r="Q130" s="179">
        <v>0</v>
      </c>
      <c r="R130" s="179">
        <f>Q130*H130</f>
        <v>0</v>
      </c>
      <c r="S130" s="179">
        <v>0</v>
      </c>
      <c r="T130" s="180">
        <f>S130*H130</f>
        <v>0</v>
      </c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R130" s="181" t="s">
        <v>134</v>
      </c>
      <c r="AT130" s="181" t="s">
        <v>130</v>
      </c>
      <c r="AU130" s="181" t="s">
        <v>135</v>
      </c>
      <c r="AY130" s="15" t="s">
        <v>127</v>
      </c>
      <c r="BE130" s="182">
        <f>IF(N130="základná",J130,0)</f>
        <v>0</v>
      </c>
      <c r="BF130" s="182">
        <f>IF(N130="znížená",J130,0)</f>
        <v>33.359999999999999</v>
      </c>
      <c r="BG130" s="182">
        <f>IF(N130="zákl. prenesená",J130,0)</f>
        <v>0</v>
      </c>
      <c r="BH130" s="182">
        <f>IF(N130="zníž. prenesená",J130,0)</f>
        <v>0</v>
      </c>
      <c r="BI130" s="182">
        <f>IF(N130="nulová",J130,0)</f>
        <v>0</v>
      </c>
      <c r="BJ130" s="15" t="s">
        <v>135</v>
      </c>
      <c r="BK130" s="182">
        <f>ROUND(I130*H130,2)</f>
        <v>33.359999999999999</v>
      </c>
      <c r="BL130" s="15" t="s">
        <v>134</v>
      </c>
      <c r="BM130" s="181" t="s">
        <v>213</v>
      </c>
    </row>
    <row r="131" s="2" customFormat="1" ht="21.75" customHeight="1">
      <c r="A131" s="28"/>
      <c r="B131" s="169"/>
      <c r="C131" s="170" t="s">
        <v>155</v>
      </c>
      <c r="D131" s="170" t="s">
        <v>130</v>
      </c>
      <c r="E131" s="171" t="s">
        <v>858</v>
      </c>
      <c r="F131" s="172" t="s">
        <v>859</v>
      </c>
      <c r="G131" s="173" t="s">
        <v>186</v>
      </c>
      <c r="H131" s="174">
        <v>3</v>
      </c>
      <c r="I131" s="175">
        <v>7.7000000000000002</v>
      </c>
      <c r="J131" s="175">
        <f>ROUND(I131*H131,2)</f>
        <v>23.100000000000001</v>
      </c>
      <c r="K131" s="176"/>
      <c r="L131" s="29"/>
      <c r="M131" s="177" t="s">
        <v>1</v>
      </c>
      <c r="N131" s="178" t="s">
        <v>38</v>
      </c>
      <c r="O131" s="179">
        <v>0</v>
      </c>
      <c r="P131" s="179">
        <f>O131*H131</f>
        <v>0</v>
      </c>
      <c r="Q131" s="179">
        <v>0</v>
      </c>
      <c r="R131" s="179">
        <f>Q131*H131</f>
        <v>0</v>
      </c>
      <c r="S131" s="179">
        <v>0</v>
      </c>
      <c r="T131" s="180">
        <f>S131*H131</f>
        <v>0</v>
      </c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R131" s="181" t="s">
        <v>134</v>
      </c>
      <c r="AT131" s="181" t="s">
        <v>130</v>
      </c>
      <c r="AU131" s="181" t="s">
        <v>135</v>
      </c>
      <c r="AY131" s="15" t="s">
        <v>127</v>
      </c>
      <c r="BE131" s="182">
        <f>IF(N131="základná",J131,0)</f>
        <v>0</v>
      </c>
      <c r="BF131" s="182">
        <f>IF(N131="znížená",J131,0)</f>
        <v>23.100000000000001</v>
      </c>
      <c r="BG131" s="182">
        <f>IF(N131="zákl. prenesená",J131,0)</f>
        <v>0</v>
      </c>
      <c r="BH131" s="182">
        <f>IF(N131="zníž. prenesená",J131,0)</f>
        <v>0</v>
      </c>
      <c r="BI131" s="182">
        <f>IF(N131="nulová",J131,0)</f>
        <v>0</v>
      </c>
      <c r="BJ131" s="15" t="s">
        <v>135</v>
      </c>
      <c r="BK131" s="182">
        <f>ROUND(I131*H131,2)</f>
        <v>23.100000000000001</v>
      </c>
      <c r="BL131" s="15" t="s">
        <v>134</v>
      </c>
      <c r="BM131" s="181" t="s">
        <v>221</v>
      </c>
    </row>
    <row r="132" s="2" customFormat="1" ht="33" customHeight="1">
      <c r="A132" s="28"/>
      <c r="B132" s="169"/>
      <c r="C132" s="170" t="s">
        <v>161</v>
      </c>
      <c r="D132" s="170" t="s">
        <v>130</v>
      </c>
      <c r="E132" s="171" t="s">
        <v>860</v>
      </c>
      <c r="F132" s="172" t="s">
        <v>861</v>
      </c>
      <c r="G132" s="173" t="s">
        <v>186</v>
      </c>
      <c r="H132" s="174">
        <v>3</v>
      </c>
      <c r="I132" s="175">
        <v>5.2400000000000002</v>
      </c>
      <c r="J132" s="175">
        <f>ROUND(I132*H132,2)</f>
        <v>15.720000000000001</v>
      </c>
      <c r="K132" s="176"/>
      <c r="L132" s="29"/>
      <c r="M132" s="177" t="s">
        <v>1</v>
      </c>
      <c r="N132" s="178" t="s">
        <v>38</v>
      </c>
      <c r="O132" s="179">
        <v>0</v>
      </c>
      <c r="P132" s="179">
        <f>O132*H132</f>
        <v>0</v>
      </c>
      <c r="Q132" s="179">
        <v>0</v>
      </c>
      <c r="R132" s="179">
        <f>Q132*H132</f>
        <v>0</v>
      </c>
      <c r="S132" s="179">
        <v>0</v>
      </c>
      <c r="T132" s="180">
        <f>S132*H132</f>
        <v>0</v>
      </c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R132" s="181" t="s">
        <v>134</v>
      </c>
      <c r="AT132" s="181" t="s">
        <v>130</v>
      </c>
      <c r="AU132" s="181" t="s">
        <v>135</v>
      </c>
      <c r="AY132" s="15" t="s">
        <v>127</v>
      </c>
      <c r="BE132" s="182">
        <f>IF(N132="základná",J132,0)</f>
        <v>0</v>
      </c>
      <c r="BF132" s="182">
        <f>IF(N132="znížená",J132,0)</f>
        <v>15.720000000000001</v>
      </c>
      <c r="BG132" s="182">
        <f>IF(N132="zákl. prenesená",J132,0)</f>
        <v>0</v>
      </c>
      <c r="BH132" s="182">
        <f>IF(N132="zníž. prenesená",J132,0)</f>
        <v>0</v>
      </c>
      <c r="BI132" s="182">
        <f>IF(N132="nulová",J132,0)</f>
        <v>0</v>
      </c>
      <c r="BJ132" s="15" t="s">
        <v>135</v>
      </c>
      <c r="BK132" s="182">
        <f>ROUND(I132*H132,2)</f>
        <v>15.720000000000001</v>
      </c>
      <c r="BL132" s="15" t="s">
        <v>134</v>
      </c>
      <c r="BM132" s="181" t="s">
        <v>212</v>
      </c>
    </row>
    <row r="133" s="2" customFormat="1" ht="24.15" customHeight="1">
      <c r="A133" s="28"/>
      <c r="B133" s="169"/>
      <c r="C133" s="170" t="s">
        <v>167</v>
      </c>
      <c r="D133" s="170" t="s">
        <v>130</v>
      </c>
      <c r="E133" s="171" t="s">
        <v>866</v>
      </c>
      <c r="F133" s="172" t="s">
        <v>867</v>
      </c>
      <c r="G133" s="173" t="s">
        <v>186</v>
      </c>
      <c r="H133" s="174">
        <v>3</v>
      </c>
      <c r="I133" s="175">
        <v>25.25</v>
      </c>
      <c r="J133" s="175">
        <f>ROUND(I133*H133,2)</f>
        <v>75.75</v>
      </c>
      <c r="K133" s="176"/>
      <c r="L133" s="29"/>
      <c r="M133" s="177" t="s">
        <v>1</v>
      </c>
      <c r="N133" s="178" t="s">
        <v>38</v>
      </c>
      <c r="O133" s="179">
        <v>0</v>
      </c>
      <c r="P133" s="179">
        <f>O133*H133</f>
        <v>0</v>
      </c>
      <c r="Q133" s="179">
        <v>0</v>
      </c>
      <c r="R133" s="179">
        <f>Q133*H133</f>
        <v>0</v>
      </c>
      <c r="S133" s="179">
        <v>0</v>
      </c>
      <c r="T133" s="180">
        <f>S133*H133</f>
        <v>0</v>
      </c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R133" s="181" t="s">
        <v>134</v>
      </c>
      <c r="AT133" s="181" t="s">
        <v>130</v>
      </c>
      <c r="AU133" s="181" t="s">
        <v>135</v>
      </c>
      <c r="AY133" s="15" t="s">
        <v>127</v>
      </c>
      <c r="BE133" s="182">
        <f>IF(N133="základná",J133,0)</f>
        <v>0</v>
      </c>
      <c r="BF133" s="182">
        <f>IF(N133="znížená",J133,0)</f>
        <v>75.75</v>
      </c>
      <c r="BG133" s="182">
        <f>IF(N133="zákl. prenesená",J133,0)</f>
        <v>0</v>
      </c>
      <c r="BH133" s="182">
        <f>IF(N133="zníž. prenesená",J133,0)</f>
        <v>0</v>
      </c>
      <c r="BI133" s="182">
        <f>IF(N133="nulová",J133,0)</f>
        <v>0</v>
      </c>
      <c r="BJ133" s="15" t="s">
        <v>135</v>
      </c>
      <c r="BK133" s="182">
        <f>ROUND(I133*H133,2)</f>
        <v>75.75</v>
      </c>
      <c r="BL133" s="15" t="s">
        <v>134</v>
      </c>
      <c r="BM133" s="181" t="s">
        <v>159</v>
      </c>
    </row>
    <row r="134" s="12" customFormat="1" ht="22.8" customHeight="1">
      <c r="A134" s="12"/>
      <c r="B134" s="157"/>
      <c r="C134" s="12"/>
      <c r="D134" s="158" t="s">
        <v>71</v>
      </c>
      <c r="E134" s="167" t="s">
        <v>134</v>
      </c>
      <c r="F134" s="167" t="s">
        <v>868</v>
      </c>
      <c r="G134" s="12"/>
      <c r="H134" s="12"/>
      <c r="I134" s="12"/>
      <c r="J134" s="168">
        <f>BK134</f>
        <v>197.40000000000001</v>
      </c>
      <c r="K134" s="12"/>
      <c r="L134" s="157"/>
      <c r="M134" s="161"/>
      <c r="N134" s="162"/>
      <c r="O134" s="162"/>
      <c r="P134" s="163">
        <f>P135</f>
        <v>0</v>
      </c>
      <c r="Q134" s="162"/>
      <c r="R134" s="163">
        <f>R135</f>
        <v>0</v>
      </c>
      <c r="S134" s="162"/>
      <c r="T134" s="164">
        <f>T135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158" t="s">
        <v>80</v>
      </c>
      <c r="AT134" s="165" t="s">
        <v>71</v>
      </c>
      <c r="AU134" s="165" t="s">
        <v>80</v>
      </c>
      <c r="AY134" s="158" t="s">
        <v>127</v>
      </c>
      <c r="BK134" s="166">
        <f>BK135</f>
        <v>197.40000000000001</v>
      </c>
    </row>
    <row r="135" s="2" customFormat="1" ht="24.15" customHeight="1">
      <c r="A135" s="28"/>
      <c r="B135" s="169"/>
      <c r="C135" s="170" t="s">
        <v>128</v>
      </c>
      <c r="D135" s="170" t="s">
        <v>130</v>
      </c>
      <c r="E135" s="171" t="s">
        <v>926</v>
      </c>
      <c r="F135" s="172" t="s">
        <v>927</v>
      </c>
      <c r="G135" s="173" t="s">
        <v>186</v>
      </c>
      <c r="H135" s="174">
        <v>3</v>
      </c>
      <c r="I135" s="175">
        <v>65.799999999999997</v>
      </c>
      <c r="J135" s="175">
        <f>ROUND(I135*H135,2)</f>
        <v>197.40000000000001</v>
      </c>
      <c r="K135" s="176"/>
      <c r="L135" s="29"/>
      <c r="M135" s="177" t="s">
        <v>1</v>
      </c>
      <c r="N135" s="178" t="s">
        <v>38</v>
      </c>
      <c r="O135" s="179">
        <v>0</v>
      </c>
      <c r="P135" s="179">
        <f>O135*H135</f>
        <v>0</v>
      </c>
      <c r="Q135" s="179">
        <v>0</v>
      </c>
      <c r="R135" s="179">
        <f>Q135*H135</f>
        <v>0</v>
      </c>
      <c r="S135" s="179">
        <v>0</v>
      </c>
      <c r="T135" s="180">
        <f>S135*H135</f>
        <v>0</v>
      </c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R135" s="181" t="s">
        <v>134</v>
      </c>
      <c r="AT135" s="181" t="s">
        <v>130</v>
      </c>
      <c r="AU135" s="181" t="s">
        <v>135</v>
      </c>
      <c r="AY135" s="15" t="s">
        <v>127</v>
      </c>
      <c r="BE135" s="182">
        <f>IF(N135="základná",J135,0)</f>
        <v>0</v>
      </c>
      <c r="BF135" s="182">
        <f>IF(N135="znížená",J135,0)</f>
        <v>197.40000000000001</v>
      </c>
      <c r="BG135" s="182">
        <f>IF(N135="zákl. prenesená",J135,0)</f>
        <v>0</v>
      </c>
      <c r="BH135" s="182">
        <f>IF(N135="zníž. prenesená",J135,0)</f>
        <v>0</v>
      </c>
      <c r="BI135" s="182">
        <f>IF(N135="nulová",J135,0)</f>
        <v>0</v>
      </c>
      <c r="BJ135" s="15" t="s">
        <v>135</v>
      </c>
      <c r="BK135" s="182">
        <f>ROUND(I135*H135,2)</f>
        <v>197.40000000000001</v>
      </c>
      <c r="BL135" s="15" t="s">
        <v>134</v>
      </c>
      <c r="BM135" s="181" t="s">
        <v>247</v>
      </c>
    </row>
    <row r="136" s="12" customFormat="1" ht="22.8" customHeight="1">
      <c r="A136" s="12"/>
      <c r="B136" s="157"/>
      <c r="C136" s="12"/>
      <c r="D136" s="158" t="s">
        <v>71</v>
      </c>
      <c r="E136" s="167" t="s">
        <v>167</v>
      </c>
      <c r="F136" s="167" t="s">
        <v>875</v>
      </c>
      <c r="G136" s="12"/>
      <c r="H136" s="12"/>
      <c r="I136" s="12"/>
      <c r="J136" s="168">
        <f>BK136</f>
        <v>1487.5500000000002</v>
      </c>
      <c r="K136" s="12"/>
      <c r="L136" s="157"/>
      <c r="M136" s="161"/>
      <c r="N136" s="162"/>
      <c r="O136" s="162"/>
      <c r="P136" s="163">
        <f>SUM(P137:P145)</f>
        <v>0</v>
      </c>
      <c r="Q136" s="162"/>
      <c r="R136" s="163">
        <f>SUM(R137:R145)</f>
        <v>0</v>
      </c>
      <c r="S136" s="162"/>
      <c r="T136" s="164">
        <f>SUM(T137:T145)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158" t="s">
        <v>80</v>
      </c>
      <c r="AT136" s="165" t="s">
        <v>71</v>
      </c>
      <c r="AU136" s="165" t="s">
        <v>80</v>
      </c>
      <c r="AY136" s="158" t="s">
        <v>127</v>
      </c>
      <c r="BK136" s="166">
        <f>SUM(BK137:BK145)</f>
        <v>1487.5500000000002</v>
      </c>
    </row>
    <row r="137" s="2" customFormat="1" ht="24.15" customHeight="1">
      <c r="A137" s="28"/>
      <c r="B137" s="169"/>
      <c r="C137" s="170" t="s">
        <v>293</v>
      </c>
      <c r="D137" s="170" t="s">
        <v>130</v>
      </c>
      <c r="E137" s="171" t="s">
        <v>928</v>
      </c>
      <c r="F137" s="172" t="s">
        <v>929</v>
      </c>
      <c r="G137" s="173" t="s">
        <v>238</v>
      </c>
      <c r="H137" s="174">
        <v>1</v>
      </c>
      <c r="I137" s="175">
        <v>195.81999999999999</v>
      </c>
      <c r="J137" s="175">
        <f>ROUND(I137*H137,2)</f>
        <v>195.81999999999999</v>
      </c>
      <c r="K137" s="176"/>
      <c r="L137" s="29"/>
      <c r="M137" s="177" t="s">
        <v>1</v>
      </c>
      <c r="N137" s="178" t="s">
        <v>38</v>
      </c>
      <c r="O137" s="179">
        <v>0</v>
      </c>
      <c r="P137" s="179">
        <f>O137*H137</f>
        <v>0</v>
      </c>
      <c r="Q137" s="179">
        <v>0</v>
      </c>
      <c r="R137" s="179">
        <f>Q137*H137</f>
        <v>0</v>
      </c>
      <c r="S137" s="179">
        <v>0</v>
      </c>
      <c r="T137" s="180">
        <f>S137*H137</f>
        <v>0</v>
      </c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R137" s="181" t="s">
        <v>134</v>
      </c>
      <c r="AT137" s="181" t="s">
        <v>130</v>
      </c>
      <c r="AU137" s="181" t="s">
        <v>135</v>
      </c>
      <c r="AY137" s="15" t="s">
        <v>127</v>
      </c>
      <c r="BE137" s="182">
        <f>IF(N137="základná",J137,0)</f>
        <v>0</v>
      </c>
      <c r="BF137" s="182">
        <f>IF(N137="znížená",J137,0)</f>
        <v>195.81999999999999</v>
      </c>
      <c r="BG137" s="182">
        <f>IF(N137="zákl. prenesená",J137,0)</f>
        <v>0</v>
      </c>
      <c r="BH137" s="182">
        <f>IF(N137="zníž. prenesená",J137,0)</f>
        <v>0</v>
      </c>
      <c r="BI137" s="182">
        <f>IF(N137="nulová",J137,0)</f>
        <v>0</v>
      </c>
      <c r="BJ137" s="15" t="s">
        <v>135</v>
      </c>
      <c r="BK137" s="182">
        <f>ROUND(I137*H137,2)</f>
        <v>195.81999999999999</v>
      </c>
      <c r="BL137" s="15" t="s">
        <v>134</v>
      </c>
      <c r="BM137" s="181" t="s">
        <v>160</v>
      </c>
    </row>
    <row r="138" s="2" customFormat="1" ht="33" customHeight="1">
      <c r="A138" s="28"/>
      <c r="B138" s="169"/>
      <c r="C138" s="170" t="s">
        <v>216</v>
      </c>
      <c r="D138" s="170" t="s">
        <v>130</v>
      </c>
      <c r="E138" s="171" t="s">
        <v>930</v>
      </c>
      <c r="F138" s="172" t="s">
        <v>931</v>
      </c>
      <c r="G138" s="173" t="s">
        <v>158</v>
      </c>
      <c r="H138" s="174">
        <v>70</v>
      </c>
      <c r="I138" s="175">
        <v>0.53000000000000003</v>
      </c>
      <c r="J138" s="175">
        <f>ROUND(I138*H138,2)</f>
        <v>37.100000000000001</v>
      </c>
      <c r="K138" s="176"/>
      <c r="L138" s="29"/>
      <c r="M138" s="177" t="s">
        <v>1</v>
      </c>
      <c r="N138" s="178" t="s">
        <v>38</v>
      </c>
      <c r="O138" s="179">
        <v>0</v>
      </c>
      <c r="P138" s="179">
        <f>O138*H138</f>
        <v>0</v>
      </c>
      <c r="Q138" s="179">
        <v>0</v>
      </c>
      <c r="R138" s="179">
        <f>Q138*H138</f>
        <v>0</v>
      </c>
      <c r="S138" s="179">
        <v>0</v>
      </c>
      <c r="T138" s="180">
        <f>S138*H138</f>
        <v>0</v>
      </c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R138" s="181" t="s">
        <v>134</v>
      </c>
      <c r="AT138" s="181" t="s">
        <v>130</v>
      </c>
      <c r="AU138" s="181" t="s">
        <v>135</v>
      </c>
      <c r="AY138" s="15" t="s">
        <v>127</v>
      </c>
      <c r="BE138" s="182">
        <f>IF(N138="základná",J138,0)</f>
        <v>0</v>
      </c>
      <c r="BF138" s="182">
        <f>IF(N138="znížená",J138,0)</f>
        <v>37.100000000000001</v>
      </c>
      <c r="BG138" s="182">
        <f>IF(N138="zákl. prenesená",J138,0)</f>
        <v>0</v>
      </c>
      <c r="BH138" s="182">
        <f>IF(N138="zníž. prenesená",J138,0)</f>
        <v>0</v>
      </c>
      <c r="BI138" s="182">
        <f>IF(N138="nulová",J138,0)</f>
        <v>0</v>
      </c>
      <c r="BJ138" s="15" t="s">
        <v>135</v>
      </c>
      <c r="BK138" s="182">
        <f>ROUND(I138*H138,2)</f>
        <v>37.100000000000001</v>
      </c>
      <c r="BL138" s="15" t="s">
        <v>134</v>
      </c>
      <c r="BM138" s="181" t="s">
        <v>263</v>
      </c>
    </row>
    <row r="139" s="2" customFormat="1" ht="24.15" customHeight="1">
      <c r="A139" s="28"/>
      <c r="B139" s="169"/>
      <c r="C139" s="187" t="s">
        <v>221</v>
      </c>
      <c r="D139" s="187" t="s">
        <v>227</v>
      </c>
      <c r="E139" s="188" t="s">
        <v>932</v>
      </c>
      <c r="F139" s="189" t="s">
        <v>933</v>
      </c>
      <c r="G139" s="190" t="s">
        <v>158</v>
      </c>
      <c r="H139" s="191">
        <v>70</v>
      </c>
      <c r="I139" s="192">
        <v>4.6500000000000004</v>
      </c>
      <c r="J139" s="192">
        <f>ROUND(I139*H139,2)</f>
        <v>325.5</v>
      </c>
      <c r="K139" s="193"/>
      <c r="L139" s="194"/>
      <c r="M139" s="195" t="s">
        <v>1</v>
      </c>
      <c r="N139" s="196" t="s">
        <v>38</v>
      </c>
      <c r="O139" s="179">
        <v>0</v>
      </c>
      <c r="P139" s="179">
        <f>O139*H139</f>
        <v>0</v>
      </c>
      <c r="Q139" s="179">
        <v>0</v>
      </c>
      <c r="R139" s="179">
        <f>Q139*H139</f>
        <v>0</v>
      </c>
      <c r="S139" s="179">
        <v>0</v>
      </c>
      <c r="T139" s="180">
        <f>S139*H139</f>
        <v>0</v>
      </c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R139" s="181" t="s">
        <v>167</v>
      </c>
      <c r="AT139" s="181" t="s">
        <v>227</v>
      </c>
      <c r="AU139" s="181" t="s">
        <v>135</v>
      </c>
      <c r="AY139" s="15" t="s">
        <v>127</v>
      </c>
      <c r="BE139" s="182">
        <f>IF(N139="základná",J139,0)</f>
        <v>0</v>
      </c>
      <c r="BF139" s="182">
        <f>IF(N139="znížená",J139,0)</f>
        <v>325.5</v>
      </c>
      <c r="BG139" s="182">
        <f>IF(N139="zákl. prenesená",J139,0)</f>
        <v>0</v>
      </c>
      <c r="BH139" s="182">
        <f>IF(N139="zníž. prenesená",J139,0)</f>
        <v>0</v>
      </c>
      <c r="BI139" s="182">
        <f>IF(N139="nulová",J139,0)</f>
        <v>0</v>
      </c>
      <c r="BJ139" s="15" t="s">
        <v>135</v>
      </c>
      <c r="BK139" s="182">
        <f>ROUND(I139*H139,2)</f>
        <v>325.5</v>
      </c>
      <c r="BL139" s="15" t="s">
        <v>134</v>
      </c>
      <c r="BM139" s="181" t="s">
        <v>234</v>
      </c>
    </row>
    <row r="140" s="2" customFormat="1" ht="24.15" customHeight="1">
      <c r="A140" s="28"/>
      <c r="B140" s="169"/>
      <c r="C140" s="170" t="s">
        <v>7</v>
      </c>
      <c r="D140" s="170" t="s">
        <v>130</v>
      </c>
      <c r="E140" s="171" t="s">
        <v>934</v>
      </c>
      <c r="F140" s="172" t="s">
        <v>935</v>
      </c>
      <c r="G140" s="173" t="s">
        <v>158</v>
      </c>
      <c r="H140" s="174">
        <v>15</v>
      </c>
      <c r="I140" s="175">
        <v>1.05</v>
      </c>
      <c r="J140" s="175">
        <f>ROUND(I140*H140,2)</f>
        <v>15.75</v>
      </c>
      <c r="K140" s="176"/>
      <c r="L140" s="29"/>
      <c r="M140" s="177" t="s">
        <v>1</v>
      </c>
      <c r="N140" s="178" t="s">
        <v>38</v>
      </c>
      <c r="O140" s="179">
        <v>0</v>
      </c>
      <c r="P140" s="179">
        <f>O140*H140</f>
        <v>0</v>
      </c>
      <c r="Q140" s="179">
        <v>0</v>
      </c>
      <c r="R140" s="179">
        <f>Q140*H140</f>
        <v>0</v>
      </c>
      <c r="S140" s="179">
        <v>0</v>
      </c>
      <c r="T140" s="180">
        <f>S140*H140</f>
        <v>0</v>
      </c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R140" s="181" t="s">
        <v>134</v>
      </c>
      <c r="AT140" s="181" t="s">
        <v>130</v>
      </c>
      <c r="AU140" s="181" t="s">
        <v>135</v>
      </c>
      <c r="AY140" s="15" t="s">
        <v>127</v>
      </c>
      <c r="BE140" s="182">
        <f>IF(N140="základná",J140,0)</f>
        <v>0</v>
      </c>
      <c r="BF140" s="182">
        <f>IF(N140="znížená",J140,0)</f>
        <v>15.75</v>
      </c>
      <c r="BG140" s="182">
        <f>IF(N140="zákl. prenesená",J140,0)</f>
        <v>0</v>
      </c>
      <c r="BH140" s="182">
        <f>IF(N140="zníž. prenesená",J140,0)</f>
        <v>0</v>
      </c>
      <c r="BI140" s="182">
        <f>IF(N140="nulová",J140,0)</f>
        <v>0</v>
      </c>
      <c r="BJ140" s="15" t="s">
        <v>135</v>
      </c>
      <c r="BK140" s="182">
        <f>ROUND(I140*H140,2)</f>
        <v>15.75</v>
      </c>
      <c r="BL140" s="15" t="s">
        <v>134</v>
      </c>
      <c r="BM140" s="181" t="s">
        <v>239</v>
      </c>
    </row>
    <row r="141" s="2" customFormat="1" ht="24.15" customHeight="1">
      <c r="A141" s="28"/>
      <c r="B141" s="169"/>
      <c r="C141" s="187" t="s">
        <v>234</v>
      </c>
      <c r="D141" s="187" t="s">
        <v>227</v>
      </c>
      <c r="E141" s="188" t="s">
        <v>936</v>
      </c>
      <c r="F141" s="189" t="s">
        <v>937</v>
      </c>
      <c r="G141" s="190" t="s">
        <v>158</v>
      </c>
      <c r="H141" s="191">
        <v>15</v>
      </c>
      <c r="I141" s="192">
        <v>6.8799999999999999</v>
      </c>
      <c r="J141" s="192">
        <f>ROUND(I141*H141,2)</f>
        <v>103.2</v>
      </c>
      <c r="K141" s="193"/>
      <c r="L141" s="194"/>
      <c r="M141" s="195" t="s">
        <v>1</v>
      </c>
      <c r="N141" s="196" t="s">
        <v>38</v>
      </c>
      <c r="O141" s="179">
        <v>0</v>
      </c>
      <c r="P141" s="179">
        <f>O141*H141</f>
        <v>0</v>
      </c>
      <c r="Q141" s="179">
        <v>0</v>
      </c>
      <c r="R141" s="179">
        <f>Q141*H141</f>
        <v>0</v>
      </c>
      <c r="S141" s="179">
        <v>0</v>
      </c>
      <c r="T141" s="180">
        <f>S141*H141</f>
        <v>0</v>
      </c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R141" s="181" t="s">
        <v>167</v>
      </c>
      <c r="AT141" s="181" t="s">
        <v>227</v>
      </c>
      <c r="AU141" s="181" t="s">
        <v>135</v>
      </c>
      <c r="AY141" s="15" t="s">
        <v>127</v>
      </c>
      <c r="BE141" s="182">
        <f>IF(N141="základná",J141,0)</f>
        <v>0</v>
      </c>
      <c r="BF141" s="182">
        <f>IF(N141="znížená",J141,0)</f>
        <v>103.2</v>
      </c>
      <c r="BG141" s="182">
        <f>IF(N141="zákl. prenesená",J141,0)</f>
        <v>0</v>
      </c>
      <c r="BH141" s="182">
        <f>IF(N141="zníž. prenesená",J141,0)</f>
        <v>0</v>
      </c>
      <c r="BI141" s="182">
        <f>IF(N141="nulová",J141,0)</f>
        <v>0</v>
      </c>
      <c r="BJ141" s="15" t="s">
        <v>135</v>
      </c>
      <c r="BK141" s="182">
        <f>ROUND(I141*H141,2)</f>
        <v>103.2</v>
      </c>
      <c r="BL141" s="15" t="s">
        <v>134</v>
      </c>
      <c r="BM141" s="181" t="s">
        <v>242</v>
      </c>
    </row>
    <row r="142" s="2" customFormat="1" ht="24.15" customHeight="1">
      <c r="A142" s="28"/>
      <c r="B142" s="169"/>
      <c r="C142" s="170" t="s">
        <v>319</v>
      </c>
      <c r="D142" s="170" t="s">
        <v>130</v>
      </c>
      <c r="E142" s="171" t="s">
        <v>938</v>
      </c>
      <c r="F142" s="172" t="s">
        <v>939</v>
      </c>
      <c r="G142" s="173" t="s">
        <v>158</v>
      </c>
      <c r="H142" s="174">
        <v>20</v>
      </c>
      <c r="I142" s="175">
        <v>12.109999999999999</v>
      </c>
      <c r="J142" s="175">
        <f>ROUND(I142*H142,2)</f>
        <v>242.19999999999999</v>
      </c>
      <c r="K142" s="176"/>
      <c r="L142" s="29"/>
      <c r="M142" s="177" t="s">
        <v>1</v>
      </c>
      <c r="N142" s="178" t="s">
        <v>38</v>
      </c>
      <c r="O142" s="179">
        <v>0</v>
      </c>
      <c r="P142" s="179">
        <f>O142*H142</f>
        <v>0</v>
      </c>
      <c r="Q142" s="179">
        <v>0</v>
      </c>
      <c r="R142" s="179">
        <f>Q142*H142</f>
        <v>0</v>
      </c>
      <c r="S142" s="179">
        <v>0</v>
      </c>
      <c r="T142" s="180">
        <f>S142*H142</f>
        <v>0</v>
      </c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R142" s="181" t="s">
        <v>134</v>
      </c>
      <c r="AT142" s="181" t="s">
        <v>130</v>
      </c>
      <c r="AU142" s="181" t="s">
        <v>135</v>
      </c>
      <c r="AY142" s="15" t="s">
        <v>127</v>
      </c>
      <c r="BE142" s="182">
        <f>IF(N142="základná",J142,0)</f>
        <v>0</v>
      </c>
      <c r="BF142" s="182">
        <f>IF(N142="znížená",J142,0)</f>
        <v>242.19999999999999</v>
      </c>
      <c r="BG142" s="182">
        <f>IF(N142="zákl. prenesená",J142,0)</f>
        <v>0</v>
      </c>
      <c r="BH142" s="182">
        <f>IF(N142="zníž. prenesená",J142,0)</f>
        <v>0</v>
      </c>
      <c r="BI142" s="182">
        <f>IF(N142="nulová",J142,0)</f>
        <v>0</v>
      </c>
      <c r="BJ142" s="15" t="s">
        <v>135</v>
      </c>
      <c r="BK142" s="182">
        <f>ROUND(I142*H142,2)</f>
        <v>242.19999999999999</v>
      </c>
      <c r="BL142" s="15" t="s">
        <v>134</v>
      </c>
      <c r="BM142" s="181" t="s">
        <v>293</v>
      </c>
    </row>
    <row r="143" s="2" customFormat="1" ht="24.15" customHeight="1">
      <c r="A143" s="28"/>
      <c r="B143" s="169"/>
      <c r="C143" s="170" t="s">
        <v>213</v>
      </c>
      <c r="D143" s="170" t="s">
        <v>130</v>
      </c>
      <c r="E143" s="171" t="s">
        <v>940</v>
      </c>
      <c r="F143" s="172" t="s">
        <v>941</v>
      </c>
      <c r="G143" s="173" t="s">
        <v>238</v>
      </c>
      <c r="H143" s="174">
        <v>1</v>
      </c>
      <c r="I143" s="175">
        <v>11.82</v>
      </c>
      <c r="J143" s="175">
        <f>ROUND(I143*H143,2)</f>
        <v>11.82</v>
      </c>
      <c r="K143" s="176"/>
      <c r="L143" s="29"/>
      <c r="M143" s="177" t="s">
        <v>1</v>
      </c>
      <c r="N143" s="178" t="s">
        <v>38</v>
      </c>
      <c r="O143" s="179">
        <v>0</v>
      </c>
      <c r="P143" s="179">
        <f>O143*H143</f>
        <v>0</v>
      </c>
      <c r="Q143" s="179">
        <v>0</v>
      </c>
      <c r="R143" s="179">
        <f>Q143*H143</f>
        <v>0</v>
      </c>
      <c r="S143" s="179">
        <v>0</v>
      </c>
      <c r="T143" s="180">
        <f>S143*H143</f>
        <v>0</v>
      </c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R143" s="181" t="s">
        <v>134</v>
      </c>
      <c r="AT143" s="181" t="s">
        <v>130</v>
      </c>
      <c r="AU143" s="181" t="s">
        <v>135</v>
      </c>
      <c r="AY143" s="15" t="s">
        <v>127</v>
      </c>
      <c r="BE143" s="182">
        <f>IF(N143="základná",J143,0)</f>
        <v>0</v>
      </c>
      <c r="BF143" s="182">
        <f>IF(N143="znížená",J143,0)</f>
        <v>11.82</v>
      </c>
      <c r="BG143" s="182">
        <f>IF(N143="zákl. prenesená",J143,0)</f>
        <v>0</v>
      </c>
      <c r="BH143" s="182">
        <f>IF(N143="zníž. prenesená",J143,0)</f>
        <v>0</v>
      </c>
      <c r="BI143" s="182">
        <f>IF(N143="nulová",J143,0)</f>
        <v>0</v>
      </c>
      <c r="BJ143" s="15" t="s">
        <v>135</v>
      </c>
      <c r="BK143" s="182">
        <f>ROUND(I143*H143,2)</f>
        <v>11.82</v>
      </c>
      <c r="BL143" s="15" t="s">
        <v>134</v>
      </c>
      <c r="BM143" s="181" t="s">
        <v>301</v>
      </c>
    </row>
    <row r="144" s="2" customFormat="1" ht="24.15" customHeight="1">
      <c r="A144" s="28"/>
      <c r="B144" s="169"/>
      <c r="C144" s="170" t="s">
        <v>235</v>
      </c>
      <c r="D144" s="170" t="s">
        <v>130</v>
      </c>
      <c r="E144" s="171" t="s">
        <v>942</v>
      </c>
      <c r="F144" s="172" t="s">
        <v>943</v>
      </c>
      <c r="G144" s="173" t="s">
        <v>158</v>
      </c>
      <c r="H144" s="174">
        <v>88</v>
      </c>
      <c r="I144" s="175">
        <v>5.1900000000000004</v>
      </c>
      <c r="J144" s="175">
        <f>ROUND(I144*H144,2)</f>
        <v>456.72000000000003</v>
      </c>
      <c r="K144" s="176"/>
      <c r="L144" s="29"/>
      <c r="M144" s="177" t="s">
        <v>1</v>
      </c>
      <c r="N144" s="178" t="s">
        <v>38</v>
      </c>
      <c r="O144" s="179">
        <v>0</v>
      </c>
      <c r="P144" s="179">
        <f>O144*H144</f>
        <v>0</v>
      </c>
      <c r="Q144" s="179">
        <v>0</v>
      </c>
      <c r="R144" s="179">
        <f>Q144*H144</f>
        <v>0</v>
      </c>
      <c r="S144" s="179">
        <v>0</v>
      </c>
      <c r="T144" s="180">
        <f>S144*H144</f>
        <v>0</v>
      </c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R144" s="181" t="s">
        <v>134</v>
      </c>
      <c r="AT144" s="181" t="s">
        <v>130</v>
      </c>
      <c r="AU144" s="181" t="s">
        <v>135</v>
      </c>
      <c r="AY144" s="15" t="s">
        <v>127</v>
      </c>
      <c r="BE144" s="182">
        <f>IF(N144="základná",J144,0)</f>
        <v>0</v>
      </c>
      <c r="BF144" s="182">
        <f>IF(N144="znížená",J144,0)</f>
        <v>456.72000000000003</v>
      </c>
      <c r="BG144" s="182">
        <f>IF(N144="zákl. prenesená",J144,0)</f>
        <v>0</v>
      </c>
      <c r="BH144" s="182">
        <f>IF(N144="zníž. prenesená",J144,0)</f>
        <v>0</v>
      </c>
      <c r="BI144" s="182">
        <f>IF(N144="nulová",J144,0)</f>
        <v>0</v>
      </c>
      <c r="BJ144" s="15" t="s">
        <v>135</v>
      </c>
      <c r="BK144" s="182">
        <f>ROUND(I144*H144,2)</f>
        <v>456.72000000000003</v>
      </c>
      <c r="BL144" s="15" t="s">
        <v>134</v>
      </c>
      <c r="BM144" s="181" t="s">
        <v>311</v>
      </c>
    </row>
    <row r="145" s="2" customFormat="1" ht="24.15" customHeight="1">
      <c r="A145" s="28"/>
      <c r="B145" s="169"/>
      <c r="C145" s="170" t="s">
        <v>159</v>
      </c>
      <c r="D145" s="170" t="s">
        <v>130</v>
      </c>
      <c r="E145" s="171" t="s">
        <v>944</v>
      </c>
      <c r="F145" s="172" t="s">
        <v>945</v>
      </c>
      <c r="G145" s="173" t="s">
        <v>158</v>
      </c>
      <c r="H145" s="174">
        <v>88</v>
      </c>
      <c r="I145" s="175">
        <v>1.1299999999999999</v>
      </c>
      <c r="J145" s="175">
        <f>ROUND(I145*H145,2)</f>
        <v>99.439999999999998</v>
      </c>
      <c r="K145" s="176"/>
      <c r="L145" s="29"/>
      <c r="M145" s="177" t="s">
        <v>1</v>
      </c>
      <c r="N145" s="178" t="s">
        <v>38</v>
      </c>
      <c r="O145" s="179">
        <v>0</v>
      </c>
      <c r="P145" s="179">
        <f>O145*H145</f>
        <v>0</v>
      </c>
      <c r="Q145" s="179">
        <v>0</v>
      </c>
      <c r="R145" s="179">
        <f>Q145*H145</f>
        <v>0</v>
      </c>
      <c r="S145" s="179">
        <v>0</v>
      </c>
      <c r="T145" s="180">
        <f>S145*H145</f>
        <v>0</v>
      </c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R145" s="181" t="s">
        <v>134</v>
      </c>
      <c r="AT145" s="181" t="s">
        <v>130</v>
      </c>
      <c r="AU145" s="181" t="s">
        <v>135</v>
      </c>
      <c r="AY145" s="15" t="s">
        <v>127</v>
      </c>
      <c r="BE145" s="182">
        <f>IF(N145="základná",J145,0)</f>
        <v>0</v>
      </c>
      <c r="BF145" s="182">
        <f>IF(N145="znížená",J145,0)</f>
        <v>99.439999999999998</v>
      </c>
      <c r="BG145" s="182">
        <f>IF(N145="zákl. prenesená",J145,0)</f>
        <v>0</v>
      </c>
      <c r="BH145" s="182">
        <f>IF(N145="zníž. prenesená",J145,0)</f>
        <v>0</v>
      </c>
      <c r="BI145" s="182">
        <f>IF(N145="nulová",J145,0)</f>
        <v>0</v>
      </c>
      <c r="BJ145" s="15" t="s">
        <v>135</v>
      </c>
      <c r="BK145" s="182">
        <f>ROUND(I145*H145,2)</f>
        <v>99.439999999999998</v>
      </c>
      <c r="BL145" s="15" t="s">
        <v>134</v>
      </c>
      <c r="BM145" s="181" t="s">
        <v>319</v>
      </c>
    </row>
    <row r="146" s="12" customFormat="1" ht="22.8" customHeight="1">
      <c r="A146" s="12"/>
      <c r="B146" s="157"/>
      <c r="C146" s="12"/>
      <c r="D146" s="158" t="s">
        <v>71</v>
      </c>
      <c r="E146" s="167" t="s">
        <v>270</v>
      </c>
      <c r="F146" s="167" t="s">
        <v>271</v>
      </c>
      <c r="G146" s="12"/>
      <c r="H146" s="12"/>
      <c r="I146" s="12"/>
      <c r="J146" s="168">
        <f>BK146</f>
        <v>235.50999999999999</v>
      </c>
      <c r="K146" s="12"/>
      <c r="L146" s="157"/>
      <c r="M146" s="161"/>
      <c r="N146" s="162"/>
      <c r="O146" s="162"/>
      <c r="P146" s="163">
        <f>P147</f>
        <v>0</v>
      </c>
      <c r="Q146" s="162"/>
      <c r="R146" s="163">
        <f>R147</f>
        <v>0</v>
      </c>
      <c r="S146" s="162"/>
      <c r="T146" s="164">
        <f>T147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158" t="s">
        <v>80</v>
      </c>
      <c r="AT146" s="165" t="s">
        <v>71</v>
      </c>
      <c r="AU146" s="165" t="s">
        <v>80</v>
      </c>
      <c r="AY146" s="158" t="s">
        <v>127</v>
      </c>
      <c r="BK146" s="166">
        <f>BK147</f>
        <v>235.50999999999999</v>
      </c>
    </row>
    <row r="147" s="2" customFormat="1" ht="33" customHeight="1">
      <c r="A147" s="28"/>
      <c r="B147" s="169"/>
      <c r="C147" s="170" t="s">
        <v>243</v>
      </c>
      <c r="D147" s="170" t="s">
        <v>130</v>
      </c>
      <c r="E147" s="171" t="s">
        <v>907</v>
      </c>
      <c r="F147" s="172" t="s">
        <v>908</v>
      </c>
      <c r="G147" s="173" t="s">
        <v>138</v>
      </c>
      <c r="H147" s="174">
        <v>5.1500000000000004</v>
      </c>
      <c r="I147" s="175">
        <v>45.729999999999997</v>
      </c>
      <c r="J147" s="175">
        <f>ROUND(I147*H147,2)</f>
        <v>235.50999999999999</v>
      </c>
      <c r="K147" s="176"/>
      <c r="L147" s="29"/>
      <c r="M147" s="177" t="s">
        <v>1</v>
      </c>
      <c r="N147" s="178" t="s">
        <v>38</v>
      </c>
      <c r="O147" s="179">
        <v>0</v>
      </c>
      <c r="P147" s="179">
        <f>O147*H147</f>
        <v>0</v>
      </c>
      <c r="Q147" s="179">
        <v>0</v>
      </c>
      <c r="R147" s="179">
        <f>Q147*H147</f>
        <v>0</v>
      </c>
      <c r="S147" s="179">
        <v>0</v>
      </c>
      <c r="T147" s="180">
        <f>S147*H147</f>
        <v>0</v>
      </c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R147" s="181" t="s">
        <v>134</v>
      </c>
      <c r="AT147" s="181" t="s">
        <v>130</v>
      </c>
      <c r="AU147" s="181" t="s">
        <v>135</v>
      </c>
      <c r="AY147" s="15" t="s">
        <v>127</v>
      </c>
      <c r="BE147" s="182">
        <f>IF(N147="základná",J147,0)</f>
        <v>0</v>
      </c>
      <c r="BF147" s="182">
        <f>IF(N147="znížená",J147,0)</f>
        <v>235.50999999999999</v>
      </c>
      <c r="BG147" s="182">
        <f>IF(N147="zákl. prenesená",J147,0)</f>
        <v>0</v>
      </c>
      <c r="BH147" s="182">
        <f>IF(N147="zníž. prenesená",J147,0)</f>
        <v>0</v>
      </c>
      <c r="BI147" s="182">
        <f>IF(N147="nulová",J147,0)</f>
        <v>0</v>
      </c>
      <c r="BJ147" s="15" t="s">
        <v>135</v>
      </c>
      <c r="BK147" s="182">
        <f>ROUND(I147*H147,2)</f>
        <v>235.50999999999999</v>
      </c>
      <c r="BL147" s="15" t="s">
        <v>134</v>
      </c>
      <c r="BM147" s="181" t="s">
        <v>329</v>
      </c>
    </row>
    <row r="148" s="12" customFormat="1" ht="25.92" customHeight="1">
      <c r="A148" s="12"/>
      <c r="B148" s="157"/>
      <c r="C148" s="12"/>
      <c r="D148" s="158" t="s">
        <v>71</v>
      </c>
      <c r="E148" s="159" t="s">
        <v>151</v>
      </c>
      <c r="F148" s="159" t="s">
        <v>152</v>
      </c>
      <c r="G148" s="12"/>
      <c r="H148" s="12"/>
      <c r="I148" s="12"/>
      <c r="J148" s="160">
        <f>BK148</f>
        <v>1876.27</v>
      </c>
      <c r="K148" s="12"/>
      <c r="L148" s="157"/>
      <c r="M148" s="161"/>
      <c r="N148" s="162"/>
      <c r="O148" s="162"/>
      <c r="P148" s="163">
        <f>P149</f>
        <v>0</v>
      </c>
      <c r="Q148" s="162"/>
      <c r="R148" s="163">
        <f>R149</f>
        <v>0</v>
      </c>
      <c r="S148" s="162"/>
      <c r="T148" s="164">
        <f>T149</f>
        <v>0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158" t="s">
        <v>135</v>
      </c>
      <c r="AT148" s="165" t="s">
        <v>71</v>
      </c>
      <c r="AU148" s="165" t="s">
        <v>72</v>
      </c>
      <c r="AY148" s="158" t="s">
        <v>127</v>
      </c>
      <c r="BK148" s="166">
        <f>BK149</f>
        <v>1876.27</v>
      </c>
    </row>
    <row r="149" s="12" customFormat="1" ht="22.8" customHeight="1">
      <c r="A149" s="12"/>
      <c r="B149" s="157"/>
      <c r="C149" s="12"/>
      <c r="D149" s="158" t="s">
        <v>71</v>
      </c>
      <c r="E149" s="167" t="s">
        <v>946</v>
      </c>
      <c r="F149" s="167" t="s">
        <v>947</v>
      </c>
      <c r="G149" s="12"/>
      <c r="H149" s="12"/>
      <c r="I149" s="12"/>
      <c r="J149" s="168">
        <f>BK149</f>
        <v>1876.27</v>
      </c>
      <c r="K149" s="12"/>
      <c r="L149" s="157"/>
      <c r="M149" s="161"/>
      <c r="N149" s="162"/>
      <c r="O149" s="162"/>
      <c r="P149" s="163">
        <f>SUM(P150:P162)</f>
        <v>0</v>
      </c>
      <c r="Q149" s="162"/>
      <c r="R149" s="163">
        <f>SUM(R150:R162)</f>
        <v>0</v>
      </c>
      <c r="S149" s="162"/>
      <c r="T149" s="164">
        <f>SUM(T150:T162)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158" t="s">
        <v>135</v>
      </c>
      <c r="AT149" s="165" t="s">
        <v>71</v>
      </c>
      <c r="AU149" s="165" t="s">
        <v>80</v>
      </c>
      <c r="AY149" s="158" t="s">
        <v>127</v>
      </c>
      <c r="BK149" s="166">
        <f>SUM(BK150:BK162)</f>
        <v>1876.27</v>
      </c>
    </row>
    <row r="150" s="2" customFormat="1" ht="33" customHeight="1">
      <c r="A150" s="28"/>
      <c r="B150" s="169"/>
      <c r="C150" s="170" t="s">
        <v>242</v>
      </c>
      <c r="D150" s="170" t="s">
        <v>130</v>
      </c>
      <c r="E150" s="171" t="s">
        <v>948</v>
      </c>
      <c r="F150" s="172" t="s">
        <v>949</v>
      </c>
      <c r="G150" s="173" t="s">
        <v>158</v>
      </c>
      <c r="H150" s="174">
        <v>1</v>
      </c>
      <c r="I150" s="175">
        <v>22.190000000000001</v>
      </c>
      <c r="J150" s="175">
        <f>ROUND(I150*H150,2)</f>
        <v>22.190000000000001</v>
      </c>
      <c r="K150" s="176"/>
      <c r="L150" s="29"/>
      <c r="M150" s="177" t="s">
        <v>1</v>
      </c>
      <c r="N150" s="178" t="s">
        <v>38</v>
      </c>
      <c r="O150" s="179">
        <v>0</v>
      </c>
      <c r="P150" s="179">
        <f>O150*H150</f>
        <v>0</v>
      </c>
      <c r="Q150" s="179">
        <v>0</v>
      </c>
      <c r="R150" s="179">
        <f>Q150*H150</f>
        <v>0</v>
      </c>
      <c r="S150" s="179">
        <v>0</v>
      </c>
      <c r="T150" s="180">
        <f>S150*H150</f>
        <v>0</v>
      </c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R150" s="181" t="s">
        <v>159</v>
      </c>
      <c r="AT150" s="181" t="s">
        <v>130</v>
      </c>
      <c r="AU150" s="181" t="s">
        <v>135</v>
      </c>
      <c r="AY150" s="15" t="s">
        <v>127</v>
      </c>
      <c r="BE150" s="182">
        <f>IF(N150="základná",J150,0)</f>
        <v>0</v>
      </c>
      <c r="BF150" s="182">
        <f>IF(N150="znížená",J150,0)</f>
        <v>22.190000000000001</v>
      </c>
      <c r="BG150" s="182">
        <f>IF(N150="zákl. prenesená",J150,0)</f>
        <v>0</v>
      </c>
      <c r="BH150" s="182">
        <f>IF(N150="zníž. prenesená",J150,0)</f>
        <v>0</v>
      </c>
      <c r="BI150" s="182">
        <f>IF(N150="nulová",J150,0)</f>
        <v>0</v>
      </c>
      <c r="BJ150" s="15" t="s">
        <v>135</v>
      </c>
      <c r="BK150" s="182">
        <f>ROUND(I150*H150,2)</f>
        <v>22.190000000000001</v>
      </c>
      <c r="BL150" s="15" t="s">
        <v>159</v>
      </c>
      <c r="BM150" s="181" t="s">
        <v>337</v>
      </c>
    </row>
    <row r="151" s="2" customFormat="1" ht="33" customHeight="1">
      <c r="A151" s="28"/>
      <c r="B151" s="169"/>
      <c r="C151" s="170" t="s">
        <v>282</v>
      </c>
      <c r="D151" s="170" t="s">
        <v>130</v>
      </c>
      <c r="E151" s="171" t="s">
        <v>950</v>
      </c>
      <c r="F151" s="172" t="s">
        <v>951</v>
      </c>
      <c r="G151" s="173" t="s">
        <v>158</v>
      </c>
      <c r="H151" s="174">
        <v>4</v>
      </c>
      <c r="I151" s="175">
        <v>30.02</v>
      </c>
      <c r="J151" s="175">
        <f>ROUND(I151*H151,2)</f>
        <v>120.08</v>
      </c>
      <c r="K151" s="176"/>
      <c r="L151" s="29"/>
      <c r="M151" s="177" t="s">
        <v>1</v>
      </c>
      <c r="N151" s="178" t="s">
        <v>38</v>
      </c>
      <c r="O151" s="179">
        <v>0</v>
      </c>
      <c r="P151" s="179">
        <f>O151*H151</f>
        <v>0</v>
      </c>
      <c r="Q151" s="179">
        <v>0</v>
      </c>
      <c r="R151" s="179">
        <f>Q151*H151</f>
        <v>0</v>
      </c>
      <c r="S151" s="179">
        <v>0</v>
      </c>
      <c r="T151" s="180">
        <f>S151*H151</f>
        <v>0</v>
      </c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R151" s="181" t="s">
        <v>159</v>
      </c>
      <c r="AT151" s="181" t="s">
        <v>130</v>
      </c>
      <c r="AU151" s="181" t="s">
        <v>135</v>
      </c>
      <c r="AY151" s="15" t="s">
        <v>127</v>
      </c>
      <c r="BE151" s="182">
        <f>IF(N151="základná",J151,0)</f>
        <v>0</v>
      </c>
      <c r="BF151" s="182">
        <f>IF(N151="znížená",J151,0)</f>
        <v>120.08</v>
      </c>
      <c r="BG151" s="182">
        <f>IF(N151="zákl. prenesená",J151,0)</f>
        <v>0</v>
      </c>
      <c r="BH151" s="182">
        <f>IF(N151="zníž. prenesená",J151,0)</f>
        <v>0</v>
      </c>
      <c r="BI151" s="182">
        <f>IF(N151="nulová",J151,0)</f>
        <v>0</v>
      </c>
      <c r="BJ151" s="15" t="s">
        <v>135</v>
      </c>
      <c r="BK151" s="182">
        <f>ROUND(I151*H151,2)</f>
        <v>120.08</v>
      </c>
      <c r="BL151" s="15" t="s">
        <v>159</v>
      </c>
      <c r="BM151" s="181" t="s">
        <v>345</v>
      </c>
    </row>
    <row r="152" s="2" customFormat="1" ht="24.15" customHeight="1">
      <c r="A152" s="28"/>
      <c r="B152" s="169"/>
      <c r="C152" s="170" t="s">
        <v>297</v>
      </c>
      <c r="D152" s="170" t="s">
        <v>130</v>
      </c>
      <c r="E152" s="171" t="s">
        <v>952</v>
      </c>
      <c r="F152" s="172" t="s">
        <v>953</v>
      </c>
      <c r="G152" s="173" t="s">
        <v>954</v>
      </c>
      <c r="H152" s="174">
        <v>1</v>
      </c>
      <c r="I152" s="175">
        <v>276.24000000000001</v>
      </c>
      <c r="J152" s="175">
        <f>ROUND(I152*H152,2)</f>
        <v>276.24000000000001</v>
      </c>
      <c r="K152" s="176"/>
      <c r="L152" s="29"/>
      <c r="M152" s="177" t="s">
        <v>1</v>
      </c>
      <c r="N152" s="178" t="s">
        <v>38</v>
      </c>
      <c r="O152" s="179">
        <v>0</v>
      </c>
      <c r="P152" s="179">
        <f>O152*H152</f>
        <v>0</v>
      </c>
      <c r="Q152" s="179">
        <v>0</v>
      </c>
      <c r="R152" s="179">
        <f>Q152*H152</f>
        <v>0</v>
      </c>
      <c r="S152" s="179">
        <v>0</v>
      </c>
      <c r="T152" s="180">
        <f>S152*H152</f>
        <v>0</v>
      </c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R152" s="181" t="s">
        <v>159</v>
      </c>
      <c r="AT152" s="181" t="s">
        <v>130</v>
      </c>
      <c r="AU152" s="181" t="s">
        <v>135</v>
      </c>
      <c r="AY152" s="15" t="s">
        <v>127</v>
      </c>
      <c r="BE152" s="182">
        <f>IF(N152="základná",J152,0)</f>
        <v>0</v>
      </c>
      <c r="BF152" s="182">
        <f>IF(N152="znížená",J152,0)</f>
        <v>276.24000000000001</v>
      </c>
      <c r="BG152" s="182">
        <f>IF(N152="zákl. prenesená",J152,0)</f>
        <v>0</v>
      </c>
      <c r="BH152" s="182">
        <f>IF(N152="zníž. prenesená",J152,0)</f>
        <v>0</v>
      </c>
      <c r="BI152" s="182">
        <f>IF(N152="nulová",J152,0)</f>
        <v>0</v>
      </c>
      <c r="BJ152" s="15" t="s">
        <v>135</v>
      </c>
      <c r="BK152" s="182">
        <f>ROUND(I152*H152,2)</f>
        <v>276.24000000000001</v>
      </c>
      <c r="BL152" s="15" t="s">
        <v>159</v>
      </c>
      <c r="BM152" s="181" t="s">
        <v>353</v>
      </c>
    </row>
    <row r="153" s="2" customFormat="1" ht="21.75" customHeight="1">
      <c r="A153" s="28"/>
      <c r="B153" s="169"/>
      <c r="C153" s="187" t="s">
        <v>301</v>
      </c>
      <c r="D153" s="187" t="s">
        <v>227</v>
      </c>
      <c r="E153" s="188" t="s">
        <v>955</v>
      </c>
      <c r="F153" s="189" t="s">
        <v>956</v>
      </c>
      <c r="G153" s="190" t="s">
        <v>238</v>
      </c>
      <c r="H153" s="191">
        <v>3</v>
      </c>
      <c r="I153" s="192">
        <v>45.590000000000003</v>
      </c>
      <c r="J153" s="192">
        <f>ROUND(I153*H153,2)</f>
        <v>136.77000000000001</v>
      </c>
      <c r="K153" s="193"/>
      <c r="L153" s="194"/>
      <c r="M153" s="195" t="s">
        <v>1</v>
      </c>
      <c r="N153" s="196" t="s">
        <v>38</v>
      </c>
      <c r="O153" s="179">
        <v>0</v>
      </c>
      <c r="P153" s="179">
        <f>O153*H153</f>
        <v>0</v>
      </c>
      <c r="Q153" s="179">
        <v>0</v>
      </c>
      <c r="R153" s="179">
        <f>Q153*H153</f>
        <v>0</v>
      </c>
      <c r="S153" s="179">
        <v>0</v>
      </c>
      <c r="T153" s="180">
        <f>S153*H153</f>
        <v>0</v>
      </c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R153" s="181" t="s">
        <v>301</v>
      </c>
      <c r="AT153" s="181" t="s">
        <v>227</v>
      </c>
      <c r="AU153" s="181" t="s">
        <v>135</v>
      </c>
      <c r="AY153" s="15" t="s">
        <v>127</v>
      </c>
      <c r="BE153" s="182">
        <f>IF(N153="základná",J153,0)</f>
        <v>0</v>
      </c>
      <c r="BF153" s="182">
        <f>IF(N153="znížená",J153,0)</f>
        <v>136.77000000000001</v>
      </c>
      <c r="BG153" s="182">
        <f>IF(N153="zákl. prenesená",J153,0)</f>
        <v>0</v>
      </c>
      <c r="BH153" s="182">
        <f>IF(N153="zníž. prenesená",J153,0)</f>
        <v>0</v>
      </c>
      <c r="BI153" s="182">
        <f>IF(N153="nulová",J153,0)</f>
        <v>0</v>
      </c>
      <c r="BJ153" s="15" t="s">
        <v>135</v>
      </c>
      <c r="BK153" s="182">
        <f>ROUND(I153*H153,2)</f>
        <v>136.77000000000001</v>
      </c>
      <c r="BL153" s="15" t="s">
        <v>159</v>
      </c>
      <c r="BM153" s="181" t="s">
        <v>266</v>
      </c>
    </row>
    <row r="154" s="2" customFormat="1" ht="21.75" customHeight="1">
      <c r="A154" s="28"/>
      <c r="B154" s="169"/>
      <c r="C154" s="187" t="s">
        <v>311</v>
      </c>
      <c r="D154" s="187" t="s">
        <v>227</v>
      </c>
      <c r="E154" s="188" t="s">
        <v>957</v>
      </c>
      <c r="F154" s="189" t="s">
        <v>958</v>
      </c>
      <c r="G154" s="190" t="s">
        <v>238</v>
      </c>
      <c r="H154" s="191">
        <v>2</v>
      </c>
      <c r="I154" s="192">
        <v>63.18</v>
      </c>
      <c r="J154" s="192">
        <f>ROUND(I154*H154,2)</f>
        <v>126.36</v>
      </c>
      <c r="K154" s="193"/>
      <c r="L154" s="194"/>
      <c r="M154" s="195" t="s">
        <v>1</v>
      </c>
      <c r="N154" s="196" t="s">
        <v>38</v>
      </c>
      <c r="O154" s="179">
        <v>0</v>
      </c>
      <c r="P154" s="179">
        <f>O154*H154</f>
        <v>0</v>
      </c>
      <c r="Q154" s="179">
        <v>0</v>
      </c>
      <c r="R154" s="179">
        <f>Q154*H154</f>
        <v>0</v>
      </c>
      <c r="S154" s="179">
        <v>0</v>
      </c>
      <c r="T154" s="180">
        <f>S154*H154</f>
        <v>0</v>
      </c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R154" s="181" t="s">
        <v>301</v>
      </c>
      <c r="AT154" s="181" t="s">
        <v>227</v>
      </c>
      <c r="AU154" s="181" t="s">
        <v>135</v>
      </c>
      <c r="AY154" s="15" t="s">
        <v>127</v>
      </c>
      <c r="BE154" s="182">
        <f>IF(N154="základná",J154,0)</f>
        <v>0</v>
      </c>
      <c r="BF154" s="182">
        <f>IF(N154="znížená",J154,0)</f>
        <v>126.36</v>
      </c>
      <c r="BG154" s="182">
        <f>IF(N154="zákl. prenesená",J154,0)</f>
        <v>0</v>
      </c>
      <c r="BH154" s="182">
        <f>IF(N154="zníž. prenesená",J154,0)</f>
        <v>0</v>
      </c>
      <c r="BI154" s="182">
        <f>IF(N154="nulová",J154,0)</f>
        <v>0</v>
      </c>
      <c r="BJ154" s="15" t="s">
        <v>135</v>
      </c>
      <c r="BK154" s="182">
        <f>ROUND(I154*H154,2)</f>
        <v>126.36</v>
      </c>
      <c r="BL154" s="15" t="s">
        <v>159</v>
      </c>
      <c r="BM154" s="181" t="s">
        <v>269</v>
      </c>
    </row>
    <row r="155" s="2" customFormat="1" ht="21.75" customHeight="1">
      <c r="A155" s="28"/>
      <c r="B155" s="169"/>
      <c r="C155" s="187" t="s">
        <v>315</v>
      </c>
      <c r="D155" s="187" t="s">
        <v>227</v>
      </c>
      <c r="E155" s="188" t="s">
        <v>959</v>
      </c>
      <c r="F155" s="189" t="s">
        <v>960</v>
      </c>
      <c r="G155" s="190" t="s">
        <v>238</v>
      </c>
      <c r="H155" s="191">
        <v>1</v>
      </c>
      <c r="I155" s="192">
        <v>68.739999999999995</v>
      </c>
      <c r="J155" s="192">
        <f>ROUND(I155*H155,2)</f>
        <v>68.739999999999995</v>
      </c>
      <c r="K155" s="193"/>
      <c r="L155" s="194"/>
      <c r="M155" s="195" t="s">
        <v>1</v>
      </c>
      <c r="N155" s="196" t="s">
        <v>38</v>
      </c>
      <c r="O155" s="179">
        <v>0</v>
      </c>
      <c r="P155" s="179">
        <f>O155*H155</f>
        <v>0</v>
      </c>
      <c r="Q155" s="179">
        <v>0</v>
      </c>
      <c r="R155" s="179">
        <f>Q155*H155</f>
        <v>0</v>
      </c>
      <c r="S155" s="179">
        <v>0</v>
      </c>
      <c r="T155" s="180">
        <f>S155*H155</f>
        <v>0</v>
      </c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R155" s="181" t="s">
        <v>301</v>
      </c>
      <c r="AT155" s="181" t="s">
        <v>227</v>
      </c>
      <c r="AU155" s="181" t="s">
        <v>135</v>
      </c>
      <c r="AY155" s="15" t="s">
        <v>127</v>
      </c>
      <c r="BE155" s="182">
        <f>IF(N155="základná",J155,0)</f>
        <v>0</v>
      </c>
      <c r="BF155" s="182">
        <f>IF(N155="znížená",J155,0)</f>
        <v>68.739999999999995</v>
      </c>
      <c r="BG155" s="182">
        <f>IF(N155="zákl. prenesená",J155,0)</f>
        <v>0</v>
      </c>
      <c r="BH155" s="182">
        <f>IF(N155="zníž. prenesená",J155,0)</f>
        <v>0</v>
      </c>
      <c r="BI155" s="182">
        <f>IF(N155="nulová",J155,0)</f>
        <v>0</v>
      </c>
      <c r="BJ155" s="15" t="s">
        <v>135</v>
      </c>
      <c r="BK155" s="182">
        <f>ROUND(I155*H155,2)</f>
        <v>68.739999999999995</v>
      </c>
      <c r="BL155" s="15" t="s">
        <v>159</v>
      </c>
      <c r="BM155" s="181" t="s">
        <v>377</v>
      </c>
    </row>
    <row r="156" s="2" customFormat="1" ht="24.15" customHeight="1">
      <c r="A156" s="28"/>
      <c r="B156" s="169"/>
      <c r="C156" s="170" t="s">
        <v>247</v>
      </c>
      <c r="D156" s="170" t="s">
        <v>130</v>
      </c>
      <c r="E156" s="171" t="s">
        <v>961</v>
      </c>
      <c r="F156" s="172" t="s">
        <v>962</v>
      </c>
      <c r="G156" s="173" t="s">
        <v>238</v>
      </c>
      <c r="H156" s="174">
        <v>1</v>
      </c>
      <c r="I156" s="175">
        <v>10.32</v>
      </c>
      <c r="J156" s="175">
        <f>ROUND(I156*H156,2)</f>
        <v>10.32</v>
      </c>
      <c r="K156" s="176"/>
      <c r="L156" s="29"/>
      <c r="M156" s="177" t="s">
        <v>1</v>
      </c>
      <c r="N156" s="178" t="s">
        <v>38</v>
      </c>
      <c r="O156" s="179">
        <v>0</v>
      </c>
      <c r="P156" s="179">
        <f>O156*H156</f>
        <v>0</v>
      </c>
      <c r="Q156" s="179">
        <v>0</v>
      </c>
      <c r="R156" s="179">
        <f>Q156*H156</f>
        <v>0</v>
      </c>
      <c r="S156" s="179">
        <v>0</v>
      </c>
      <c r="T156" s="180">
        <f>S156*H156</f>
        <v>0</v>
      </c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R156" s="181" t="s">
        <v>159</v>
      </c>
      <c r="AT156" s="181" t="s">
        <v>130</v>
      </c>
      <c r="AU156" s="181" t="s">
        <v>135</v>
      </c>
      <c r="AY156" s="15" t="s">
        <v>127</v>
      </c>
      <c r="BE156" s="182">
        <f>IF(N156="základná",J156,0)</f>
        <v>0</v>
      </c>
      <c r="BF156" s="182">
        <f>IF(N156="znížená",J156,0)</f>
        <v>10.32</v>
      </c>
      <c r="BG156" s="182">
        <f>IF(N156="zákl. prenesená",J156,0)</f>
        <v>0</v>
      </c>
      <c r="BH156" s="182">
        <f>IF(N156="zníž. prenesená",J156,0)</f>
        <v>0</v>
      </c>
      <c r="BI156" s="182">
        <f>IF(N156="nulová",J156,0)</f>
        <v>0</v>
      </c>
      <c r="BJ156" s="15" t="s">
        <v>135</v>
      </c>
      <c r="BK156" s="182">
        <f>ROUND(I156*H156,2)</f>
        <v>10.32</v>
      </c>
      <c r="BL156" s="15" t="s">
        <v>159</v>
      </c>
      <c r="BM156" s="181" t="s">
        <v>385</v>
      </c>
    </row>
    <row r="157" s="2" customFormat="1" ht="16.5" customHeight="1">
      <c r="A157" s="28"/>
      <c r="B157" s="169"/>
      <c r="C157" s="187" t="s">
        <v>251</v>
      </c>
      <c r="D157" s="187" t="s">
        <v>227</v>
      </c>
      <c r="E157" s="188" t="s">
        <v>963</v>
      </c>
      <c r="F157" s="189" t="s">
        <v>964</v>
      </c>
      <c r="G157" s="190" t="s">
        <v>238</v>
      </c>
      <c r="H157" s="191">
        <v>1</v>
      </c>
      <c r="I157" s="192">
        <v>49.390000000000001</v>
      </c>
      <c r="J157" s="192">
        <f>ROUND(I157*H157,2)</f>
        <v>49.390000000000001</v>
      </c>
      <c r="K157" s="193"/>
      <c r="L157" s="194"/>
      <c r="M157" s="195" t="s">
        <v>1</v>
      </c>
      <c r="N157" s="196" t="s">
        <v>38</v>
      </c>
      <c r="O157" s="179">
        <v>0</v>
      </c>
      <c r="P157" s="179">
        <f>O157*H157</f>
        <v>0</v>
      </c>
      <c r="Q157" s="179">
        <v>0</v>
      </c>
      <c r="R157" s="179">
        <f>Q157*H157</f>
        <v>0</v>
      </c>
      <c r="S157" s="179">
        <v>0</v>
      </c>
      <c r="T157" s="180">
        <f>S157*H157</f>
        <v>0</v>
      </c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R157" s="181" t="s">
        <v>301</v>
      </c>
      <c r="AT157" s="181" t="s">
        <v>227</v>
      </c>
      <c r="AU157" s="181" t="s">
        <v>135</v>
      </c>
      <c r="AY157" s="15" t="s">
        <v>127</v>
      </c>
      <c r="BE157" s="182">
        <f>IF(N157="základná",J157,0)</f>
        <v>0</v>
      </c>
      <c r="BF157" s="182">
        <f>IF(N157="znížená",J157,0)</f>
        <v>49.390000000000001</v>
      </c>
      <c r="BG157" s="182">
        <f>IF(N157="zákl. prenesená",J157,0)</f>
        <v>0</v>
      </c>
      <c r="BH157" s="182">
        <f>IF(N157="zníž. prenesená",J157,0)</f>
        <v>0</v>
      </c>
      <c r="BI157" s="182">
        <f>IF(N157="nulová",J157,0)</f>
        <v>0</v>
      </c>
      <c r="BJ157" s="15" t="s">
        <v>135</v>
      </c>
      <c r="BK157" s="182">
        <f>ROUND(I157*H157,2)</f>
        <v>49.390000000000001</v>
      </c>
      <c r="BL157" s="15" t="s">
        <v>159</v>
      </c>
      <c r="BM157" s="181" t="s">
        <v>395</v>
      </c>
    </row>
    <row r="158" s="2" customFormat="1" ht="16.5" customHeight="1">
      <c r="A158" s="28"/>
      <c r="B158" s="169"/>
      <c r="C158" s="170" t="s">
        <v>160</v>
      </c>
      <c r="D158" s="170" t="s">
        <v>130</v>
      </c>
      <c r="E158" s="171" t="s">
        <v>965</v>
      </c>
      <c r="F158" s="172" t="s">
        <v>966</v>
      </c>
      <c r="G158" s="173" t="s">
        <v>238</v>
      </c>
      <c r="H158" s="174">
        <v>1</v>
      </c>
      <c r="I158" s="175">
        <v>6.3799999999999999</v>
      </c>
      <c r="J158" s="175">
        <f>ROUND(I158*H158,2)</f>
        <v>6.3799999999999999</v>
      </c>
      <c r="K158" s="176"/>
      <c r="L158" s="29"/>
      <c r="M158" s="177" t="s">
        <v>1</v>
      </c>
      <c r="N158" s="178" t="s">
        <v>38</v>
      </c>
      <c r="O158" s="179">
        <v>0</v>
      </c>
      <c r="P158" s="179">
        <f>O158*H158</f>
        <v>0</v>
      </c>
      <c r="Q158" s="179">
        <v>0</v>
      </c>
      <c r="R158" s="179">
        <f>Q158*H158</f>
        <v>0</v>
      </c>
      <c r="S158" s="179">
        <v>0</v>
      </c>
      <c r="T158" s="180">
        <f>S158*H158</f>
        <v>0</v>
      </c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R158" s="181" t="s">
        <v>159</v>
      </c>
      <c r="AT158" s="181" t="s">
        <v>130</v>
      </c>
      <c r="AU158" s="181" t="s">
        <v>135</v>
      </c>
      <c r="AY158" s="15" t="s">
        <v>127</v>
      </c>
      <c r="BE158" s="182">
        <f>IF(N158="základná",J158,0)</f>
        <v>0</v>
      </c>
      <c r="BF158" s="182">
        <f>IF(N158="znížená",J158,0)</f>
        <v>6.3799999999999999</v>
      </c>
      <c r="BG158" s="182">
        <f>IF(N158="zákl. prenesená",J158,0)</f>
        <v>0</v>
      </c>
      <c r="BH158" s="182">
        <f>IF(N158="zníž. prenesená",J158,0)</f>
        <v>0</v>
      </c>
      <c r="BI158" s="182">
        <f>IF(N158="nulová",J158,0)</f>
        <v>0</v>
      </c>
      <c r="BJ158" s="15" t="s">
        <v>135</v>
      </c>
      <c r="BK158" s="182">
        <f>ROUND(I158*H158,2)</f>
        <v>6.3799999999999999</v>
      </c>
      <c r="BL158" s="15" t="s">
        <v>159</v>
      </c>
      <c r="BM158" s="181" t="s">
        <v>403</v>
      </c>
    </row>
    <row r="159" s="2" customFormat="1" ht="21.75" customHeight="1">
      <c r="A159" s="28"/>
      <c r="B159" s="169"/>
      <c r="C159" s="187" t="s">
        <v>259</v>
      </c>
      <c r="D159" s="187" t="s">
        <v>227</v>
      </c>
      <c r="E159" s="188" t="s">
        <v>967</v>
      </c>
      <c r="F159" s="189" t="s">
        <v>968</v>
      </c>
      <c r="G159" s="190" t="s">
        <v>238</v>
      </c>
      <c r="H159" s="191">
        <v>1</v>
      </c>
      <c r="I159" s="192">
        <v>11.52</v>
      </c>
      <c r="J159" s="192">
        <f>ROUND(I159*H159,2)</f>
        <v>11.52</v>
      </c>
      <c r="K159" s="193"/>
      <c r="L159" s="194"/>
      <c r="M159" s="195" t="s">
        <v>1</v>
      </c>
      <c r="N159" s="196" t="s">
        <v>38</v>
      </c>
      <c r="O159" s="179">
        <v>0</v>
      </c>
      <c r="P159" s="179">
        <f>O159*H159</f>
        <v>0</v>
      </c>
      <c r="Q159" s="179">
        <v>0</v>
      </c>
      <c r="R159" s="179">
        <f>Q159*H159</f>
        <v>0</v>
      </c>
      <c r="S159" s="179">
        <v>0</v>
      </c>
      <c r="T159" s="180">
        <f>S159*H159</f>
        <v>0</v>
      </c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R159" s="181" t="s">
        <v>301</v>
      </c>
      <c r="AT159" s="181" t="s">
        <v>227</v>
      </c>
      <c r="AU159" s="181" t="s">
        <v>135</v>
      </c>
      <c r="AY159" s="15" t="s">
        <v>127</v>
      </c>
      <c r="BE159" s="182">
        <f>IF(N159="základná",J159,0)</f>
        <v>0</v>
      </c>
      <c r="BF159" s="182">
        <f>IF(N159="znížená",J159,0)</f>
        <v>11.52</v>
      </c>
      <c r="BG159" s="182">
        <f>IF(N159="zákl. prenesená",J159,0)</f>
        <v>0</v>
      </c>
      <c r="BH159" s="182">
        <f>IF(N159="zníž. prenesená",J159,0)</f>
        <v>0</v>
      </c>
      <c r="BI159" s="182">
        <f>IF(N159="nulová",J159,0)</f>
        <v>0</v>
      </c>
      <c r="BJ159" s="15" t="s">
        <v>135</v>
      </c>
      <c r="BK159" s="182">
        <f>ROUND(I159*H159,2)</f>
        <v>11.52</v>
      </c>
      <c r="BL159" s="15" t="s">
        <v>159</v>
      </c>
      <c r="BM159" s="181" t="s">
        <v>414</v>
      </c>
    </row>
    <row r="160" s="2" customFormat="1" ht="24.15" customHeight="1">
      <c r="A160" s="28"/>
      <c r="B160" s="169"/>
      <c r="C160" s="187" t="s">
        <v>263</v>
      </c>
      <c r="D160" s="187" t="s">
        <v>227</v>
      </c>
      <c r="E160" s="188" t="s">
        <v>969</v>
      </c>
      <c r="F160" s="189" t="s">
        <v>970</v>
      </c>
      <c r="G160" s="190" t="s">
        <v>238</v>
      </c>
      <c r="H160" s="191">
        <v>1</v>
      </c>
      <c r="I160" s="192">
        <v>62.060000000000002</v>
      </c>
      <c r="J160" s="192">
        <f>ROUND(I160*H160,2)</f>
        <v>62.060000000000002</v>
      </c>
      <c r="K160" s="193"/>
      <c r="L160" s="194"/>
      <c r="M160" s="195" t="s">
        <v>1</v>
      </c>
      <c r="N160" s="196" t="s">
        <v>38</v>
      </c>
      <c r="O160" s="179">
        <v>0</v>
      </c>
      <c r="P160" s="179">
        <f>O160*H160</f>
        <v>0</v>
      </c>
      <c r="Q160" s="179">
        <v>0</v>
      </c>
      <c r="R160" s="179">
        <f>Q160*H160</f>
        <v>0</v>
      </c>
      <c r="S160" s="179">
        <v>0</v>
      </c>
      <c r="T160" s="180">
        <f>S160*H160</f>
        <v>0</v>
      </c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R160" s="181" t="s">
        <v>301</v>
      </c>
      <c r="AT160" s="181" t="s">
        <v>227</v>
      </c>
      <c r="AU160" s="181" t="s">
        <v>135</v>
      </c>
      <c r="AY160" s="15" t="s">
        <v>127</v>
      </c>
      <c r="BE160" s="182">
        <f>IF(N160="základná",J160,0)</f>
        <v>0</v>
      </c>
      <c r="BF160" s="182">
        <f>IF(N160="znížená",J160,0)</f>
        <v>62.060000000000002</v>
      </c>
      <c r="BG160" s="182">
        <f>IF(N160="zákl. prenesená",J160,0)</f>
        <v>0</v>
      </c>
      <c r="BH160" s="182">
        <f>IF(N160="zníž. prenesená",J160,0)</f>
        <v>0</v>
      </c>
      <c r="BI160" s="182">
        <f>IF(N160="nulová",J160,0)</f>
        <v>0</v>
      </c>
      <c r="BJ160" s="15" t="s">
        <v>135</v>
      </c>
      <c r="BK160" s="182">
        <f>ROUND(I160*H160,2)</f>
        <v>62.060000000000002</v>
      </c>
      <c r="BL160" s="15" t="s">
        <v>159</v>
      </c>
      <c r="BM160" s="181" t="s">
        <v>420</v>
      </c>
    </row>
    <row r="161" s="2" customFormat="1" ht="24.15" customHeight="1">
      <c r="A161" s="28"/>
      <c r="B161" s="169"/>
      <c r="C161" s="170" t="s">
        <v>275</v>
      </c>
      <c r="D161" s="170" t="s">
        <v>130</v>
      </c>
      <c r="E161" s="171" t="s">
        <v>971</v>
      </c>
      <c r="F161" s="172" t="s">
        <v>972</v>
      </c>
      <c r="G161" s="173" t="s">
        <v>954</v>
      </c>
      <c r="H161" s="174">
        <v>2</v>
      </c>
      <c r="I161" s="175">
        <v>24.559999999999999</v>
      </c>
      <c r="J161" s="175">
        <f>ROUND(I161*H161,2)</f>
        <v>49.119999999999997</v>
      </c>
      <c r="K161" s="176"/>
      <c r="L161" s="29"/>
      <c r="M161" s="177" t="s">
        <v>1</v>
      </c>
      <c r="N161" s="178" t="s">
        <v>38</v>
      </c>
      <c r="O161" s="179">
        <v>0</v>
      </c>
      <c r="P161" s="179">
        <f>O161*H161</f>
        <v>0</v>
      </c>
      <c r="Q161" s="179">
        <v>0</v>
      </c>
      <c r="R161" s="179">
        <f>Q161*H161</f>
        <v>0</v>
      </c>
      <c r="S161" s="179">
        <v>0</v>
      </c>
      <c r="T161" s="180">
        <f>S161*H161</f>
        <v>0</v>
      </c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R161" s="181" t="s">
        <v>159</v>
      </c>
      <c r="AT161" s="181" t="s">
        <v>130</v>
      </c>
      <c r="AU161" s="181" t="s">
        <v>135</v>
      </c>
      <c r="AY161" s="15" t="s">
        <v>127</v>
      </c>
      <c r="BE161" s="182">
        <f>IF(N161="základná",J161,0)</f>
        <v>0</v>
      </c>
      <c r="BF161" s="182">
        <f>IF(N161="znížená",J161,0)</f>
        <v>49.119999999999997</v>
      </c>
      <c r="BG161" s="182">
        <f>IF(N161="zákl. prenesená",J161,0)</f>
        <v>0</v>
      </c>
      <c r="BH161" s="182">
        <f>IF(N161="zníž. prenesená",J161,0)</f>
        <v>0</v>
      </c>
      <c r="BI161" s="182">
        <f>IF(N161="nulová",J161,0)</f>
        <v>0</v>
      </c>
      <c r="BJ161" s="15" t="s">
        <v>135</v>
      </c>
      <c r="BK161" s="182">
        <f>ROUND(I161*H161,2)</f>
        <v>49.119999999999997</v>
      </c>
      <c r="BL161" s="15" t="s">
        <v>159</v>
      </c>
      <c r="BM161" s="181" t="s">
        <v>428</v>
      </c>
    </row>
    <row r="162" s="2" customFormat="1" ht="37.8" customHeight="1">
      <c r="A162" s="28"/>
      <c r="B162" s="169"/>
      <c r="C162" s="187" t="s">
        <v>239</v>
      </c>
      <c r="D162" s="187" t="s">
        <v>227</v>
      </c>
      <c r="E162" s="188" t="s">
        <v>973</v>
      </c>
      <c r="F162" s="189" t="s">
        <v>974</v>
      </c>
      <c r="G162" s="190" t="s">
        <v>238</v>
      </c>
      <c r="H162" s="191">
        <v>2</v>
      </c>
      <c r="I162" s="192">
        <v>468.55000000000001</v>
      </c>
      <c r="J162" s="192">
        <f>ROUND(I162*H162,2)</f>
        <v>937.10000000000002</v>
      </c>
      <c r="K162" s="193"/>
      <c r="L162" s="194"/>
      <c r="M162" s="197" t="s">
        <v>1</v>
      </c>
      <c r="N162" s="198" t="s">
        <v>38</v>
      </c>
      <c r="O162" s="185">
        <v>0</v>
      </c>
      <c r="P162" s="185">
        <f>O162*H162</f>
        <v>0</v>
      </c>
      <c r="Q162" s="185">
        <v>0</v>
      </c>
      <c r="R162" s="185">
        <f>Q162*H162</f>
        <v>0</v>
      </c>
      <c r="S162" s="185">
        <v>0</v>
      </c>
      <c r="T162" s="186">
        <f>S162*H162</f>
        <v>0</v>
      </c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R162" s="181" t="s">
        <v>301</v>
      </c>
      <c r="AT162" s="181" t="s">
        <v>227</v>
      </c>
      <c r="AU162" s="181" t="s">
        <v>135</v>
      </c>
      <c r="AY162" s="15" t="s">
        <v>127</v>
      </c>
      <c r="BE162" s="182">
        <f>IF(N162="základná",J162,0)</f>
        <v>0</v>
      </c>
      <c r="BF162" s="182">
        <f>IF(N162="znížená",J162,0)</f>
        <v>937.10000000000002</v>
      </c>
      <c r="BG162" s="182">
        <f>IF(N162="zákl. prenesená",J162,0)</f>
        <v>0</v>
      </c>
      <c r="BH162" s="182">
        <f>IF(N162="zníž. prenesená",J162,0)</f>
        <v>0</v>
      </c>
      <c r="BI162" s="182">
        <f>IF(N162="nulová",J162,0)</f>
        <v>0</v>
      </c>
      <c r="BJ162" s="15" t="s">
        <v>135</v>
      </c>
      <c r="BK162" s="182">
        <f>ROUND(I162*H162,2)</f>
        <v>937.10000000000002</v>
      </c>
      <c r="BL162" s="15" t="s">
        <v>159</v>
      </c>
      <c r="BM162" s="181" t="s">
        <v>426</v>
      </c>
    </row>
    <row r="163" s="2" customFormat="1" ht="6.96" customHeight="1">
      <c r="A163" s="28"/>
      <c r="B163" s="54"/>
      <c r="C163" s="55"/>
      <c r="D163" s="55"/>
      <c r="E163" s="55"/>
      <c r="F163" s="55"/>
      <c r="G163" s="55"/>
      <c r="H163" s="55"/>
      <c r="I163" s="55"/>
      <c r="J163" s="55"/>
      <c r="K163" s="55"/>
      <c r="L163" s="29"/>
      <c r="M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</row>
  </sheetData>
  <autoFilter ref="C122:K162"/>
  <mergeCells count="9">
    <mergeCell ref="E7:H7"/>
    <mergeCell ref="E9:H9"/>
    <mergeCell ref="E18:H18"/>
    <mergeCell ref="E27:H27"/>
    <mergeCell ref="E85:H85"/>
    <mergeCell ref="E87:H87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WIN-384PB5VI23V\Používateľ</dc:creator>
  <cp:lastModifiedBy>WIN-384PB5VI23V\Používateľ</cp:lastModifiedBy>
  <dcterms:created xsi:type="dcterms:W3CDTF">2026-10-15T06:51:13Z</dcterms:created>
  <dcterms:modified xsi:type="dcterms:W3CDTF">2026-10-15T06:51:17Z</dcterms:modified>
</cp:coreProperties>
</file>