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VZ\VZ_2026\1_Dopravní hřiště- učebna\Dopravní hřiště\"/>
    </mc:Choice>
  </mc:AlternateContent>
  <xr:revisionPtr revIDLastSave="0" documentId="8_{654F6E0A-1628-4F06-8F0C-49A25DBF5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e stavby" sheetId="1" r:id="rId1"/>
    <sheet name="01 - Novostavba zázemí pr..." sheetId="2" r:id="rId2"/>
    <sheet name="Seznam figur" sheetId="3" r:id="rId3"/>
  </sheets>
  <definedNames>
    <definedName name="_xlnm._FilterDatabase" localSheetId="1" hidden="1">'01 - Novostavba zázemí pr...'!$C$146:$K$699</definedName>
    <definedName name="_xlnm.Print_Titles" localSheetId="1">'01 - Novostavba zázemí pr...'!$146:$146</definedName>
    <definedName name="_xlnm.Print_Titles" localSheetId="0">'Rekapitulace stavby'!$92:$92</definedName>
    <definedName name="_xlnm.Print_Titles" localSheetId="2">'Seznam figur'!$9:$9</definedName>
    <definedName name="_xlnm.Print_Area" localSheetId="1">'01 - Novostavba zázemí pr...'!$C$4:$J$41,'01 - Novostavba zázemí pr...'!$C$50:$J$76,'01 - Novostavba zázemí pr...'!$C$82:$J$128,'01 - Novostavba zázemí pr...'!$C$134:$K$699</definedName>
    <definedName name="_xlnm.Print_Area" localSheetId="0">'Rekapitulace stavby'!$D$4:$AO$76,'Rekapitulace stavby'!$C$82:$AQ$96</definedName>
    <definedName name="_xlnm.Print_Area" localSheetId="2">'Seznam figur'!$C$4:$G$98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J39" i="2"/>
  <c r="J38" i="2"/>
  <c r="AY95" i="1"/>
  <c r="J37" i="2"/>
  <c r="AX95" i="1"/>
  <c r="BI694" i="2"/>
  <c r="BH694" i="2"/>
  <c r="BG694" i="2"/>
  <c r="BF694" i="2"/>
  <c r="T694" i="2"/>
  <c r="R694" i="2"/>
  <c r="P694" i="2"/>
  <c r="BI688" i="2"/>
  <c r="BH688" i="2"/>
  <c r="BG688" i="2"/>
  <c r="BF688" i="2"/>
  <c r="T688" i="2"/>
  <c r="T687" i="2" s="1"/>
  <c r="T686" i="2" s="1"/>
  <c r="R688" i="2"/>
  <c r="R687" i="2" s="1"/>
  <c r="R686" i="2" s="1"/>
  <c r="P688" i="2"/>
  <c r="P687" i="2" s="1"/>
  <c r="P686" i="2" s="1"/>
  <c r="BI675" i="2"/>
  <c r="BH675" i="2"/>
  <c r="BG675" i="2"/>
  <c r="BF675" i="2"/>
  <c r="T675" i="2"/>
  <c r="T674" i="2" s="1"/>
  <c r="R675" i="2"/>
  <c r="R674" i="2" s="1"/>
  <c r="P675" i="2"/>
  <c r="P674" i="2" s="1"/>
  <c r="BI672" i="2"/>
  <c r="BH672" i="2"/>
  <c r="BG672" i="2"/>
  <c r="BF672" i="2"/>
  <c r="T672" i="2"/>
  <c r="R672" i="2"/>
  <c r="P672" i="2"/>
  <c r="BI669" i="2"/>
  <c r="BH669" i="2"/>
  <c r="BG669" i="2"/>
  <c r="BF669" i="2"/>
  <c r="T669" i="2"/>
  <c r="R669" i="2"/>
  <c r="P669" i="2"/>
  <c r="BI664" i="2"/>
  <c r="BH664" i="2"/>
  <c r="BG664" i="2"/>
  <c r="BF664" i="2"/>
  <c r="T664" i="2"/>
  <c r="R664" i="2"/>
  <c r="P664" i="2"/>
  <c r="BI661" i="2"/>
  <c r="BH661" i="2"/>
  <c r="BG661" i="2"/>
  <c r="BF661" i="2"/>
  <c r="T661" i="2"/>
  <c r="R661" i="2"/>
  <c r="P661" i="2"/>
  <c r="BI653" i="2"/>
  <c r="BH653" i="2"/>
  <c r="BG653" i="2"/>
  <c r="BF653" i="2"/>
  <c r="T653" i="2"/>
  <c r="R653" i="2"/>
  <c r="P653" i="2"/>
  <c r="BI650" i="2"/>
  <c r="BH650" i="2"/>
  <c r="BG650" i="2"/>
  <c r="BF650" i="2"/>
  <c r="T650" i="2"/>
  <c r="R650" i="2"/>
  <c r="P650" i="2"/>
  <c r="BI645" i="2"/>
  <c r="BH645" i="2"/>
  <c r="BG645" i="2"/>
  <c r="BF645" i="2"/>
  <c r="T645" i="2"/>
  <c r="R645" i="2"/>
  <c r="P645" i="2"/>
  <c r="BI640" i="2"/>
  <c r="BH640" i="2"/>
  <c r="BG640" i="2"/>
  <c r="BF640" i="2"/>
  <c r="T640" i="2"/>
  <c r="R640" i="2"/>
  <c r="P640" i="2"/>
  <c r="BI638" i="2"/>
  <c r="BH638" i="2"/>
  <c r="BG638" i="2"/>
  <c r="BF638" i="2"/>
  <c r="T638" i="2"/>
  <c r="R638" i="2"/>
  <c r="P638" i="2"/>
  <c r="BI633" i="2"/>
  <c r="BH633" i="2"/>
  <c r="BG633" i="2"/>
  <c r="BF633" i="2"/>
  <c r="T633" i="2"/>
  <c r="R633" i="2"/>
  <c r="P633" i="2"/>
  <c r="BI628" i="2"/>
  <c r="BH628" i="2"/>
  <c r="BG628" i="2"/>
  <c r="BF628" i="2"/>
  <c r="T628" i="2"/>
  <c r="R628" i="2"/>
  <c r="P628" i="2"/>
  <c r="BI623" i="2"/>
  <c r="BH623" i="2"/>
  <c r="BG623" i="2"/>
  <c r="BF623" i="2"/>
  <c r="T623" i="2"/>
  <c r="R623" i="2"/>
  <c r="P623" i="2"/>
  <c r="BI621" i="2"/>
  <c r="BH621" i="2"/>
  <c r="BG621" i="2"/>
  <c r="BF621" i="2"/>
  <c r="T621" i="2"/>
  <c r="R621" i="2"/>
  <c r="P621" i="2"/>
  <c r="BI614" i="2"/>
  <c r="BH614" i="2"/>
  <c r="BG614" i="2"/>
  <c r="BF614" i="2"/>
  <c r="T614" i="2"/>
  <c r="R614" i="2"/>
  <c r="P614" i="2"/>
  <c r="BI611" i="2"/>
  <c r="BH611" i="2"/>
  <c r="BG611" i="2"/>
  <c r="BF611" i="2"/>
  <c r="T611" i="2"/>
  <c r="R611" i="2"/>
  <c r="P611" i="2"/>
  <c r="BI602" i="2"/>
  <c r="BH602" i="2"/>
  <c r="BG602" i="2"/>
  <c r="BF602" i="2"/>
  <c r="T602" i="2"/>
  <c r="R602" i="2"/>
  <c r="P602" i="2"/>
  <c r="BI593" i="2"/>
  <c r="BH593" i="2"/>
  <c r="BG593" i="2"/>
  <c r="BF593" i="2"/>
  <c r="T593" i="2"/>
  <c r="R593" i="2"/>
  <c r="P593" i="2"/>
  <c r="BI590" i="2"/>
  <c r="BH590" i="2"/>
  <c r="BG590" i="2"/>
  <c r="BF590" i="2"/>
  <c r="T590" i="2"/>
  <c r="R590" i="2"/>
  <c r="P590" i="2"/>
  <c r="BI579" i="2"/>
  <c r="BH579" i="2"/>
  <c r="BG579" i="2"/>
  <c r="BF579" i="2"/>
  <c r="T579" i="2"/>
  <c r="R579" i="2"/>
  <c r="P579" i="2"/>
  <c r="BI576" i="2"/>
  <c r="BH576" i="2"/>
  <c r="BG576" i="2"/>
  <c r="BF576" i="2"/>
  <c r="T576" i="2"/>
  <c r="R576" i="2"/>
  <c r="P576" i="2"/>
  <c r="BI565" i="2"/>
  <c r="BH565" i="2"/>
  <c r="BG565" i="2"/>
  <c r="BF565" i="2"/>
  <c r="T565" i="2"/>
  <c r="R565" i="2"/>
  <c r="P565" i="2"/>
  <c r="BI562" i="2"/>
  <c r="BH562" i="2"/>
  <c r="BG562" i="2"/>
  <c r="BF562" i="2"/>
  <c r="T562" i="2"/>
  <c r="R562" i="2"/>
  <c r="P562" i="2"/>
  <c r="BI554" i="2"/>
  <c r="BH554" i="2"/>
  <c r="BG554" i="2"/>
  <c r="BF554" i="2"/>
  <c r="T554" i="2"/>
  <c r="R554" i="2"/>
  <c r="P554" i="2"/>
  <c r="BI551" i="2"/>
  <c r="BH551" i="2"/>
  <c r="BG551" i="2"/>
  <c r="BF551" i="2"/>
  <c r="T551" i="2"/>
  <c r="R551" i="2"/>
  <c r="P551" i="2"/>
  <c r="BI545" i="2"/>
  <c r="BH545" i="2"/>
  <c r="BG545" i="2"/>
  <c r="BF545" i="2"/>
  <c r="T545" i="2"/>
  <c r="R545" i="2"/>
  <c r="P545" i="2"/>
  <c r="BI539" i="2"/>
  <c r="BH539" i="2"/>
  <c r="BG539" i="2"/>
  <c r="BF539" i="2"/>
  <c r="T539" i="2"/>
  <c r="R539" i="2"/>
  <c r="P539" i="2"/>
  <c r="BI531" i="2"/>
  <c r="BH531" i="2"/>
  <c r="BG531" i="2"/>
  <c r="BF531" i="2"/>
  <c r="T531" i="2"/>
  <c r="R531" i="2"/>
  <c r="P531" i="2"/>
  <c r="BI526" i="2"/>
  <c r="BH526" i="2"/>
  <c r="BG526" i="2"/>
  <c r="BF526" i="2"/>
  <c r="T526" i="2"/>
  <c r="R526" i="2"/>
  <c r="P526" i="2"/>
  <c r="BI521" i="2"/>
  <c r="BH521" i="2"/>
  <c r="BG521" i="2"/>
  <c r="BF521" i="2"/>
  <c r="T521" i="2"/>
  <c r="R521" i="2"/>
  <c r="P521" i="2"/>
  <c r="BI516" i="2"/>
  <c r="BH516" i="2"/>
  <c r="BG516" i="2"/>
  <c r="BF516" i="2"/>
  <c r="T516" i="2"/>
  <c r="R516" i="2"/>
  <c r="P516" i="2"/>
  <c r="BI511" i="2"/>
  <c r="BH511" i="2"/>
  <c r="BG511" i="2"/>
  <c r="BF511" i="2"/>
  <c r="T511" i="2"/>
  <c r="R511" i="2"/>
  <c r="P511" i="2"/>
  <c r="BI506" i="2"/>
  <c r="BH506" i="2"/>
  <c r="BG506" i="2"/>
  <c r="BF506" i="2"/>
  <c r="T506" i="2"/>
  <c r="R506" i="2"/>
  <c r="P506" i="2"/>
  <c r="BI501" i="2"/>
  <c r="BH501" i="2"/>
  <c r="BG501" i="2"/>
  <c r="BF501" i="2"/>
  <c r="T501" i="2"/>
  <c r="R501" i="2"/>
  <c r="P501" i="2"/>
  <c r="BI495" i="2"/>
  <c r="BH495" i="2"/>
  <c r="BG495" i="2"/>
  <c r="BF495" i="2"/>
  <c r="T495" i="2"/>
  <c r="R495" i="2"/>
  <c r="P495" i="2"/>
  <c r="BI490" i="2"/>
  <c r="BH490" i="2"/>
  <c r="BG490" i="2"/>
  <c r="BF490" i="2"/>
  <c r="T490" i="2"/>
  <c r="R490" i="2"/>
  <c r="P490" i="2"/>
  <c r="BI488" i="2"/>
  <c r="BH488" i="2"/>
  <c r="BG488" i="2"/>
  <c r="BF488" i="2"/>
  <c r="T488" i="2"/>
  <c r="R488" i="2"/>
  <c r="P488" i="2"/>
  <c r="BI486" i="2"/>
  <c r="BH486" i="2"/>
  <c r="BG486" i="2"/>
  <c r="BF486" i="2"/>
  <c r="T486" i="2"/>
  <c r="R486" i="2"/>
  <c r="P486" i="2"/>
  <c r="BI484" i="2"/>
  <c r="BH484" i="2"/>
  <c r="BG484" i="2"/>
  <c r="BF484" i="2"/>
  <c r="T484" i="2"/>
  <c r="R484" i="2"/>
  <c r="P484" i="2"/>
  <c r="BI482" i="2"/>
  <c r="BH482" i="2"/>
  <c r="BG482" i="2"/>
  <c r="BF482" i="2"/>
  <c r="T482" i="2"/>
  <c r="R482" i="2"/>
  <c r="P482" i="2"/>
  <c r="BI480" i="2"/>
  <c r="BH480" i="2"/>
  <c r="BG480" i="2"/>
  <c r="BF480" i="2"/>
  <c r="T480" i="2"/>
  <c r="R480" i="2"/>
  <c r="P480" i="2"/>
  <c r="BI475" i="2"/>
  <c r="BH475" i="2"/>
  <c r="BG475" i="2"/>
  <c r="BF475" i="2"/>
  <c r="T475" i="2"/>
  <c r="R475" i="2"/>
  <c r="P475" i="2"/>
  <c r="BI470" i="2"/>
  <c r="BH470" i="2"/>
  <c r="BG470" i="2"/>
  <c r="BF470" i="2"/>
  <c r="T470" i="2"/>
  <c r="R470" i="2"/>
  <c r="P470" i="2"/>
  <c r="BI465" i="2"/>
  <c r="BH465" i="2"/>
  <c r="BG465" i="2"/>
  <c r="BF465" i="2"/>
  <c r="T465" i="2"/>
  <c r="R465" i="2"/>
  <c r="P465" i="2"/>
  <c r="BI460" i="2"/>
  <c r="BH460" i="2"/>
  <c r="BG460" i="2"/>
  <c r="BF460" i="2"/>
  <c r="T460" i="2"/>
  <c r="R460" i="2"/>
  <c r="P460" i="2"/>
  <c r="BI455" i="2"/>
  <c r="BH455" i="2"/>
  <c r="BG455" i="2"/>
  <c r="BF455" i="2"/>
  <c r="T455" i="2"/>
  <c r="R455" i="2"/>
  <c r="P455" i="2"/>
  <c r="BI449" i="2"/>
  <c r="BH449" i="2"/>
  <c r="BG449" i="2"/>
  <c r="BF449" i="2"/>
  <c r="T449" i="2"/>
  <c r="R449" i="2"/>
  <c r="P449" i="2"/>
  <c r="BI441" i="2"/>
  <c r="BH441" i="2"/>
  <c r="BG441" i="2"/>
  <c r="BF441" i="2"/>
  <c r="T441" i="2"/>
  <c r="R441" i="2"/>
  <c r="P441" i="2"/>
  <c r="BI438" i="2"/>
  <c r="BH438" i="2"/>
  <c r="BG438" i="2"/>
  <c r="BF438" i="2"/>
  <c r="T438" i="2"/>
  <c r="R438" i="2"/>
  <c r="P438" i="2"/>
  <c r="BI433" i="2"/>
  <c r="BH433" i="2"/>
  <c r="BG433" i="2"/>
  <c r="BF433" i="2"/>
  <c r="T433" i="2"/>
  <c r="R433" i="2"/>
  <c r="P433" i="2"/>
  <c r="BI430" i="2"/>
  <c r="BH430" i="2"/>
  <c r="BG430" i="2"/>
  <c r="BF430" i="2"/>
  <c r="T430" i="2"/>
  <c r="R430" i="2"/>
  <c r="P430" i="2"/>
  <c r="BI424" i="2"/>
  <c r="BH424" i="2"/>
  <c r="BG424" i="2"/>
  <c r="BF424" i="2"/>
  <c r="T424" i="2"/>
  <c r="R424" i="2"/>
  <c r="P424" i="2"/>
  <c r="BI421" i="2"/>
  <c r="BH421" i="2"/>
  <c r="BG421" i="2"/>
  <c r="BF421" i="2"/>
  <c r="T421" i="2"/>
  <c r="R421" i="2"/>
  <c r="P421" i="2"/>
  <c r="BI416" i="2"/>
  <c r="BH416" i="2"/>
  <c r="BG416" i="2"/>
  <c r="BF416" i="2"/>
  <c r="T416" i="2"/>
  <c r="R416" i="2"/>
  <c r="P416" i="2"/>
  <c r="BI413" i="2"/>
  <c r="BH413" i="2"/>
  <c r="BG413" i="2"/>
  <c r="BF413" i="2"/>
  <c r="T413" i="2"/>
  <c r="R413" i="2"/>
  <c r="P413" i="2"/>
  <c r="BI410" i="2"/>
  <c r="BH410" i="2"/>
  <c r="BG410" i="2"/>
  <c r="BF410" i="2"/>
  <c r="T410" i="2"/>
  <c r="R410" i="2"/>
  <c r="P410" i="2"/>
  <c r="BI402" i="2"/>
  <c r="BH402" i="2"/>
  <c r="BG402" i="2"/>
  <c r="BF402" i="2"/>
  <c r="T402" i="2"/>
  <c r="R402" i="2"/>
  <c r="P402" i="2"/>
  <c r="BI398" i="2"/>
  <c r="BH398" i="2"/>
  <c r="BG398" i="2"/>
  <c r="BF398" i="2"/>
  <c r="T398" i="2"/>
  <c r="T397" i="2" s="1"/>
  <c r="R398" i="2"/>
  <c r="R397" i="2" s="1"/>
  <c r="P398" i="2"/>
  <c r="P397" i="2" s="1"/>
  <c r="BI392" i="2"/>
  <c r="BH392" i="2"/>
  <c r="BG392" i="2"/>
  <c r="BF392" i="2"/>
  <c r="T392" i="2"/>
  <c r="R392" i="2"/>
  <c r="P392" i="2"/>
  <c r="BI387" i="2"/>
  <c r="BH387" i="2"/>
  <c r="BG387" i="2"/>
  <c r="BF387" i="2"/>
  <c r="T387" i="2"/>
  <c r="R387" i="2"/>
  <c r="P387" i="2"/>
  <c r="BI382" i="2"/>
  <c r="BH382" i="2"/>
  <c r="BG382" i="2"/>
  <c r="BF382" i="2"/>
  <c r="T382" i="2"/>
  <c r="R382" i="2"/>
  <c r="P382" i="2"/>
  <c r="BI377" i="2"/>
  <c r="BH377" i="2"/>
  <c r="BG377" i="2"/>
  <c r="BF377" i="2"/>
  <c r="T377" i="2"/>
  <c r="R377" i="2"/>
  <c r="P377" i="2"/>
  <c r="BI374" i="2"/>
  <c r="BH374" i="2"/>
  <c r="BG374" i="2"/>
  <c r="BF374" i="2"/>
  <c r="T374" i="2"/>
  <c r="R374" i="2"/>
  <c r="P374" i="2"/>
  <c r="BI369" i="2"/>
  <c r="BH369" i="2"/>
  <c r="BG369" i="2"/>
  <c r="BF369" i="2"/>
  <c r="T369" i="2"/>
  <c r="R369" i="2"/>
  <c r="P369" i="2"/>
  <c r="BI361" i="2"/>
  <c r="BH361" i="2"/>
  <c r="BG361" i="2"/>
  <c r="BF361" i="2"/>
  <c r="T361" i="2"/>
  <c r="R361" i="2"/>
  <c r="P361" i="2"/>
  <c r="BI356" i="2"/>
  <c r="BH356" i="2"/>
  <c r="BG356" i="2"/>
  <c r="BF356" i="2"/>
  <c r="T356" i="2"/>
  <c r="R356" i="2"/>
  <c r="P356" i="2"/>
  <c r="BI351" i="2"/>
  <c r="BH351" i="2"/>
  <c r="BG351" i="2"/>
  <c r="BF351" i="2"/>
  <c r="T351" i="2"/>
  <c r="R351" i="2"/>
  <c r="P351" i="2"/>
  <c r="BI345" i="2"/>
  <c r="BH345" i="2"/>
  <c r="BG345" i="2"/>
  <c r="BF345" i="2"/>
  <c r="T345" i="2"/>
  <c r="R345" i="2"/>
  <c r="P345" i="2"/>
  <c r="BI340" i="2"/>
  <c r="BH340" i="2"/>
  <c r="BG340" i="2"/>
  <c r="BF340" i="2"/>
  <c r="T340" i="2"/>
  <c r="R340" i="2"/>
  <c r="P340" i="2"/>
  <c r="BI335" i="2"/>
  <c r="BH335" i="2"/>
  <c r="BG335" i="2"/>
  <c r="BF335" i="2"/>
  <c r="T335" i="2"/>
  <c r="R335" i="2"/>
  <c r="P335" i="2"/>
  <c r="BI331" i="2"/>
  <c r="BH331" i="2"/>
  <c r="BG331" i="2"/>
  <c r="BF331" i="2"/>
  <c r="T331" i="2"/>
  <c r="R331" i="2"/>
  <c r="P331" i="2"/>
  <c r="BI318" i="2"/>
  <c r="BH318" i="2"/>
  <c r="BG318" i="2"/>
  <c r="BF318" i="2"/>
  <c r="T318" i="2"/>
  <c r="R318" i="2"/>
  <c r="P318" i="2"/>
  <c r="BI308" i="2"/>
  <c r="BH308" i="2"/>
  <c r="BG308" i="2"/>
  <c r="BF308" i="2"/>
  <c r="T308" i="2"/>
  <c r="R308" i="2"/>
  <c r="P308" i="2"/>
  <c r="BI299" i="2"/>
  <c r="BH299" i="2"/>
  <c r="BG299" i="2"/>
  <c r="BF299" i="2"/>
  <c r="T299" i="2"/>
  <c r="R299" i="2"/>
  <c r="P299" i="2"/>
  <c r="BI287" i="2"/>
  <c r="BH287" i="2"/>
  <c r="BG287" i="2"/>
  <c r="BF287" i="2"/>
  <c r="T287" i="2"/>
  <c r="R287" i="2"/>
  <c r="P287" i="2"/>
  <c r="BI278" i="2"/>
  <c r="BH278" i="2"/>
  <c r="BG278" i="2"/>
  <c r="BF278" i="2"/>
  <c r="T278" i="2"/>
  <c r="R278" i="2"/>
  <c r="P278" i="2"/>
  <c r="BI269" i="2"/>
  <c r="BH269" i="2"/>
  <c r="BG269" i="2"/>
  <c r="BF269" i="2"/>
  <c r="T269" i="2"/>
  <c r="R269" i="2"/>
  <c r="P269" i="2"/>
  <c r="BI263" i="2"/>
  <c r="BH263" i="2"/>
  <c r="BG263" i="2"/>
  <c r="BF263" i="2"/>
  <c r="T263" i="2"/>
  <c r="R263" i="2"/>
  <c r="P263" i="2"/>
  <c r="BI258" i="2"/>
  <c r="BH258" i="2"/>
  <c r="BG258" i="2"/>
  <c r="BF258" i="2"/>
  <c r="T258" i="2"/>
  <c r="R258" i="2"/>
  <c r="P258" i="2"/>
  <c r="BI255" i="2"/>
  <c r="BH255" i="2"/>
  <c r="BG255" i="2"/>
  <c r="BF255" i="2"/>
  <c r="T255" i="2"/>
  <c r="R255" i="2"/>
  <c r="P255" i="2"/>
  <c r="BI245" i="2"/>
  <c r="BH245" i="2"/>
  <c r="BG245" i="2"/>
  <c r="BF245" i="2"/>
  <c r="T245" i="2"/>
  <c r="R245" i="2"/>
  <c r="P245" i="2"/>
  <c r="BI207" i="2"/>
  <c r="BH207" i="2"/>
  <c r="BG207" i="2"/>
  <c r="BF207" i="2"/>
  <c r="T207" i="2"/>
  <c r="R207" i="2"/>
  <c r="P207" i="2"/>
  <c r="BI190" i="2"/>
  <c r="BH190" i="2"/>
  <c r="BG190" i="2"/>
  <c r="BF190" i="2"/>
  <c r="T190" i="2"/>
  <c r="R190" i="2"/>
  <c r="P190" i="2"/>
  <c r="BI172" i="2"/>
  <c r="BH172" i="2"/>
  <c r="BG172" i="2"/>
  <c r="BF172" i="2"/>
  <c r="T172" i="2"/>
  <c r="R172" i="2"/>
  <c r="P172" i="2"/>
  <c r="BI159" i="2"/>
  <c r="BH159" i="2"/>
  <c r="BG159" i="2"/>
  <c r="BF159" i="2"/>
  <c r="T159" i="2"/>
  <c r="R159" i="2"/>
  <c r="P159" i="2"/>
  <c r="BI150" i="2"/>
  <c r="BH150" i="2"/>
  <c r="BG150" i="2"/>
  <c r="BF150" i="2"/>
  <c r="T150" i="2"/>
  <c r="R150" i="2"/>
  <c r="P150" i="2"/>
  <c r="J144" i="2"/>
  <c r="J143" i="2"/>
  <c r="F143" i="2"/>
  <c r="F141" i="2"/>
  <c r="E139" i="2"/>
  <c r="BI126" i="2"/>
  <c r="BH126" i="2"/>
  <c r="BG126" i="2"/>
  <c r="BF126" i="2"/>
  <c r="BI125" i="2"/>
  <c r="BH125" i="2"/>
  <c r="BG125" i="2"/>
  <c r="BF125" i="2"/>
  <c r="BE125" i="2"/>
  <c r="BI124" i="2"/>
  <c r="BH124" i="2"/>
  <c r="BG124" i="2"/>
  <c r="BF124" i="2"/>
  <c r="BE124" i="2"/>
  <c r="BI123" i="2"/>
  <c r="BH123" i="2"/>
  <c r="BG123" i="2"/>
  <c r="BF123" i="2"/>
  <c r="BE123" i="2"/>
  <c r="BI122" i="2"/>
  <c r="BH122" i="2"/>
  <c r="BG122" i="2"/>
  <c r="BF122" i="2"/>
  <c r="BE122" i="2"/>
  <c r="BI121" i="2"/>
  <c r="BH121" i="2"/>
  <c r="BG121" i="2"/>
  <c r="BF121" i="2"/>
  <c r="BE121" i="2"/>
  <c r="J92" i="2"/>
  <c r="J91" i="2"/>
  <c r="F91" i="2"/>
  <c r="F89" i="2"/>
  <c r="E87" i="2"/>
  <c r="J18" i="2"/>
  <c r="E18" i="2"/>
  <c r="F144" i="2" s="1"/>
  <c r="J17" i="2"/>
  <c r="J12" i="2"/>
  <c r="J141" i="2"/>
  <c r="E7" i="2"/>
  <c r="E137" i="2"/>
  <c r="L90" i="1"/>
  <c r="AM90" i="1"/>
  <c r="AM89" i="1"/>
  <c r="L89" i="1"/>
  <c r="AM87" i="1"/>
  <c r="L87" i="1"/>
  <c r="L85" i="1"/>
  <c r="L84" i="1"/>
  <c r="J694" i="2"/>
  <c r="J672" i="2"/>
  <c r="BK640" i="2"/>
  <c r="J638" i="2"/>
  <c r="J669" i="2"/>
  <c r="BK661" i="2"/>
  <c r="J653" i="2"/>
  <c r="J650" i="2"/>
  <c r="BK645" i="2"/>
  <c r="J640" i="2"/>
  <c r="BK628" i="2"/>
  <c r="BK623" i="2"/>
  <c r="J688" i="2"/>
  <c r="J675" i="2"/>
  <c r="BK672" i="2"/>
  <c r="BK669" i="2"/>
  <c r="BK664" i="2"/>
  <c r="J661" i="2"/>
  <c r="BK653" i="2"/>
  <c r="BK650" i="2"/>
  <c r="J645" i="2"/>
  <c r="BK638" i="2"/>
  <c r="BK633" i="2"/>
  <c r="J628" i="2"/>
  <c r="BK621" i="2"/>
  <c r="J621" i="2"/>
  <c r="BK614" i="2"/>
  <c r="J614" i="2"/>
  <c r="BK611" i="2"/>
  <c r="J611" i="2"/>
  <c r="BK602" i="2"/>
  <c r="J602" i="2"/>
  <c r="BK593" i="2"/>
  <c r="J593" i="2"/>
  <c r="BK590" i="2"/>
  <c r="J590" i="2"/>
  <c r="BK579" i="2"/>
  <c r="J579" i="2"/>
  <c r="BK576" i="2"/>
  <c r="J576" i="2"/>
  <c r="BK565" i="2"/>
  <c r="BK562" i="2"/>
  <c r="J551" i="2"/>
  <c r="BK545" i="2"/>
  <c r="BK539" i="2"/>
  <c r="BK531" i="2"/>
  <c r="J526" i="2"/>
  <c r="J506" i="2"/>
  <c r="BK501" i="2"/>
  <c r="J495" i="2"/>
  <c r="BK488" i="2"/>
  <c r="BK486" i="2"/>
  <c r="BK482" i="2"/>
  <c r="BK480" i="2"/>
  <c r="BK475" i="2"/>
  <c r="J470" i="2"/>
  <c r="BK465" i="2"/>
  <c r="J455" i="2"/>
  <c r="J449" i="2"/>
  <c r="J441" i="2"/>
  <c r="J438" i="2"/>
  <c r="J433" i="2"/>
  <c r="J430" i="2"/>
  <c r="J424" i="2"/>
  <c r="J421" i="2"/>
  <c r="BK410" i="2"/>
  <c r="BK387" i="2"/>
  <c r="BK377" i="2"/>
  <c r="J374" i="2"/>
  <c r="J356" i="2"/>
  <c r="BK345" i="2"/>
  <c r="BK340" i="2"/>
  <c r="BK318" i="2"/>
  <c r="BK299" i="2"/>
  <c r="J287" i="2"/>
  <c r="BK278" i="2"/>
  <c r="BK269" i="2"/>
  <c r="BK258" i="2"/>
  <c r="J245" i="2"/>
  <c r="BK207" i="2"/>
  <c r="J190" i="2"/>
  <c r="BK694" i="2"/>
  <c r="BK688" i="2"/>
  <c r="BK675" i="2"/>
  <c r="J664" i="2"/>
  <c r="J633" i="2"/>
  <c r="J623" i="2"/>
  <c r="J565" i="2"/>
  <c r="J562" i="2"/>
  <c r="BK554" i="2"/>
  <c r="J545" i="2"/>
  <c r="BK526" i="2"/>
  <c r="BK521" i="2"/>
  <c r="BK516" i="2"/>
  <c r="BK511" i="2"/>
  <c r="BK506" i="2"/>
  <c r="BK495" i="2"/>
  <c r="BK490" i="2"/>
  <c r="J488" i="2"/>
  <c r="J486" i="2"/>
  <c r="J484" i="2"/>
  <c r="J482" i="2"/>
  <c r="J480" i="2"/>
  <c r="J465" i="2"/>
  <c r="J460" i="2"/>
  <c r="BK449" i="2"/>
  <c r="BK438" i="2"/>
  <c r="BK430" i="2"/>
  <c r="BK424" i="2"/>
  <c r="J416" i="2"/>
  <c r="BK413" i="2"/>
  <c r="J410" i="2"/>
  <c r="BK402" i="2"/>
  <c r="BK398" i="2"/>
  <c r="BK392" i="2"/>
  <c r="J387" i="2"/>
  <c r="J382" i="2"/>
  <c r="J377" i="2"/>
  <c r="J369" i="2"/>
  <c r="BK361" i="2"/>
  <c r="BK356" i="2"/>
  <c r="J351" i="2"/>
  <c r="J345" i="2"/>
  <c r="J340" i="2"/>
  <c r="BK331" i="2"/>
  <c r="J318" i="2"/>
  <c r="J308" i="2"/>
  <c r="J299" i="2"/>
  <c r="BK287" i="2"/>
  <c r="J278" i="2"/>
  <c r="J269" i="2"/>
  <c r="J263" i="2"/>
  <c r="BK255" i="2"/>
  <c r="J207" i="2"/>
  <c r="BK190" i="2"/>
  <c r="J172" i="2"/>
  <c r="J159" i="2"/>
  <c r="BK150" i="2"/>
  <c r="AS94" i="1"/>
  <c r="J554" i="2"/>
  <c r="BK551" i="2"/>
  <c r="J539" i="2"/>
  <c r="J516" i="2"/>
  <c r="J501" i="2"/>
  <c r="J490" i="2"/>
  <c r="BK416" i="2"/>
  <c r="J413" i="2"/>
  <c r="J398" i="2"/>
  <c r="BK369" i="2"/>
  <c r="J361" i="2"/>
  <c r="BK335" i="2"/>
  <c r="BK263" i="2"/>
  <c r="J255" i="2"/>
  <c r="J531" i="2"/>
  <c r="J521" i="2"/>
  <c r="J511" i="2"/>
  <c r="BK484" i="2"/>
  <c r="J475" i="2"/>
  <c r="BK470" i="2"/>
  <c r="BK460" i="2"/>
  <c r="BK455" i="2"/>
  <c r="BK441" i="2"/>
  <c r="BK433" i="2"/>
  <c r="BK421" i="2"/>
  <c r="J402" i="2"/>
  <c r="J392" i="2"/>
  <c r="BK382" i="2"/>
  <c r="BK374" i="2"/>
  <c r="BK351" i="2"/>
  <c r="J335" i="2"/>
  <c r="J331" i="2"/>
  <c r="BK308" i="2"/>
  <c r="J258" i="2"/>
  <c r="BK245" i="2"/>
  <c r="BK172" i="2"/>
  <c r="BK159" i="2"/>
  <c r="J150" i="2"/>
  <c r="R149" i="2" l="1"/>
  <c r="P268" i="2"/>
  <c r="P298" i="2"/>
  <c r="P330" i="2"/>
  <c r="P339" i="2"/>
  <c r="P350" i="2"/>
  <c r="T592" i="2"/>
  <c r="P149" i="2"/>
  <c r="T268" i="2"/>
  <c r="T298" i="2"/>
  <c r="T330" i="2"/>
  <c r="T339" i="2"/>
  <c r="R350" i="2"/>
  <c r="P368" i="2"/>
  <c r="T368" i="2"/>
  <c r="P376" i="2"/>
  <c r="T376" i="2"/>
  <c r="P401" i="2"/>
  <c r="T401" i="2"/>
  <c r="P415" i="2"/>
  <c r="R415" i="2"/>
  <c r="BK553" i="2"/>
  <c r="J553" i="2"/>
  <c r="J110" i="2"/>
  <c r="R553" i="2"/>
  <c r="T553" i="2"/>
  <c r="P564" i="2"/>
  <c r="T564" i="2"/>
  <c r="R592" i="2"/>
  <c r="P613" i="2"/>
  <c r="R613" i="2"/>
  <c r="P652" i="2"/>
  <c r="T149" i="2"/>
  <c r="R268" i="2"/>
  <c r="R298" i="2"/>
  <c r="R330" i="2"/>
  <c r="BK350" i="2"/>
  <c r="J350" i="2"/>
  <c r="J103" i="2"/>
  <c r="BK368" i="2"/>
  <c r="J368" i="2" s="1"/>
  <c r="J104" i="2" s="1"/>
  <c r="BK149" i="2"/>
  <c r="J149" i="2"/>
  <c r="J98" i="2" s="1"/>
  <c r="BK268" i="2"/>
  <c r="J268" i="2"/>
  <c r="J99" i="2"/>
  <c r="BK298" i="2"/>
  <c r="J298" i="2"/>
  <c r="J100" i="2"/>
  <c r="BK330" i="2"/>
  <c r="J330" i="2" s="1"/>
  <c r="J101" i="2" s="1"/>
  <c r="BK339" i="2"/>
  <c r="J339" i="2"/>
  <c r="J102" i="2" s="1"/>
  <c r="R339" i="2"/>
  <c r="T350" i="2"/>
  <c r="R368" i="2"/>
  <c r="BK376" i="2"/>
  <c r="J376" i="2"/>
  <c r="J105" i="2"/>
  <c r="R376" i="2"/>
  <c r="BK401" i="2"/>
  <c r="J401" i="2"/>
  <c r="J108" i="2"/>
  <c r="R401" i="2"/>
  <c r="BK415" i="2"/>
  <c r="J415" i="2"/>
  <c r="J109" i="2"/>
  <c r="T415" i="2"/>
  <c r="P553" i="2"/>
  <c r="BK564" i="2"/>
  <c r="J564" i="2"/>
  <c r="J111" i="2"/>
  <c r="R564" i="2"/>
  <c r="BK592" i="2"/>
  <c r="J592" i="2"/>
  <c r="J112" i="2"/>
  <c r="P592" i="2"/>
  <c r="BK613" i="2"/>
  <c r="J613" i="2"/>
  <c r="J113" i="2"/>
  <c r="T613" i="2"/>
  <c r="BK652" i="2"/>
  <c r="J652" i="2"/>
  <c r="J114" i="2"/>
  <c r="R652" i="2"/>
  <c r="T652" i="2"/>
  <c r="F92" i="2"/>
  <c r="BE255" i="2"/>
  <c r="BE299" i="2"/>
  <c r="BE361" i="2"/>
  <c r="BE369" i="2"/>
  <c r="BE377" i="2"/>
  <c r="BE416" i="2"/>
  <c r="BE430" i="2"/>
  <c r="BE438" i="2"/>
  <c r="BE449" i="2"/>
  <c r="BE465" i="2"/>
  <c r="BE482" i="2"/>
  <c r="E85" i="2"/>
  <c r="BE159" i="2"/>
  <c r="BE190" i="2"/>
  <c r="BE245" i="2"/>
  <c r="BE258" i="2"/>
  <c r="BE392" i="2"/>
  <c r="BE410" i="2"/>
  <c r="BE488" i="2"/>
  <c r="BE511" i="2"/>
  <c r="BE172" i="2"/>
  <c r="BE278" i="2"/>
  <c r="BE331" i="2"/>
  <c r="BE340" i="2"/>
  <c r="BE351" i="2"/>
  <c r="BE356" i="2"/>
  <c r="BE374" i="2"/>
  <c r="BE387" i="2"/>
  <c r="BE413" i="2"/>
  <c r="BE421" i="2"/>
  <c r="BE424" i="2"/>
  <c r="BE433" i="2"/>
  <c r="BE455" i="2"/>
  <c r="BE490" i="2"/>
  <c r="BE501" i="2"/>
  <c r="BE506" i="2"/>
  <c r="BE516" i="2"/>
  <c r="BE539" i="2"/>
  <c r="BE545" i="2"/>
  <c r="BE623" i="2"/>
  <c r="BE638" i="2"/>
  <c r="BE640" i="2"/>
  <c r="BE645" i="2"/>
  <c r="BE669" i="2"/>
  <c r="J89" i="2"/>
  <c r="BE150" i="2"/>
  <c r="BE207" i="2"/>
  <c r="BE263" i="2"/>
  <c r="BE269" i="2"/>
  <c r="BE287" i="2"/>
  <c r="BE308" i="2"/>
  <c r="BE318" i="2"/>
  <c r="BE335" i="2"/>
  <c r="BE345" i="2"/>
  <c r="BE382" i="2"/>
  <c r="BE398" i="2"/>
  <c r="BE402" i="2"/>
  <c r="BE441" i="2"/>
  <c r="BE460" i="2"/>
  <c r="BE470" i="2"/>
  <c r="BE475" i="2"/>
  <c r="BE480" i="2"/>
  <c r="BE484" i="2"/>
  <c r="BE486" i="2"/>
  <c r="BE495" i="2"/>
  <c r="BE521" i="2"/>
  <c r="BE526" i="2"/>
  <c r="BE531" i="2"/>
  <c r="BE551" i="2"/>
  <c r="BE554" i="2"/>
  <c r="BE562" i="2"/>
  <c r="BE565" i="2"/>
  <c r="BE576" i="2"/>
  <c r="BE579" i="2"/>
  <c r="BE590" i="2"/>
  <c r="BE593" i="2"/>
  <c r="BE602" i="2"/>
  <c r="BE611" i="2"/>
  <c r="BE614" i="2"/>
  <c r="BE621" i="2"/>
  <c r="BE694" i="2"/>
  <c r="BE633" i="2"/>
  <c r="BE672" i="2"/>
  <c r="BE675" i="2"/>
  <c r="BE628" i="2"/>
  <c r="BE650" i="2"/>
  <c r="BE653" i="2"/>
  <c r="BE661" i="2"/>
  <c r="BE664" i="2"/>
  <c r="BE688" i="2"/>
  <c r="BK397" i="2"/>
  <c r="J397" i="2"/>
  <c r="J106" i="2"/>
  <c r="BK674" i="2"/>
  <c r="J674" i="2"/>
  <c r="J115" i="2"/>
  <c r="BK687" i="2"/>
  <c r="J687" i="2" s="1"/>
  <c r="J117" i="2" s="1"/>
  <c r="F37" i="2"/>
  <c r="BB95" i="1"/>
  <c r="BB94" i="1" s="1"/>
  <c r="AX94" i="1" s="1"/>
  <c r="F39" i="2"/>
  <c r="BD95" i="1"/>
  <c r="BD94" i="1" s="1"/>
  <c r="W33" i="1" s="1"/>
  <c r="J36" i="2"/>
  <c r="AW95" i="1"/>
  <c r="F36" i="2"/>
  <c r="BA95" i="1"/>
  <c r="BA94" i="1"/>
  <c r="W30" i="1"/>
  <c r="F38" i="2"/>
  <c r="BC95" i="1"/>
  <c r="BC94" i="1"/>
  <c r="AY94" i="1"/>
  <c r="T148" i="2" l="1"/>
  <c r="P400" i="2"/>
  <c r="P148" i="2"/>
  <c r="P147" i="2"/>
  <c r="AU95" i="1" s="1"/>
  <c r="AU94" i="1" s="1"/>
  <c r="R400" i="2"/>
  <c r="R148" i="2"/>
  <c r="R147" i="2"/>
  <c r="T400" i="2"/>
  <c r="BK148" i="2"/>
  <c r="J148" i="2"/>
  <c r="J97" i="2"/>
  <c r="BK400" i="2"/>
  <c r="J400" i="2"/>
  <c r="J107" i="2"/>
  <c r="BK686" i="2"/>
  <c r="J686" i="2" s="1"/>
  <c r="J116" i="2" s="1"/>
  <c r="AW94" i="1"/>
  <c r="AK30" i="1"/>
  <c r="W31" i="1"/>
  <c r="W32" i="1"/>
  <c r="T147" i="2" l="1"/>
  <c r="BK147" i="2"/>
  <c r="J147" i="2"/>
  <c r="J96" i="2"/>
  <c r="J30" i="2" s="1"/>
  <c r="J126" i="2" l="1"/>
  <c r="J120" i="2"/>
  <c r="J31" i="2"/>
  <c r="J32" i="2"/>
  <c r="AG95" i="1" s="1"/>
  <c r="AG94" i="1" s="1"/>
  <c r="BE126" i="2" l="1"/>
  <c r="J128" i="2"/>
  <c r="AK26" i="1"/>
  <c r="J35" i="2"/>
  <c r="AV95" i="1" s="1"/>
  <c r="AT95" i="1" s="1"/>
  <c r="AN95" i="1" s="1"/>
  <c r="J41" i="2" l="1"/>
  <c r="F35" i="2"/>
  <c r="AZ95" i="1"/>
  <c r="AZ94" i="1"/>
  <c r="W29" i="1" s="1"/>
  <c r="AV94" i="1" l="1"/>
  <c r="AK29" i="1"/>
  <c r="AK35" i="1" s="1"/>
  <c r="AT94" i="1" l="1"/>
  <c r="AN94" i="1" l="1"/>
</calcChain>
</file>

<file path=xl/sharedStrings.xml><?xml version="1.0" encoding="utf-8"?>
<sst xmlns="http://schemas.openxmlformats.org/spreadsheetml/2006/main" count="4922" uniqueCount="753">
  <si>
    <t>Export Komplet</t>
  </si>
  <si>
    <t/>
  </si>
  <si>
    <t>2.0</t>
  </si>
  <si>
    <t>ZAMOK</t>
  </si>
  <si>
    <t>False</t>
  </si>
  <si>
    <t>{f94d37d3-7a45-4f0f-91c2-8075eb0115b4}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</si>
  <si>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</si>
  <si>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</si>
  <si>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</si>
  <si>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</si>
  <si>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</si>
  <si>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</si>
  <si>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</si>
  <si>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</si>
  <si>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MOKA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</si>
  <si>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</si>
  <si>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</si>
  <si>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Zázemí dopravního hřiště Pelhřimov</t>
  </si>
  <si>
    <t>KSO:</t>
  </si>
  <si>
    <t>CC-CZ:</t>
  </si>
  <si>
    <t>Místo:</t>
  </si>
  <si>
    <t>par. č. 3138/2 k.u. Pelhřimov [718912]</t>
  </si>
  <si>
    <t>Datum:</t>
  </si>
  <si>
    <t>7. 9. 2026</t>
  </si>
  <si>
    <t>Zadavatel:</t>
  </si>
  <si>
    <t>IČ:</t>
  </si>
  <si>
    <t>71235701</t>
  </si>
  <si>
    <t>Dům dětí a mládeže Pelhřimov, příspěvková org.</t>
  </si>
  <si>
    <t>DIČ:</t>
  </si>
  <si>
    <t>Uchazeč:</t>
  </si>
  <si>
    <t>Vyplň údaj</t>
  </si>
  <si>
    <t>Projektant:</t>
  </si>
  <si>
    <t>09498729</t>
  </si>
  <si>
    <t>MOKA atelier s.r.o.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</si>
  <si>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</si>
  <si>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</si>
  <si>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</si>
  <si>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</si>
  <si>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</si>
  <si>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</si>
  <si>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</si>
  <si>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</si>
  <si>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</si>
  <si>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</si>
  <si>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</si>
  <si>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</si>
  <si>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</si>
  <si>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</si>
  <si>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</si>
  <si>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</si>
  <si>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</si>
  <si>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</si>
  <si>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</si>
  <si>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</si>
  <si>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</si>
  <si>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</si>
  <si>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</si>
  <si>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</si>
  <si>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</si>
  <si>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</si>
  <si>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</si>
  <si>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</si>
  <si>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</si>
  <si>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</si>
  <si>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</si>
  <si>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</si>
  <si>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</si>
  <si>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</si>
  <si>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</si>
  <si>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</si>
  <si>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</si>
  <si>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</si>
  <si>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</si>
  <si>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</si>
  <si>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</si>
  <si>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</si>
  <si>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</si>
  <si>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</si>
  <si>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</si>
  <si>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</si>
  <si>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</si>
  <si>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</si>
  <si>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</si>
  <si>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</si>
  <si>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Novostavba zázemí pro návštěvníky dopravního hřiště</t>
  </si>
  <si>
    <t>STA</t>
  </si>
  <si>
    <t>1</t>
  </si>
  <si>
    <t>{15447d44-1308-4955-aed9-310e68f98efa}</t>
  </si>
  <si>
    <t>2</t>
  </si>
  <si>
    <t>PATKY</t>
  </si>
  <si>
    <t>Základové patky C25/30</t>
  </si>
  <si>
    <t>m3</t>
  </si>
  <si>
    <t>1,08</t>
  </si>
  <si>
    <t>3</t>
  </si>
  <si>
    <t>PODLAHOVA_PLOCHA</t>
  </si>
  <si>
    <t>Podlahová plocha (skladba VO 1.1)</t>
  </si>
  <si>
    <t>m2</t>
  </si>
  <si>
    <t>60,97</t>
  </si>
  <si>
    <t>KRYCÍ LIST SOUPISU PRACÍ</t>
  </si>
  <si>
    <t>PRICKY</t>
  </si>
  <si>
    <t>Příčky z prefabrikovaných sendvičových panelů s izolačním jádrem z PUR pěny</t>
  </si>
  <si>
    <t>10,47</t>
  </si>
  <si>
    <t>SDK_OBKLAD</t>
  </si>
  <si>
    <t>Obložení SDK deskou protipožární</t>
  </si>
  <si>
    <t>42,838</t>
  </si>
  <si>
    <t>VSAK</t>
  </si>
  <si>
    <t>Výkop pro podzemní vsakovací boxy</t>
  </si>
  <si>
    <t>1,728</t>
  </si>
  <si>
    <t>VYKOPY</t>
  </si>
  <si>
    <t>Odkopávky pro založení objektu</t>
  </si>
  <si>
    <t>72,72</t>
  </si>
  <si>
    <t>Objekt:</t>
  </si>
  <si>
    <t>ZASYP</t>
  </si>
  <si>
    <t>Zásypy</t>
  </si>
  <si>
    <t>37,44</t>
  </si>
  <si>
    <t>01 - Novostavba zázemí pro návštěvníky dopravního hřiště</t>
  </si>
  <si>
    <t>ZTRAC_BED</t>
  </si>
  <si>
    <t>Nadzákladové zdi ze ztraceného bednění</t>
  </si>
  <si>
    <t>11,25</t>
  </si>
  <si>
    <t>RYHY</t>
  </si>
  <si>
    <t>Rýhy pro el. přípojku a venkovní kanalizaci</t>
  </si>
  <si>
    <t>32,57</t>
  </si>
  <si>
    <t>ZASYP_RYHY</t>
  </si>
  <si>
    <t>Zásyp rýh pro el. přípojku a venkovní kanalizaci</t>
  </si>
  <si>
    <t>18,65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</si>
  <si>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</si>
  <si>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</si>
  <si>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</si>
  <si>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</si>
  <si>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</si>
  <si>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</si>
  <si>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</si>
  <si>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</si>
  <si>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</si>
  <si>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</si>
  <si>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</si>
  <si>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</si>
  <si>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</si>
  <si>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</si>
  <si>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</si>
  <si>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</si>
  <si>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</si>
  <si>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</si>
  <si>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713 - Izolace tepelné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</si>
  <si>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</si>
  <si>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</si>
  <si>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</si>
  <si>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</si>
  <si>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</si>
  <si>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776 - Podlahy povlakové</t>
  </si>
  <si>
    <t xml:space="preserve">    784 - Dokončovací práce - malby a tapety</t>
  </si>
  <si>
    <t>M - Práce a dodávky M</t>
  </si>
  <si>
    <t xml:space="preserve">    46-M - Zemní práce při extr.mont.pracích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</si>
  <si>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</si>
  <si>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</si>
  <si>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</si>
  <si>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</si>
  <si>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</si>
  <si>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</si>
  <si>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</si>
  <si>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</si>
  <si>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</si>
  <si>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</si>
  <si>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</si>
  <si>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</si>
  <si>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</si>
  <si>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</si>
  <si>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</si>
  <si>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</si>
  <si>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</si>
  <si>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</si>
  <si>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</si>
  <si>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</si>
  <si>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</si>
  <si>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</si>
  <si>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</si>
  <si>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</si>
  <si>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</si>
  <si>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</si>
  <si>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</si>
  <si>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</si>
  <si>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121151113</t>
  </si>
  <si>
    <t>Sejmutí ornice plochy do 500 m2 tl vrstvy do 200 mm strojně</t>
  </si>
  <si>
    <t>CS ÚRS 2026 02</t>
  </si>
  <si>
    <t>4</t>
  </si>
  <si>
    <t>-800216035</t>
  </si>
  <si>
    <t>PP</t>
  </si>
  <si>
    <t>Sejmutí ornice strojně při souvislé ploše přes 100 do 500 m2, tl. vrstvy do 200 mm</t>
  </si>
  <si>
    <t>VV</t>
  </si>
  <si>
    <t>"hlavní objekt</t>
  </si>
  <si>
    <t>31,0*5,5</t>
  </si>
  <si>
    <t>"Rýhy pro el. přípojku</t>
  </si>
  <si>
    <t>"pod asfaltem" (33,0*1,5)</t>
  </si>
  <si>
    <t>"pod chodníkem" (3,35*1,5)</t>
  </si>
  <si>
    <t>"pod volným terénem" (14,5*1,5)</t>
  </si>
  <si>
    <t>Součet</t>
  </si>
  <si>
    <t>122251103</t>
  </si>
  <si>
    <t>Odkopávky a prokopávky nezapažené v hornině třídy těžitelnosti I skupiny 3 objem do 100 m3 strojně</t>
  </si>
  <si>
    <t>94707438</t>
  </si>
  <si>
    <t>Odkopávky a prokopávky nezapažené strojně v hornině třídy těžitelnosti I skupiny 3 přes 50 do 100 m3</t>
  </si>
  <si>
    <t>FIG</t>
  </si>
  <si>
    <t>Rozpad figury: VYKOPY</t>
  </si>
  <si>
    <t>"Odkopávky pro založení objektu</t>
  </si>
  <si>
    <t>(0,91+1,42+0,7)*24,0</t>
  </si>
  <si>
    <t>Rozpad figury: VSAK</t>
  </si>
  <si>
    <t>"výkop pro podzemní vsakovací boxy</t>
  </si>
  <si>
    <t>((1,2*0,6*1,0)*2)*1,2</t>
  </si>
  <si>
    <t>132251101</t>
  </si>
  <si>
    <t>Hloubení rýh nezapažených š do 800 mm v hornině třídy těžitelnosti I skupiny 3 objem do 20 m3 strojně</t>
  </si>
  <si>
    <t>305750874</t>
  </si>
  <si>
    <t>Hloubení nezapažených rýh šířky do 800 mm strojně s urovnáním dna do předepsaného profilu a spádu v hornině třídy těžitelnosti I skupiny 3 do 20 m3</t>
  </si>
  <si>
    <t>Rozpad figury: PATKY</t>
  </si>
  <si>
    <t>"Základové patky C25/30</t>
  </si>
  <si>
    <t>"500x400x300, 18 ks</t>
  </si>
  <si>
    <t>(0,5*0,4*0,3)*18</t>
  </si>
  <si>
    <t>Rozpad figury: RYHY</t>
  </si>
  <si>
    <t>"pod asfaltem" (33,0*0,8*0,5)</t>
  </si>
  <si>
    <t>"pod chodníkem" (3,35*0,4*0,5)</t>
  </si>
  <si>
    <t>"pod volným terénem" (14,5*1,2*0,5)</t>
  </si>
  <si>
    <t xml:space="preserve">"rýhy pro venkovní kanalizaci </t>
  </si>
  <si>
    <t>(25,0*0,5*0,8)</t>
  </si>
  <si>
    <t>174151101</t>
  </si>
  <si>
    <t>Zásyp jam, šachet rýh nebo kolem objektů sypaninou se zhutněním</t>
  </si>
  <si>
    <t>-1425750230</t>
  </si>
  <si>
    <t>Zásyp sypaninou z jakékoliv horniny strojně s uložením výkopku ve vrstvách se zhutněním jam, šachet, rýh nebo kolem objektů v těchto vykopávkách</t>
  </si>
  <si>
    <t>Rozpad figury: ZASYP</t>
  </si>
  <si>
    <t>"Zásypy v okolí nadzákladových stěn z tvarovek ze ztraceného bednění</t>
  </si>
  <si>
    <t>((0,91-0,35)+(1,42-0,42))*24,0</t>
  </si>
  <si>
    <t>Rozpad figury: ZASYP_RYHY</t>
  </si>
  <si>
    <t>"Zásyp rýh pro el. přípojku</t>
  </si>
  <si>
    <t>"pod asfaltem" (33,0*0,4*0,5)</t>
  </si>
  <si>
    <t>"pod volným terénem" (14,5*0,8*0,5)</t>
  </si>
  <si>
    <t>(25,0*0,5*0,5)</t>
  </si>
  <si>
    <t>5</t>
  </si>
  <si>
    <t>171251101</t>
  </si>
  <si>
    <t>Uložení sypaniny do násypů nezhutněných strojně</t>
  </si>
  <si>
    <t>-1841740702</t>
  </si>
  <si>
    <t>Uložení sypanin do násypů strojně s rozprostřením sypaniny ve vrstvách a s hrubým urovnáním nezhutněných jakékoliv třídy těžitelnosti</t>
  </si>
  <si>
    <t>"rozprostření zbylé zeminy na pozemku</t>
  </si>
  <si>
    <t>VYKOPY+VSAK+PATKY+RYHY-(ZASYP+ZASYP_RYHY)</t>
  </si>
  <si>
    <t>6</t>
  </si>
  <si>
    <t>175151101</t>
  </si>
  <si>
    <t>Obsypání potrubí strojně sypaninou bez prohození, uloženou do 3 m</t>
  </si>
  <si>
    <t>343728234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</si>
  <si>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</si>
  <si>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"obsyp chráničky el. přípojky</t>
  </si>
  <si>
    <t>"pod asfaltem" (33,0*0,12*0,5)</t>
  </si>
  <si>
    <t>"pod chodníkem" (3,35*0,12*0,5)</t>
  </si>
  <si>
    <t>"pod volným terénem" (14,5*0,12*0,5)</t>
  </si>
  <si>
    <t>(25,0*0,3*0,5)</t>
  </si>
  <si>
    <t>7</t>
  </si>
  <si>
    <t>M</t>
  </si>
  <si>
    <t>58337310</t>
  </si>
  <si>
    <t>štěrkopísek frakce 0/4</t>
  </si>
  <si>
    <t>t</t>
  </si>
  <si>
    <t>8</t>
  </si>
  <si>
    <t>951715552</t>
  </si>
  <si>
    <t>6,801*2 'Přepočtené koeficientem množství</t>
  </si>
  <si>
    <t>113107546</t>
  </si>
  <si>
    <t>Odstranění podkladu živičných tl přes 250 do 300 mm při překopech strojně pl přes 15 m2</t>
  </si>
  <si>
    <t>-296180486</t>
  </si>
  <si>
    <t>Odstranění podkladů nebo krytů při překopech inženýrských sítí s přemístěním hmot na skládku ve vzdálenosti do 3 m nebo s naložením na dopravní prostředek strojně plochy jednotlivě přes 15 m2 živičných, o tl. vrstvy přes 250 do 300 mm</t>
  </si>
  <si>
    <t>"odstranění asfaltové vozovky pro zhotovení el. přípojky, š. 1,0 m</t>
  </si>
  <si>
    <t>33,0*1,0</t>
  </si>
  <si>
    <t>9</t>
  </si>
  <si>
    <t>113106021</t>
  </si>
  <si>
    <t>Rozebrání dlažeb při překopech komunikací pro pěší z betonových dlaždic ručně</t>
  </si>
  <si>
    <t>1008586052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</si>
  <si>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 betonových nebo kameninových dlaždic, desek nebo tvarovek</t>
  </si>
  <si>
    <t>"rozebrání dlažby chodníku pro zhotovení el. přípojky, š. 1,0 m</t>
  </si>
  <si>
    <t>3,35*1,0</t>
  </si>
  <si>
    <t>Zakládání</t>
  </si>
  <si>
    <t>10</t>
  </si>
  <si>
    <t>275313711</t>
  </si>
  <si>
    <t>Základové patky z betonu tř. C 20/25</t>
  </si>
  <si>
    <t>-334182658</t>
  </si>
  <si>
    <t>Základy z betonu prostého patky a bloky z betonu kamenem neprokládaného tř. C 20/25</t>
  </si>
  <si>
    <t>11</t>
  </si>
  <si>
    <t>279113145</t>
  </si>
  <si>
    <t>Základová zeď tl přes 300 do 400 mm z tvárnic ztraceného bednění včetně výplně z betonu tř. C 20/25</t>
  </si>
  <si>
    <t>-302383548</t>
  </si>
  <si>
    <t>Základové zdi z tvárnic ztraceného bednění včetně výplně z betonu bez zvláštních nároků na vliv prostředí třídy C 20/25, tloušťky zdiva přes 300 do 400 mm</t>
  </si>
  <si>
    <t>Rozpad figury: ZTRAC_BED</t>
  </si>
  <si>
    <t>"Nadzákladové zdi ze ztraceného bednění</t>
  </si>
  <si>
    <t>"nad patkami, tl. 400 mm</t>
  </si>
  <si>
    <t>(1,25*0,5)*18</t>
  </si>
  <si>
    <t>279361821</t>
  </si>
  <si>
    <t>Výztuž základových zdí nosných betonářskou ocelí 10 505</t>
  </si>
  <si>
    <t>1354391639</t>
  </si>
  <si>
    <t>Výztuž základových zdí nosných svislých nebo odkloněných od svislice, rovinných nebo oblých, deskových nebo žebrových, včetně výztuže jejich žeber z betonářské oceli 10 505 (R) nebo BSt 500</t>
  </si>
  <si>
    <t>"viz směrné množství výztuže - "základy do bednění z betonových tvárnic - 40 kg/m3</t>
  </si>
  <si>
    <t>"základy do bednění z betonových tvárnic - 40 kg/m3"</t>
  </si>
  <si>
    <t>(ZTRAC_BED*0,4)*40/1000</t>
  </si>
  <si>
    <t>Svislé a kompletní konstrukce</t>
  </si>
  <si>
    <t>13</t>
  </si>
  <si>
    <t>DMOK</t>
  </si>
  <si>
    <t>D+M Obytný kontejner</t>
  </si>
  <si>
    <t>ks</t>
  </si>
  <si>
    <t>-425045261</t>
  </si>
  <si>
    <t>"objekt je tvořen 3 obytnými kontejnery</t>
  </si>
  <si>
    <t>"obvodové stěny i vodorovné konstrukce tvořeny sendvičovými panely zateplenými izolací z PUR pěny (stěny - 50 mm, strop - 40 mm)</t>
  </si>
  <si>
    <t>"včetně lakované povrchové úpravy (odstín určí architekt se stavebníkem)</t>
  </si>
  <si>
    <t>"celkem 3 kontejnery</t>
  </si>
  <si>
    <t>"včetně systémových klempířských výrobků a nátěrů</t>
  </si>
  <si>
    <t>14</t>
  </si>
  <si>
    <t>342151111</t>
  </si>
  <si>
    <t>Montáž opláštění stěn ocelových kcí ze sendvičových panelů šroubovaných budov v do 6 m</t>
  </si>
  <si>
    <t>-804029621</t>
  </si>
  <si>
    <t>Montáž opláštění stěn ocelové konstrukce ze sendvičových panelů šroubovaných, výšky budovy do 6 m</t>
  </si>
  <si>
    <t>Rozpad figury: PRICKY</t>
  </si>
  <si>
    <t>"příčky z prefabrikovaných sendvičových panelů s izolačním jádrem z PUR pěny o tloušťce 50 mm</t>
  </si>
  <si>
    <t>(2,85*2,5)*2</t>
  </si>
  <si>
    <t>"odpočet otvorů</t>
  </si>
  <si>
    <t>-(0,9*2,1)*2</t>
  </si>
  <si>
    <t>15</t>
  </si>
  <si>
    <t>55324612X</t>
  </si>
  <si>
    <t>panel sendvičový stěnový oboustranně profilovaný izolace PUR tl 50mm</t>
  </si>
  <si>
    <t>1553573368</t>
  </si>
  <si>
    <t>"včetně nátěrů</t>
  </si>
  <si>
    <t>10,47*1,1 'Přepočtené koeficientem množství</t>
  </si>
  <si>
    <t>Komunikace pozemní</t>
  </si>
  <si>
    <t>16</t>
  </si>
  <si>
    <t>577145011X</t>
  </si>
  <si>
    <t>D+M Obnovení asfaltové vozovky dopravního hřiště po zhotovení el. přípojky</t>
  </si>
  <si>
    <t>1291761807</t>
  </si>
  <si>
    <t>17</t>
  </si>
  <si>
    <t>596211110X</t>
  </si>
  <si>
    <t>D+M Znovuvydláždění části chodníku po zhotovení el. přípojky</t>
  </si>
  <si>
    <t>-832068376</t>
  </si>
  <si>
    <t>Úpravy povrchů, podlahy a osazování výplní</t>
  </si>
  <si>
    <t>18</t>
  </si>
  <si>
    <t>642942611</t>
  </si>
  <si>
    <t>Osazování zárubní nebo rámů dveřních kovových do 2,5 m2 na montážní pěnu</t>
  </si>
  <si>
    <t>kus</t>
  </si>
  <si>
    <t>-252427248</t>
  </si>
  <si>
    <t>Osazování zárubní nebo rámů kovových dveřních lisovaných nebo z úhelníků bez dveřních křídel na montážní pěnu, plochy otvoru do 2,5 m2</t>
  </si>
  <si>
    <t>"900x2100 - 2 ks</t>
  </si>
  <si>
    <t>19</t>
  </si>
  <si>
    <t>55331483X</t>
  </si>
  <si>
    <t>zárubeň jednokřídlá ocelová pro zdění tl stěny rozměru 900/1970, 2100mm</t>
  </si>
  <si>
    <t>-1898776845</t>
  </si>
  <si>
    <t>Vedení trubní dálková a přípojná</t>
  </si>
  <si>
    <t>20</t>
  </si>
  <si>
    <t>871313162X</t>
  </si>
  <si>
    <t>D+M Venkovní kanalizační potrubí DN150</t>
  </si>
  <si>
    <t>m</t>
  </si>
  <si>
    <t>176510088</t>
  </si>
  <si>
    <t>"PVC, DN150</t>
  </si>
  <si>
    <t>25,0</t>
  </si>
  <si>
    <t>871373126X</t>
  </si>
  <si>
    <t>D+M PVC revizní šachta DN500</t>
  </si>
  <si>
    <t>1309654151</t>
  </si>
  <si>
    <t>"1 ks vývod DN150 + 1 ks přívod DN150</t>
  </si>
  <si>
    <t>22</t>
  </si>
  <si>
    <t>897171136X</t>
  </si>
  <si>
    <t>D+M Akumulační boxy z PP pro vsakování dešťových vod osazené do hloubky do 4 m objemu do 10 m3, včetně napojení na svody dešťové vody</t>
  </si>
  <si>
    <t>1382721087</t>
  </si>
  <si>
    <t>D+M Akumulační boxy z polypropylenu PP pro vsakování dešťových vod osazené do hloubky do 4 m o celkovém akumulačním objemu do 10 m3, včetně napojení na svody dešťové vody</t>
  </si>
  <si>
    <t>"včetně napojení na svody dešťové vody</t>
  </si>
  <si>
    <t>"podzemní vsakovací blok dešťové vody</t>
  </si>
  <si>
    <t>"1200x600x420, 2 ks</t>
  </si>
  <si>
    <t>(1,2*0,6*0,42)*2</t>
  </si>
  <si>
    <t>Ostatní konstrukce a práce, bourání</t>
  </si>
  <si>
    <t>23</t>
  </si>
  <si>
    <t>953943211</t>
  </si>
  <si>
    <t>Osazování hasicího přístroje</t>
  </si>
  <si>
    <t>618906309</t>
  </si>
  <si>
    <t>Osazování drobných kovových předmětů kotvených do stěny hasicího přístroje</t>
  </si>
  <si>
    <t>"PHP práškový 6 kg, 2 ks</t>
  </si>
  <si>
    <t>24</t>
  </si>
  <si>
    <t>44932415</t>
  </si>
  <si>
    <t>přístroj hasicí ruční pěnový nástěnný hasební schopnost 21A, 75F</t>
  </si>
  <si>
    <t>-1914343866</t>
  </si>
  <si>
    <t>997</t>
  </si>
  <si>
    <t>Doprava suti a vybouraných hmot</t>
  </si>
  <si>
    <t>25</t>
  </si>
  <si>
    <t>997221571</t>
  </si>
  <si>
    <t>Vodorovná doprava vybouraných hmot z bourání komunikací do 1 km</t>
  </si>
  <si>
    <t>-1025845145</t>
  </si>
  <si>
    <t>Vodorovná doprava vybouraných hmot bez naložení, ale se složením a s hrubým urovnáním na vzdálenost do 1 km</t>
  </si>
  <si>
    <t>"vybouraný asfalt</t>
  </si>
  <si>
    <t>23,397</t>
  </si>
  <si>
    <t>26</t>
  </si>
  <si>
    <t>997221579</t>
  </si>
  <si>
    <t>Příplatek ZKD 1 km u vodorovné dopravy vybouraných hmot z bourání komunikací</t>
  </si>
  <si>
    <t>1065308235</t>
  </si>
  <si>
    <t>Vodorovná doprava vybouraných hmot bez naložení, ale se složením a s hrubým urovnáním na vzdálenost Příplatek k ceně za každý další započatý 1 km přes 1 km</t>
  </si>
  <si>
    <t>"vybouraný asfalt, vzdálenost skládky cca 2 km</t>
  </si>
  <si>
    <t>27</t>
  </si>
  <si>
    <t>997221612</t>
  </si>
  <si>
    <t>Nakládání vybouraných hmot z bourání komunikací na dopravní prostředky pro vodorovnou dopravu</t>
  </si>
  <si>
    <t>685157375</t>
  </si>
  <si>
    <t>Nakládání na dopravní prostředky pro vodorovnou dopravu vybouraných hmot</t>
  </si>
  <si>
    <t>28</t>
  </si>
  <si>
    <t>997221645</t>
  </si>
  <si>
    <t>Poplatek za uložení na skládce (skládkovné) odpadu asfaltového bez dehtu kód odpadu 17 03 02</t>
  </si>
  <si>
    <t>1160537858</t>
  </si>
  <si>
    <t>Poplatek za uložení stavebního odpadu na skládce (skládkovné) asfaltového bez obsahu dehtu zatříděného do Katalogu odpadů pod kódem 17 03 02</t>
  </si>
  <si>
    <t>998</t>
  </si>
  <si>
    <t>Přesun hmot</t>
  </si>
  <si>
    <t>29</t>
  </si>
  <si>
    <t>998014211</t>
  </si>
  <si>
    <t>Přesun hmot pro budovy jednopodlažní z kovových dílců</t>
  </si>
  <si>
    <t>739528152</t>
  </si>
  <si>
    <t>Přesun hmot pro budovy a haly občanské výstavby, bydlení, výrobu a služby s nosnou svislou konstrukcí montovanou z dílců kovových vodorovná dopravní vzdálenost do 100 m, pro budovy a haly jednopodlažní</t>
  </si>
  <si>
    <t>PSV</t>
  </si>
  <si>
    <t>Práce a dodávky PSV</t>
  </si>
  <si>
    <t>713</t>
  </si>
  <si>
    <t>Izolace tepelné</t>
  </si>
  <si>
    <t>30</t>
  </si>
  <si>
    <t>713121111</t>
  </si>
  <si>
    <t>Montáž izolace tepelné podlah volně kladenými rohožemi, pásy, dílci, deskami 1 vrstva</t>
  </si>
  <si>
    <t>-730775160</t>
  </si>
  <si>
    <t>Montáž tepelné izolace podlah rohožemi, pásy, deskami, dílci, bloky (izolační materiál ve specifikaci) kladenými volně jednovrstvá</t>
  </si>
  <si>
    <t>Rozpad figury: PODLAHOVA_PLOCHA</t>
  </si>
  <si>
    <t>"Podlahová plocha (skladba VO 1.1)</t>
  </si>
  <si>
    <t>(8,7+43,57+8,7)</t>
  </si>
  <si>
    <t>31</t>
  </si>
  <si>
    <t>28372305</t>
  </si>
  <si>
    <t>deska EPS 100 pro konstrukce s běžným zatížením λ=0,037 tl 50mm</t>
  </si>
  <si>
    <t>32</t>
  </si>
  <si>
    <t>-1204080953</t>
  </si>
  <si>
    <t>60,97*1,05 'Přepočtené koeficientem množství</t>
  </si>
  <si>
    <t>998713101</t>
  </si>
  <si>
    <t>Přesun hmot tonážní pro izolace tepelné v objektech v do 6 m</t>
  </si>
  <si>
    <t>68321127</t>
  </si>
  <si>
    <t>Přesun hmot pro izolace tepelné stanovený z hmotnosti přesunovaného materiálu vodorovná dopravní vzdálenost do 50 m s užitím mechanizace v objektech výšky do 6 m</t>
  </si>
  <si>
    <t>741</t>
  </si>
  <si>
    <t>Elektroinstalace - silnoproud</t>
  </si>
  <si>
    <t>33</t>
  </si>
  <si>
    <t>741110053</t>
  </si>
  <si>
    <t>Montáž trubka plastová ohebná D přes 35 mm uložená volně</t>
  </si>
  <si>
    <t>-1645020564</t>
  </si>
  <si>
    <t>Montáž trubek elektroinstalačních s nasunutím nebo našroubováním do krabic plastových ohebných, uložených volně, vnější Ø přes 35 mm</t>
  </si>
  <si>
    <t>"specifikace viz TZ - Silnoproudá elektroinstalace a výkaz výměr pro silnopoudou elektroinstalaci</t>
  </si>
  <si>
    <t>40,0</t>
  </si>
  <si>
    <t>34</t>
  </si>
  <si>
    <t>34571351</t>
  </si>
  <si>
    <t>trubka elektroinstalační ohebná dvouplášťová korugovaná HDPE (chránička) D 40/50mm</t>
  </si>
  <si>
    <t>-718394291</t>
  </si>
  <si>
    <t>40*1,05 'Přepočtené koeficientem množství</t>
  </si>
  <si>
    <t>35</t>
  </si>
  <si>
    <t>741120101</t>
  </si>
  <si>
    <t>Montáž vodič Cu izolovaný plný a laněný s PVC pláštěm žíla 0,15 až 16 mm2 zatažený (např. CY, CHAH-V)</t>
  </si>
  <si>
    <t>-1323316850</t>
  </si>
  <si>
    <t>Montáž vodičů izolovaných měděných bez ukončení uložených v trubkách nebo lištách zatažených plných a laněných s PVC pláštěm, bezhalogenových, ohniodolných (např. CY, CHAH-V) průřezu žíly 0,15 až 16 mm2</t>
  </si>
  <si>
    <t>"vodič CYA 1x16 mm2</t>
  </si>
  <si>
    <t>20,0</t>
  </si>
  <si>
    <t>36</t>
  </si>
  <si>
    <t>34141029</t>
  </si>
  <si>
    <t>vodič propojovací flexibilní jádro Cu lanované izolace PVC 450/750V (H07V-K) 1x16mm2</t>
  </si>
  <si>
    <t>-703924536</t>
  </si>
  <si>
    <t>20*1,15 'Přepočtené koeficientem množství</t>
  </si>
  <si>
    <t>37</t>
  </si>
  <si>
    <t>741122143</t>
  </si>
  <si>
    <t>Montáž kabel Cu plný kulatý žíla 5x4 až 6 mm2 zatažený v trubkách (např. CYKY, CYKFY)</t>
  </si>
  <si>
    <t>1314480218</t>
  </si>
  <si>
    <t>Montáž kabelů měděných bez ukončení uložených v trubkách zatažených plných kulatých nebo bezhalogenových (např. CYKY, CYKFY) počtu a průřezu žil 5x4 až 6 mm2</t>
  </si>
  <si>
    <t>38</t>
  </si>
  <si>
    <t>34111100</t>
  </si>
  <si>
    <t>kabel instalační jádro Cu plné izolace PVC plášť PVC 450/750V (CYKY) 5x6mm2</t>
  </si>
  <si>
    <t>90841637</t>
  </si>
  <si>
    <t>40*1,15 'Přepočtené koeficientem množství</t>
  </si>
  <si>
    <t>39</t>
  </si>
  <si>
    <t>741122211</t>
  </si>
  <si>
    <t>Montáž kabel Cu plný kulatý žíla 3x1,5 až 6 mm2 uložený volně (např. CYKY, CYKFY)</t>
  </si>
  <si>
    <t>679777379</t>
  </si>
  <si>
    <t>Montáž kabelů měděných bez ukončení uložených volně nebo v liště plných kulatých (např. CYKY, CYKFY) počtu a průřezu žil 3x1,5 až 6 mm2</t>
  </si>
  <si>
    <t>"CYKY 3x1,5 mm2</t>
  </si>
  <si>
    <t>115,0</t>
  </si>
  <si>
    <t>"CYKY 3x2,5 mm2</t>
  </si>
  <si>
    <t>48,0</t>
  </si>
  <si>
    <t>40</t>
  </si>
  <si>
    <t>34111030</t>
  </si>
  <si>
    <t>kabel instalační jádro Cu plné izolace PVC plášť PVC 450/750V (CYKY) 3x1,5mm2</t>
  </si>
  <si>
    <t>516612873</t>
  </si>
  <si>
    <t>115*1,15 'Přepočtené koeficientem množství</t>
  </si>
  <si>
    <t>41</t>
  </si>
  <si>
    <t>34111036</t>
  </si>
  <si>
    <t>kabel instalační jádro Cu plné izolace PVC plášť PVC 450/750V (CYKY) 3x2,5mm2</t>
  </si>
  <si>
    <t>-1758701062</t>
  </si>
  <si>
    <t>42</t>
  </si>
  <si>
    <t>741210001</t>
  </si>
  <si>
    <t>Montáž rozvodnice oceloplechová nebo plastová běžná do 20 kg</t>
  </si>
  <si>
    <t>1867529780</t>
  </si>
  <si>
    <t>Montáž rozvodnic oceloplechových nebo plastových bez zapojení vodičů běžných, hmotnosti do 20 kg</t>
  </si>
  <si>
    <t>43</t>
  </si>
  <si>
    <t>35713116X</t>
  </si>
  <si>
    <t>rozvodnice nástěnná, neprůhledné dveře, 1 řada, šířka 18 modulárních jednotek. 317x364x103 mm, bílá</t>
  </si>
  <si>
    <t>-1757561216</t>
  </si>
  <si>
    <t>"Počet řad 1, počet modulů 18, materiál plast, rozměr 317x364x103mm (v x š x h), barva bílá</t>
  </si>
  <si>
    <t>44</t>
  </si>
  <si>
    <t>74131006X</t>
  </si>
  <si>
    <t>D+M spínač sériový č. 5</t>
  </si>
  <si>
    <t>922134569</t>
  </si>
  <si>
    <t>3+3</t>
  </si>
  <si>
    <t>45</t>
  </si>
  <si>
    <t>741310201</t>
  </si>
  <si>
    <t>Montáž spínač (polo)zapuštěný šroubové připojení 1-jednopólový se zapojením vodičů</t>
  </si>
  <si>
    <t>705447094</t>
  </si>
  <si>
    <t>Montáž spínačů jedno nebo dvoupólových polozapuštěných nebo zapuštěných se zapojením vodičů šroubové připojení, pro prostředí normální spínačů, řazení 1-jednopólových</t>
  </si>
  <si>
    <t>2+2</t>
  </si>
  <si>
    <t>46</t>
  </si>
  <si>
    <t>34535000</t>
  </si>
  <si>
    <t>spínač kompletní, zapuštěný, jednopólový, řazení 1, šroubové svorky</t>
  </si>
  <si>
    <t>-442419716</t>
  </si>
  <si>
    <t>47</t>
  </si>
  <si>
    <t>34539064</t>
  </si>
  <si>
    <t>spínač jednopólový, řazení 1, s krytem, bez rámečku, šroubové svorky</t>
  </si>
  <si>
    <t>334336</t>
  </si>
  <si>
    <t>48</t>
  </si>
  <si>
    <t>34539000</t>
  </si>
  <si>
    <t>přístroj spínače jednopólového, řazení 1, 1So šroubové svorky</t>
  </si>
  <si>
    <t>520846109</t>
  </si>
  <si>
    <t>49</t>
  </si>
  <si>
    <t>34539049</t>
  </si>
  <si>
    <t>kryt spínače jednoduchý</t>
  </si>
  <si>
    <t>-1552399882</t>
  </si>
  <si>
    <t>50</t>
  </si>
  <si>
    <t>34539059</t>
  </si>
  <si>
    <t>rámeček jednonásobný</t>
  </si>
  <si>
    <t>-1912316974</t>
  </si>
  <si>
    <t>51</t>
  </si>
  <si>
    <t>741311065X</t>
  </si>
  <si>
    <t>D+M Instalační vypínač</t>
  </si>
  <si>
    <t>-1200929876</t>
  </si>
  <si>
    <t>52</t>
  </si>
  <si>
    <t>74131198X</t>
  </si>
  <si>
    <t>D+M Napojení na distribuční síť nízkého napětí</t>
  </si>
  <si>
    <t>kpl</t>
  </si>
  <si>
    <t>-1141835695</t>
  </si>
  <si>
    <t>Montáž spínačů speciálních se zapojením vodičů sporákových přípojek s doutnavkou</t>
  </si>
  <si>
    <t>"napojení bude zajištěno ze stávající přípojky vedené na pozemku investora v areálu dopravního hřiště</t>
  </si>
  <si>
    <t>"v objektu bude připojovací skříň RE s elektroměrem a hlavním jističem</t>
  </si>
  <si>
    <t>53</t>
  </si>
  <si>
    <t>741313007</t>
  </si>
  <si>
    <t>Montáž zásuvky (polo)zapuštěné bezšroubové připojení 2P + PE nástěnné nebo do parapetního kanálu se zapojením vodičů</t>
  </si>
  <si>
    <t>-406080038</t>
  </si>
  <si>
    <t>Montáž zásuvek domovních se zapojením vodičů bezšroubové připojení nástěnných nebo do parapetních kanálů 2P + PE</t>
  </si>
  <si>
    <t>14+14</t>
  </si>
  <si>
    <t>54</t>
  </si>
  <si>
    <t>34555235</t>
  </si>
  <si>
    <t>zásuvka nástěnná jednonásobná s víčkem, IP44, bezšroubové svorky</t>
  </si>
  <si>
    <t>-1022701431</t>
  </si>
  <si>
    <t>55</t>
  </si>
  <si>
    <t>741321002</t>
  </si>
  <si>
    <t>Montáž proudových chráničů dvoupólových nn do 25 A s krytem se zapojením vodičů</t>
  </si>
  <si>
    <t>1603043950</t>
  </si>
  <si>
    <t>Montáž proudových chráničů se zapojením vodičů dvoupólových nn do 25 A s krytem</t>
  </si>
  <si>
    <t>56</t>
  </si>
  <si>
    <t>35829022</t>
  </si>
  <si>
    <t>chránič proudový 2-pólový kombinovaný s jističem vypínací charakteristika B 16A</t>
  </si>
  <si>
    <t>-1625181711</t>
  </si>
  <si>
    <t>57</t>
  </si>
  <si>
    <t>35829020</t>
  </si>
  <si>
    <t>chránič proudový 2-pólový kombinovaný s jističem vypínací charakteristika B 10A</t>
  </si>
  <si>
    <t>1683436852</t>
  </si>
  <si>
    <t>58</t>
  </si>
  <si>
    <t>741322111</t>
  </si>
  <si>
    <t>Montáž svodiče přepětí nn typ 2 čtyřpólových jednodílných se zapojením vodičů</t>
  </si>
  <si>
    <t>-398019887</t>
  </si>
  <si>
    <t>Montáž přepěťových ochran nn se zapojením vodičů svodiče přepětí - typ 2 čtyřpólových jednodílných</t>
  </si>
  <si>
    <t>59</t>
  </si>
  <si>
    <t>3588953X</t>
  </si>
  <si>
    <t>svodič přepětí T1+T2</t>
  </si>
  <si>
    <t>-678722802</t>
  </si>
  <si>
    <t>svodič přepětí pro fotovoltaické systémy IP67 třídy T1+T2, provedení 2+4</t>
  </si>
  <si>
    <t>"T1 + T2 (B+C)</t>
  </si>
  <si>
    <t>"4 póly</t>
  </si>
  <si>
    <t>"4 moduly</t>
  </si>
  <si>
    <t>60</t>
  </si>
  <si>
    <t>741372062</t>
  </si>
  <si>
    <t>Montáž svítidlo LED interiérové přisazené stropní hranaté nebo kruhové přes 0,09 do 0,36 m2 se zapojením vodičů</t>
  </si>
  <si>
    <t>597603719</t>
  </si>
  <si>
    <t>Montáž svítidel s integrovaným zdrojem LED se zapojením vodičů interiérových přisazených stropních hranatých nebo kruhových plochy přes 0,09 do 0,36 m2</t>
  </si>
  <si>
    <t>"minimálně IP40, teplota chromatičnosti přibližně 4000 K, index podání barev Ra nejméně 80</t>
  </si>
  <si>
    <t>61</t>
  </si>
  <si>
    <t>34825003</t>
  </si>
  <si>
    <t>svítidlo interiérové stropní přisazené kruhové D 300-450mm 1900-2500lm</t>
  </si>
  <si>
    <t>1541639819</t>
  </si>
  <si>
    <t>62</t>
  </si>
  <si>
    <t>998741101</t>
  </si>
  <si>
    <t>Přesun hmot tonážní pro silnoproud v objektech v do 6 m</t>
  </si>
  <si>
    <t>967495486</t>
  </si>
  <si>
    <t>Přesun hmot pro silnoproud stanovený z hmotnosti přesunovaného materiálu vodorovná dopravní vzdálenost do 50 m základní v objektech výšky do 6 m</t>
  </si>
  <si>
    <t>762</t>
  </si>
  <si>
    <t>Konstrukce tesařské</t>
  </si>
  <si>
    <t>63</t>
  </si>
  <si>
    <t>762511153</t>
  </si>
  <si>
    <t>Podlahové kce podkladové z cementotřískových desek tl 16 mm na nebroušených na pero a drážku šroubovaných</t>
  </si>
  <si>
    <t>1420910385</t>
  </si>
  <si>
    <t>Podlahové konstrukce podkladové z cementotřískových desek jednovrstvých šroubovaných na pero a drážku nebroušených, tloušťky desky 16 mm</t>
  </si>
  <si>
    <t>64</t>
  </si>
  <si>
    <t>998762101</t>
  </si>
  <si>
    <t>Přesun hmot tonážní pro kce tesařské v objektech v do 6 m</t>
  </si>
  <si>
    <t>1502216417</t>
  </si>
  <si>
    <t>Přesun hmot pro konstrukce tesařské stanovený z hmotnosti přesunovaného materiálu vodorovná dopravní vzdálenost do 50 m základní v objektech výšky do 6 m</t>
  </si>
  <si>
    <t>763</t>
  </si>
  <si>
    <t>Konstrukce suché výstavby</t>
  </si>
  <si>
    <t>65</t>
  </si>
  <si>
    <t>763121622</t>
  </si>
  <si>
    <t>Montáž desek tl 15 mm na nosnou kci SDK stěna předsazená</t>
  </si>
  <si>
    <t>255661586</t>
  </si>
  <si>
    <t>Stěna předsazená ze sádrokartonových desek montáž desek na nosnou konstrukci, tl. 15 mm</t>
  </si>
  <si>
    <t>Rozpad figury: SDK_OBKLAD</t>
  </si>
  <si>
    <t>"Obložení SDK deskou protipožární</t>
  </si>
  <si>
    <t>"EI 30 DP1</t>
  </si>
  <si>
    <t>(21,135*2,5)</t>
  </si>
  <si>
    <t>-(1,0*1,0*2+1,0*2,0*4)</t>
  </si>
  <si>
    <t>66</t>
  </si>
  <si>
    <t>59030029</t>
  </si>
  <si>
    <t>deska SDK protipožární DF tl 15mm</t>
  </si>
  <si>
    <t>1364787591</t>
  </si>
  <si>
    <t>42,838*1,05 'Přepočtené koeficientem množství</t>
  </si>
  <si>
    <t>67</t>
  </si>
  <si>
    <t>763121714</t>
  </si>
  <si>
    <t>SDK stěna předsazená základní penetrační nátěr</t>
  </si>
  <si>
    <t>-476972561</t>
  </si>
  <si>
    <t>Stěna předsazená ze sádrokartonových desek ostatní konstrukce a práce na předsazených stěnách ze sádrokartonových desek základní penetrační nátěr</t>
  </si>
  <si>
    <t>68</t>
  </si>
  <si>
    <t>998763301</t>
  </si>
  <si>
    <t>Přesun hmot tonážní pro konstrukce montované z desek v objektech v do 6 m</t>
  </si>
  <si>
    <t>1173218667</t>
  </si>
  <si>
    <t>Přesun hmot pro konstrukce montované z desek sádrokartonových, sádrovláknitých, cementovláknitých nebo cementových stanovený z hmotnosti přesunovaného materiálu vodorovná dopravní vzdálenost do 50 m základní v objektech výšky do 6 m</t>
  </si>
  <si>
    <t>764</t>
  </si>
  <si>
    <t>Konstrukce klempířské</t>
  </si>
  <si>
    <t>69</t>
  </si>
  <si>
    <t>764216600X</t>
  </si>
  <si>
    <t>Oplechování rovných parapetů mechanicky kotvené z Pz s povrchovou úpravou rš do 100 mm</t>
  </si>
  <si>
    <t>2094428204</t>
  </si>
  <si>
    <t>Oplechování parapetů z pozinkovaného plechu s povrchovou úpravou rovných mechanicky kotvené, bez rohů rš 100 mm</t>
  </si>
  <si>
    <t>"1000x2000 mm - 7 ks</t>
  </si>
  <si>
    <t>(1,0)*7</t>
  </si>
  <si>
    <t>"2700x2000 mm - 1 ks</t>
  </si>
  <si>
    <t>(2,7)*1</t>
  </si>
  <si>
    <t>"1000x1000 mm - 2 ks</t>
  </si>
  <si>
    <t>(1,0)*2</t>
  </si>
  <si>
    <t>70</t>
  </si>
  <si>
    <t>764216665</t>
  </si>
  <si>
    <t>Příplatek za zvýšenou pracnost oplechování rohů rovných parapetů z PZ s povrch úpravou rš do 400 mm</t>
  </si>
  <si>
    <t>-585564472</t>
  </si>
  <si>
    <t>Oplechování parapetů z pozinkovaného plechu s povrchovou úpravou rovných celoplošně lepené, bez rohů Příplatek k cenám za zvýšenou pracnost při provedení rohu nebo koutu do rš 400 mm</t>
  </si>
  <si>
    <t>7*2</t>
  </si>
  <si>
    <t>1*2</t>
  </si>
  <si>
    <t>2*2</t>
  </si>
  <si>
    <t>71</t>
  </si>
  <si>
    <t>998764101</t>
  </si>
  <si>
    <t>Přesun hmot tonážní pro konstrukce klempířské v objektech v do 6 m</t>
  </si>
  <si>
    <t>-830699355</t>
  </si>
  <si>
    <t>Přesun hmot pro konstrukce klempířské stanovený z hmotnosti přesunovaného materiálu vodorovná dopravní vzdálenost do 50 m základní v objektech výšky do 6 m</t>
  </si>
  <si>
    <t>766</t>
  </si>
  <si>
    <t>Konstrukce truhlářské</t>
  </si>
  <si>
    <t>72</t>
  </si>
  <si>
    <t>766622136</t>
  </si>
  <si>
    <t>Montáž plastových oken plochy přes 1 m2 otevíravých v do 2,5 m s rámem do celostěnových panelů</t>
  </si>
  <si>
    <t>853005366</t>
  </si>
  <si>
    <t>Montáž oken plastových včetně montáže rámu plochy přes 1 m2 otevíravých do celostěnových panelů nebo ocelových rámů, výšky přes 1,5 do 2,5 m</t>
  </si>
  <si>
    <t>(1,0*2,0)*7</t>
  </si>
  <si>
    <t>(2,7*2,0)*1</t>
  </si>
  <si>
    <t>73</t>
  </si>
  <si>
    <t>61140053</t>
  </si>
  <si>
    <t>okno plastové otevíravé/sklopné dvojsklo přes plochu 1m2 v 1,5-2,5m</t>
  </si>
  <si>
    <t>-131545756</t>
  </si>
  <si>
    <t>74</t>
  </si>
  <si>
    <t>766622217</t>
  </si>
  <si>
    <t>Montáž plastových oken plochy do 1 m2 otevíravých s rámem do celostěnových panelů</t>
  </si>
  <si>
    <t>-1459475150</t>
  </si>
  <si>
    <t>Montáž oken plastových plochy do 1 m2 včetně montáže rámu otevíravých do celostěnových panelů nebo ocelových rámů, výšky</t>
  </si>
  <si>
    <t>75</t>
  </si>
  <si>
    <t>61140049</t>
  </si>
  <si>
    <t>okno plastové otevíravé/sklopné dvojsklo do plochy 1m2</t>
  </si>
  <si>
    <t>1194771580</t>
  </si>
  <si>
    <t>(1,0*1,0)*2</t>
  </si>
  <si>
    <t>76</t>
  </si>
  <si>
    <t>766660002</t>
  </si>
  <si>
    <t>Montáž dveřních křídel otvíravých jednokřídlových š přes 0,8 m do ocelové zárubně</t>
  </si>
  <si>
    <t>-648158120</t>
  </si>
  <si>
    <t>Montáž dveřních křídel dřevěných nebo plastových otevíravých do ocelové zárubně povrchově upravených jednokřídlových, šířky přes 800 mm</t>
  </si>
  <si>
    <t>77</t>
  </si>
  <si>
    <t>61162003</t>
  </si>
  <si>
    <t>dveře jednokřídlé dřevotřískové povrch dýhovaný plné 900x1970-2100mm</t>
  </si>
  <si>
    <t>-1692023024</t>
  </si>
  <si>
    <t>78</t>
  </si>
  <si>
    <t>766660611X</t>
  </si>
  <si>
    <t>Montáž vchodových dveří včetně rámu jednokřídlových bez nadsvětlíku do celostěnových panelů</t>
  </si>
  <si>
    <t>140112316</t>
  </si>
  <si>
    <t>Montáž vchodových dveří včetně rámu do betonové konstrukce jednokřídlových bez nadsvětlíku</t>
  </si>
  <si>
    <t>"1000x2000 mm</t>
  </si>
  <si>
    <t>79</t>
  </si>
  <si>
    <t>61140505</t>
  </si>
  <si>
    <t>dveře jednokřídlé plastové s dekorem prosklené max rozměru otvoru 2,42m2 bezpečnostní třídy RC2</t>
  </si>
  <si>
    <t>-67560334</t>
  </si>
  <si>
    <t>(1,0*2,0)</t>
  </si>
  <si>
    <t>80</t>
  </si>
  <si>
    <t>998766101</t>
  </si>
  <si>
    <t>Přesun hmot tonážní pro kce truhlářské v objektech v do 6 m</t>
  </si>
  <si>
    <t>-1685446510</t>
  </si>
  <si>
    <t>Přesun hmot pro konstrukce truhlářské stanovený z hmotnosti přesunovaného materiálu vodorovná dopravní vzdálenost do 50 m základní v objektech výšky do 6 m</t>
  </si>
  <si>
    <t>776</t>
  </si>
  <si>
    <t>Podlahy povlakové</t>
  </si>
  <si>
    <t>81</t>
  </si>
  <si>
    <t>776221111</t>
  </si>
  <si>
    <t>Lepení pásů z PVC standardním lepidlem</t>
  </si>
  <si>
    <t>-1317496113</t>
  </si>
  <si>
    <t>Montáž podlahovin z PVC lepením standardním lepidlem z pásů</t>
  </si>
  <si>
    <t>82</t>
  </si>
  <si>
    <t>28411143</t>
  </si>
  <si>
    <t>podlahovina vinylová homogenní protiskluzná se vsypem a výztuž. vrstvou, s nopy, třída zátěže 34/43, hořlavost Bfl-s1 tl 2,00mm</t>
  </si>
  <si>
    <t>-230219461</t>
  </si>
  <si>
    <t>60,97*1,1 'Přepočtené koeficientem množství</t>
  </si>
  <si>
    <t>83</t>
  </si>
  <si>
    <t>776411115</t>
  </si>
  <si>
    <t>Montáž soklíku nebo lišty obvodové pro podlahy povlakové lepené</t>
  </si>
  <si>
    <t>-776126092</t>
  </si>
  <si>
    <t>Montáž lišt obvodových nebo soklíků lepených</t>
  </si>
  <si>
    <t>"obvod</t>
  </si>
  <si>
    <t>47,98</t>
  </si>
  <si>
    <t>84</t>
  </si>
  <si>
    <t>28411008</t>
  </si>
  <si>
    <t>lišta soklová PVC 16x60mm</t>
  </si>
  <si>
    <t>-936193424</t>
  </si>
  <si>
    <t>47,98*1,02 'Přepočtené koeficientem množství</t>
  </si>
  <si>
    <t>85</t>
  </si>
  <si>
    <t>998776101</t>
  </si>
  <si>
    <t>Přesun hmot tonážní pro podlahy povlakové v objektech v do 6 m</t>
  </si>
  <si>
    <t>-1469786621</t>
  </si>
  <si>
    <t>Přesun hmot pro podlahy povlakové stanovený z hmotnosti přesunovaného materiálu vodorovná dopravní vzdálenost do 50 m základní v objektech výšky do 6 m</t>
  </si>
  <si>
    <t>784</t>
  </si>
  <si>
    <t>Dokončovací práce - malby a tapety</t>
  </si>
  <si>
    <t>86</t>
  </si>
  <si>
    <t>784211101</t>
  </si>
  <si>
    <t>Dvojnásobné bílé malby ze směsí za mokra výborně oděruvzdorných v místnostech v do 3,80 m</t>
  </si>
  <si>
    <t>644402877</t>
  </si>
  <si>
    <t>Malby z malířských směsí oděruvzdorných za mokra dvojnásobné, bílé za mokra oděruvzdorné výborně v místnostech výšky do 3,80 m</t>
  </si>
  <si>
    <t>Práce a dodávky M</t>
  </si>
  <si>
    <t>46-M</t>
  </si>
  <si>
    <t>Zemní práce při extr.mont.pracích</t>
  </si>
  <si>
    <t>87</t>
  </si>
  <si>
    <t>460661112</t>
  </si>
  <si>
    <t>Kabelové lože z písku pro kabely nn bez zakrytí š lože přes 35 do 50 cm</t>
  </si>
  <si>
    <t>640226878</t>
  </si>
  <si>
    <t>Kabelové lože z písku včetně podsypu, zhutnění a urovnání povrchu pro kabely nn bez zakrytí, šířky přes 35 do 50 cm</t>
  </si>
  <si>
    <t>"pod asfaltem" 33,0</t>
  </si>
  <si>
    <t>"pod chodníkem" 3,35</t>
  </si>
  <si>
    <t>"pod volným terénem" 14,5</t>
  </si>
  <si>
    <t>88</t>
  </si>
  <si>
    <t>460671112</t>
  </si>
  <si>
    <t>Výstražná fólie pro krytí kabelů šířky přes 20 do 25 cm</t>
  </si>
  <si>
    <t>1793756028</t>
  </si>
  <si>
    <t>Výstražné prvky pro krytí kabelů včetně vyrovnání povrchu rýhy, rozvinutí a uložení fólie, šířky přes 20 do 25 cm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</si>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</sst>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24" fillId="4" borderId="0" xfId="0" applyFont="1" applyFill="1" applyAlignment="1">
      <alignment horizontal="left" vertical="center"/>
    </xf>
    <xf numFmtId="4" fontId="24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6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167" fontId="21" fillId="0" borderId="0" xfId="0" applyNumberFormat="1" applyFont="1" applyAlignment="1">
      <alignment vertical="center"/>
    </xf>
    <xf numFmtId="0" fontId="38" fillId="0" borderId="22" xfId="0" applyFont="1" applyBorder="1" applyAlignment="1">
      <alignment horizontal="center" vertical="center"/>
    </xf>
    <xf numFmtId="49" fontId="38" fillId="0" borderId="22" xfId="0" applyNumberFormat="1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center" vertical="center" wrapText="1"/>
    </xf>
    <xf numFmtId="167" fontId="38" fillId="0" borderId="22" xfId="0" applyNumberFormat="1" applyFont="1" applyBorder="1" applyAlignment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/>
    </xf>
    <xf numFmtId="167" fontId="40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03" t="s">
        <v>14</v>
      </c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R5" s="19"/>
      <c r="BE5" s="200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205" t="s">
        <v>17</v>
      </c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R6" s="19"/>
      <c r="BE6" s="201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01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201"/>
      <c r="BS8" s="16" t="s">
        <v>6</v>
      </c>
    </row>
    <row r="9" spans="1:74" ht="14.45" customHeight="1">
      <c r="B9" s="19"/>
      <c r="AR9" s="19"/>
      <c r="BE9" s="201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26</v>
      </c>
      <c r="AR10" s="19"/>
      <c r="BE10" s="201"/>
      <c r="BS10" s="16" t="s">
        <v>6</v>
      </c>
    </row>
    <row r="11" spans="1:74" ht="18.399999999999999" customHeight="1">
      <c r="B11" s="19"/>
      <c r="E11" s="24" t="s">
        <v>27</v>
      </c>
      <c r="AK11" s="26" t="s">
        <v>28</v>
      </c>
      <c r="AN11" s="24" t="s">
        <v>1</v>
      </c>
      <c r="AR11" s="19"/>
      <c r="BE11" s="201"/>
      <c r="BS11" s="16" t="s">
        <v>6</v>
      </c>
    </row>
    <row r="12" spans="1:74" ht="6.95" customHeight="1">
      <c r="B12" s="19"/>
      <c r="AR12" s="19"/>
      <c r="BE12" s="201"/>
      <c r="BS12" s="16" t="s">
        <v>6</v>
      </c>
    </row>
    <row r="13" spans="1:74" ht="12" customHeight="1">
      <c r="B13" s="19"/>
      <c r="D13" s="26" t="s">
        <v>29</v>
      </c>
      <c r="AK13" s="26" t="s">
        <v>25</v>
      </c>
      <c r="AN13" s="28" t="s">
        <v>30</v>
      </c>
      <c r="AR13" s="19"/>
      <c r="BE13" s="201"/>
      <c r="BS13" s="16" t="s">
        <v>6</v>
      </c>
    </row>
    <row r="14" spans="1:74" ht="12.75">
      <c r="B14" s="19"/>
      <c r="E14" s="206" t="s">
        <v>30</v>
      </c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6" t="s">
        <v>28</v>
      </c>
      <c r="AN14" s="28" t="s">
        <v>30</v>
      </c>
      <c r="AR14" s="19"/>
      <c r="BE14" s="201"/>
      <c r="BS14" s="16" t="s">
        <v>6</v>
      </c>
    </row>
    <row r="15" spans="1:74" ht="6.95" customHeight="1">
      <c r="B15" s="19"/>
      <c r="AR15" s="19"/>
      <c r="BE15" s="201"/>
      <c r="BS15" s="16" t="s">
        <v>4</v>
      </c>
    </row>
    <row r="16" spans="1:74" ht="12" customHeight="1">
      <c r="B16" s="19"/>
      <c r="D16" s="26" t="s">
        <v>31</v>
      </c>
      <c r="AK16" s="26" t="s">
        <v>25</v>
      </c>
      <c r="AN16" s="24" t="s">
        <v>32</v>
      </c>
      <c r="AR16" s="19"/>
      <c r="BE16" s="201"/>
      <c r="BS16" s="16" t="s">
        <v>4</v>
      </c>
    </row>
    <row r="17" spans="2:71" ht="18.399999999999999" customHeight="1">
      <c r="B17" s="19"/>
      <c r="E17" s="24" t="s">
        <v>33</v>
      </c>
      <c r="AK17" s="26" t="s">
        <v>28</v>
      </c>
      <c r="AN17" s="24" t="s">
        <v>1</v>
      </c>
      <c r="AR17" s="19"/>
      <c r="BE17" s="201"/>
      <c r="BS17" s="16" t="s">
        <v>34</v>
      </c>
    </row>
    <row r="18" spans="2:71" ht="6.95" customHeight="1">
      <c r="B18" s="19"/>
      <c r="AR18" s="19"/>
      <c r="BE18" s="201"/>
      <c r="BS18" s="16" t="s">
        <v>6</v>
      </c>
    </row>
    <row r="19" spans="2:71" ht="12" customHeight="1">
      <c r="B19" s="19"/>
      <c r="D19" s="26" t="s">
        <v>35</v>
      </c>
      <c r="AK19" s="26" t="s">
        <v>25</v>
      </c>
      <c r="AN19" s="24" t="s">
        <v>32</v>
      </c>
      <c r="AR19" s="19"/>
      <c r="BE19" s="201"/>
      <c r="BS19" s="16" t="s">
        <v>6</v>
      </c>
    </row>
    <row r="20" spans="2:71" ht="18.399999999999999" customHeight="1">
      <c r="B20" s="19"/>
      <c r="E20" s="24" t="s">
        <v>33</v>
      </c>
      <c r="AK20" s="26" t="s">
        <v>28</v>
      </c>
      <c r="AN20" s="24" t="s">
        <v>1</v>
      </c>
      <c r="AR20" s="19"/>
      <c r="BE20" s="201"/>
      <c r="BS20" s="16" t="s">
        <v>34</v>
      </c>
    </row>
    <row r="21" spans="2:71" ht="6.95" customHeight="1">
      <c r="B21" s="19"/>
      <c r="AR21" s="19"/>
      <c r="BE21" s="201"/>
    </row>
    <row r="22" spans="2:71" ht="12" customHeight="1">
      <c r="B22" s="19"/>
      <c r="D22" s="26" t="s">
        <v>36</v>
      </c>
      <c r="AR22" s="19"/>
      <c r="BE22" s="201"/>
    </row>
    <row r="23" spans="2:71" ht="47.25" customHeight="1">
      <c r="B23" s="19"/>
      <c r="E23" s="208" t="s">
        <v>37</v>
      </c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R23" s="19"/>
      <c r="BE23" s="201"/>
    </row>
    <row r="24" spans="2:71" ht="6.95" customHeight="1">
      <c r="B24" s="19"/>
      <c r="AR24" s="19"/>
      <c r="BE24" s="201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01"/>
    </row>
    <row r="26" spans="2:71" s="1" customFormat="1" ht="25.9" customHeight="1">
      <c r="B26" s="31"/>
      <c r="D26" s="32" t="s">
        <v>38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09">
        <f>ROUND(AG94,2)</f>
        <v>0</v>
      </c>
      <c r="AL26" s="210"/>
      <c r="AM26" s="210"/>
      <c r="AN26" s="210"/>
      <c r="AO26" s="210"/>
      <c r="AR26" s="31"/>
      <c r="BE26" s="201"/>
    </row>
    <row r="27" spans="2:71" s="1" customFormat="1" ht="6.95" customHeight="1">
      <c r="B27" s="31"/>
      <c r="AR27" s="31"/>
      <c r="BE27" s="201"/>
    </row>
    <row r="28" spans="2:71" s="1" customFormat="1" ht="12.75">
      <c r="B28" s="31"/>
      <c r="L28" s="211" t="s">
        <v>39</v>
      </c>
      <c r="M28" s="211"/>
      <c r="N28" s="211"/>
      <c r="O28" s="211"/>
      <c r="P28" s="211"/>
      <c r="W28" s="211" t="s">
        <v>40</v>
      </c>
      <c r="X28" s="211"/>
      <c r="Y28" s="211"/>
      <c r="Z28" s="211"/>
      <c r="AA28" s="211"/>
      <c r="AB28" s="211"/>
      <c r="AC28" s="211"/>
      <c r="AD28" s="211"/>
      <c r="AE28" s="211"/>
      <c r="AK28" s="211" t="s">
        <v>41</v>
      </c>
      <c r="AL28" s="211"/>
      <c r="AM28" s="211"/>
      <c r="AN28" s="211"/>
      <c r="AO28" s="211"/>
      <c r="AR28" s="31"/>
      <c r="BE28" s="201"/>
    </row>
    <row r="29" spans="2:71" s="2" customFormat="1" ht="14.45" customHeight="1">
      <c r="B29" s="35"/>
      <c r="D29" s="26" t="s">
        <v>42</v>
      </c>
      <c r="F29" s="26" t="s">
        <v>43</v>
      </c>
      <c r="L29" s="214">
        <v>0.21</v>
      </c>
      <c r="M29" s="213"/>
      <c r="N29" s="213"/>
      <c r="O29" s="213"/>
      <c r="P29" s="213"/>
      <c r="W29" s="212">
        <f>ROUND(AZ94, 2)</f>
        <v>0</v>
      </c>
      <c r="X29" s="213"/>
      <c r="Y29" s="213"/>
      <c r="Z29" s="213"/>
      <c r="AA29" s="213"/>
      <c r="AB29" s="213"/>
      <c r="AC29" s="213"/>
      <c r="AD29" s="213"/>
      <c r="AE29" s="213"/>
      <c r="AK29" s="212">
        <f>ROUND(AV94, 2)</f>
        <v>0</v>
      </c>
      <c r="AL29" s="213"/>
      <c r="AM29" s="213"/>
      <c r="AN29" s="213"/>
      <c r="AO29" s="213"/>
      <c r="AR29" s="35"/>
      <c r="BE29" s="202"/>
    </row>
    <row r="30" spans="2:71" s="2" customFormat="1" ht="14.45" customHeight="1">
      <c r="B30" s="35"/>
      <c r="F30" s="26" t="s">
        <v>44</v>
      </c>
      <c r="L30" s="214">
        <v>0.12</v>
      </c>
      <c r="M30" s="213"/>
      <c r="N30" s="213"/>
      <c r="O30" s="213"/>
      <c r="P30" s="213"/>
      <c r="W30" s="212">
        <f>ROUND(BA94, 2)</f>
        <v>0</v>
      </c>
      <c r="X30" s="213"/>
      <c r="Y30" s="213"/>
      <c r="Z30" s="213"/>
      <c r="AA30" s="213"/>
      <c r="AB30" s="213"/>
      <c r="AC30" s="213"/>
      <c r="AD30" s="213"/>
      <c r="AE30" s="213"/>
      <c r="AK30" s="212">
        <f>ROUND(AW94, 2)</f>
        <v>0</v>
      </c>
      <c r="AL30" s="213"/>
      <c r="AM30" s="213"/>
      <c r="AN30" s="213"/>
      <c r="AO30" s="213"/>
      <c r="AR30" s="35"/>
      <c r="BE30" s="202"/>
    </row>
    <row r="31" spans="2:71" s="2" customFormat="1" ht="14.45" hidden="1" customHeight="1">
      <c r="B31" s="35"/>
      <c r="F31" s="26" t="s">
        <v>45</v>
      </c>
      <c r="L31" s="214">
        <v>0.21</v>
      </c>
      <c r="M31" s="213"/>
      <c r="N31" s="213"/>
      <c r="O31" s="213"/>
      <c r="P31" s="213"/>
      <c r="W31" s="212">
        <f>ROUND(BB94, 2)</f>
        <v>0</v>
      </c>
      <c r="X31" s="213"/>
      <c r="Y31" s="213"/>
      <c r="Z31" s="213"/>
      <c r="AA31" s="213"/>
      <c r="AB31" s="213"/>
      <c r="AC31" s="213"/>
      <c r="AD31" s="213"/>
      <c r="AE31" s="213"/>
      <c r="AK31" s="212">
        <v>0</v>
      </c>
      <c r="AL31" s="213"/>
      <c r="AM31" s="213"/>
      <c r="AN31" s="213"/>
      <c r="AO31" s="213"/>
      <c r="AR31" s="35"/>
      <c r="BE31" s="202"/>
    </row>
    <row r="32" spans="2:71" s="2" customFormat="1" ht="14.45" hidden="1" customHeight="1">
      <c r="B32" s="35"/>
      <c r="F32" s="26" t="s">
        <v>46</v>
      </c>
      <c r="L32" s="214">
        <v>0.12</v>
      </c>
      <c r="M32" s="213"/>
      <c r="N32" s="213"/>
      <c r="O32" s="213"/>
      <c r="P32" s="213"/>
      <c r="W32" s="212">
        <f>ROUND(BC94, 2)</f>
        <v>0</v>
      </c>
      <c r="X32" s="213"/>
      <c r="Y32" s="213"/>
      <c r="Z32" s="213"/>
      <c r="AA32" s="213"/>
      <c r="AB32" s="213"/>
      <c r="AC32" s="213"/>
      <c r="AD32" s="213"/>
      <c r="AE32" s="213"/>
      <c r="AK32" s="212">
        <v>0</v>
      </c>
      <c r="AL32" s="213"/>
      <c r="AM32" s="213"/>
      <c r="AN32" s="213"/>
      <c r="AO32" s="213"/>
      <c r="AR32" s="35"/>
      <c r="BE32" s="202"/>
    </row>
    <row r="33" spans="2:57" s="2" customFormat="1" ht="14.45" hidden="1" customHeight="1">
      <c r="B33" s="35"/>
      <c r="F33" s="26" t="s">
        <v>47</v>
      </c>
      <c r="L33" s="214">
        <v>0</v>
      </c>
      <c r="M33" s="213"/>
      <c r="N33" s="213"/>
      <c r="O33" s="213"/>
      <c r="P33" s="213"/>
      <c r="W33" s="212">
        <f>ROUND(BD94, 2)</f>
        <v>0</v>
      </c>
      <c r="X33" s="213"/>
      <c r="Y33" s="213"/>
      <c r="Z33" s="213"/>
      <c r="AA33" s="213"/>
      <c r="AB33" s="213"/>
      <c r="AC33" s="213"/>
      <c r="AD33" s="213"/>
      <c r="AE33" s="213"/>
      <c r="AK33" s="212">
        <v>0</v>
      </c>
      <c r="AL33" s="213"/>
      <c r="AM33" s="213"/>
      <c r="AN33" s="213"/>
      <c r="AO33" s="213"/>
      <c r="AR33" s="35"/>
      <c r="BE33" s="202"/>
    </row>
    <row r="34" spans="2:57" s="1" customFormat="1" ht="6.95" customHeight="1">
      <c r="B34" s="31"/>
      <c r="AR34" s="31"/>
      <c r="BE34" s="201"/>
    </row>
    <row r="35" spans="2:57" s="1" customFormat="1" ht="25.9" customHeight="1">
      <c r="B35" s="31"/>
      <c r="C35" s="36"/>
      <c r="D35" s="37" t="s">
        <v>48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49</v>
      </c>
      <c r="U35" s="38"/>
      <c r="V35" s="38"/>
      <c r="W35" s="38"/>
      <c r="X35" s="215" t="s">
        <v>50</v>
      </c>
      <c r="Y35" s="216"/>
      <c r="Z35" s="216"/>
      <c r="AA35" s="216"/>
      <c r="AB35" s="216"/>
      <c r="AC35" s="38"/>
      <c r="AD35" s="38"/>
      <c r="AE35" s="38"/>
      <c r="AF35" s="38"/>
      <c r="AG35" s="38"/>
      <c r="AH35" s="38"/>
      <c r="AI35" s="38"/>
      <c r="AJ35" s="38"/>
      <c r="AK35" s="217">
        <f>SUM(AK26:AK33)</f>
        <v>0</v>
      </c>
      <c r="AL35" s="216"/>
      <c r="AM35" s="216"/>
      <c r="AN35" s="216"/>
      <c r="AO35" s="218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51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52</v>
      </c>
      <c r="AI49" s="41"/>
      <c r="AJ49" s="41"/>
      <c r="AK49" s="41"/>
      <c r="AL49" s="41"/>
      <c r="AM49" s="41"/>
      <c r="AN49" s="41"/>
      <c r="AO49" s="41"/>
      <c r="AR49" s="31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1"/>
      <c r="D60" s="42" t="s">
        <v>53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54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53</v>
      </c>
      <c r="AI60" s="33"/>
      <c r="AJ60" s="33"/>
      <c r="AK60" s="33"/>
      <c r="AL60" s="33"/>
      <c r="AM60" s="42" t="s">
        <v>54</v>
      </c>
      <c r="AN60" s="33"/>
      <c r="AO60" s="33"/>
      <c r="AR60" s="31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1"/>
      <c r="D64" s="40" t="s">
        <v>55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56</v>
      </c>
      <c r="AI64" s="41"/>
      <c r="AJ64" s="41"/>
      <c r="AK64" s="41"/>
      <c r="AL64" s="41"/>
      <c r="AM64" s="41"/>
      <c r="AN64" s="41"/>
      <c r="AO64" s="41"/>
      <c r="AR64" s="31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1"/>
      <c r="D75" s="42" t="s">
        <v>53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54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53</v>
      </c>
      <c r="AI75" s="33"/>
      <c r="AJ75" s="33"/>
      <c r="AK75" s="33"/>
      <c r="AL75" s="33"/>
      <c r="AM75" s="42" t="s">
        <v>54</v>
      </c>
      <c r="AN75" s="33"/>
      <c r="AO75" s="33"/>
      <c r="AR75" s="31"/>
    </row>
    <row r="76" spans="2:44" s="1" customFormat="1" ht="11.25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>
      <c r="B82" s="31"/>
      <c r="C82" s="20" t="s">
        <v>57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MOKA</v>
      </c>
      <c r="AR84" s="47"/>
    </row>
    <row r="85" spans="1:91" s="4" customFormat="1" ht="36.950000000000003" customHeight="1">
      <c r="B85" s="48"/>
      <c r="C85" s="49" t="s">
        <v>16</v>
      </c>
      <c r="L85" s="219" t="str">
        <f>K6</f>
        <v>Zázemí dopravního hřiště Pelhřimov</v>
      </c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R85" s="48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>par. č. 3138/2 k.u. Pelhřimov [718912]</v>
      </c>
      <c r="AI87" s="26" t="s">
        <v>22</v>
      </c>
      <c r="AM87" s="221" t="str">
        <f>IF(AN8= "","",AN8)</f>
        <v>7. 9. 2026</v>
      </c>
      <c r="AN87" s="221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24</v>
      </c>
      <c r="L89" s="3" t="str">
        <f>IF(E11= "","",E11)</f>
        <v>Dům dětí a mládeže Pelhřimov, příspěvková org.</v>
      </c>
      <c r="AI89" s="26" t="s">
        <v>31</v>
      </c>
      <c r="AM89" s="222" t="str">
        <f>IF(E17="","",E17)</f>
        <v>MOKA atelier s.r.o.</v>
      </c>
      <c r="AN89" s="223"/>
      <c r="AO89" s="223"/>
      <c r="AP89" s="223"/>
      <c r="AR89" s="31"/>
      <c r="AS89" s="224" t="s">
        <v>58</v>
      </c>
      <c r="AT89" s="225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31"/>
      <c r="C90" s="26" t="s">
        <v>29</v>
      </c>
      <c r="L90" s="3" t="str">
        <f>IF(E14= "Vyplň údaj","",E14)</f>
        <v/>
      </c>
      <c r="AI90" s="26" t="s">
        <v>35</v>
      </c>
      <c r="AM90" s="222" t="str">
        <f>IF(E20="","",E20)</f>
        <v>MOKA atelier s.r.o.</v>
      </c>
      <c r="AN90" s="223"/>
      <c r="AO90" s="223"/>
      <c r="AP90" s="223"/>
      <c r="AR90" s="31"/>
      <c r="AS90" s="226"/>
      <c r="AT90" s="227"/>
      <c r="BD90" s="55"/>
    </row>
    <row r="91" spans="1:91" s="1" customFormat="1" ht="10.9" customHeight="1">
      <c r="B91" s="31"/>
      <c r="AR91" s="31"/>
      <c r="AS91" s="226"/>
      <c r="AT91" s="227"/>
      <c r="BD91" s="55"/>
    </row>
    <row r="92" spans="1:91" s="1" customFormat="1" ht="29.25" customHeight="1">
      <c r="B92" s="31"/>
      <c r="C92" s="228" t="s">
        <v>59</v>
      </c>
      <c r="D92" s="229"/>
      <c r="E92" s="229"/>
      <c r="F92" s="229"/>
      <c r="G92" s="229"/>
      <c r="H92" s="56"/>
      <c r="I92" s="230" t="s">
        <v>60</v>
      </c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31" t="s">
        <v>61</v>
      </c>
      <c r="AH92" s="229"/>
      <c r="AI92" s="229"/>
      <c r="AJ92" s="229"/>
      <c r="AK92" s="229"/>
      <c r="AL92" s="229"/>
      <c r="AM92" s="229"/>
      <c r="AN92" s="230" t="s">
        <v>62</v>
      </c>
      <c r="AO92" s="229"/>
      <c r="AP92" s="232"/>
      <c r="AQ92" s="57" t="s">
        <v>63</v>
      </c>
      <c r="AR92" s="31"/>
      <c r="AS92" s="58" t="s">
        <v>64</v>
      </c>
      <c r="AT92" s="59" t="s">
        <v>65</v>
      </c>
      <c r="AU92" s="59" t="s">
        <v>66</v>
      </c>
      <c r="AV92" s="59" t="s">
        <v>67</v>
      </c>
      <c r="AW92" s="59" t="s">
        <v>68</v>
      </c>
      <c r="AX92" s="59" t="s">
        <v>69</v>
      </c>
      <c r="AY92" s="59" t="s">
        <v>70</v>
      </c>
      <c r="AZ92" s="59" t="s">
        <v>71</v>
      </c>
      <c r="BA92" s="59" t="s">
        <v>72</v>
      </c>
      <c r="BB92" s="59" t="s">
        <v>73</v>
      </c>
      <c r="BC92" s="59" t="s">
        <v>74</v>
      </c>
      <c r="BD92" s="60" t="s">
        <v>75</v>
      </c>
    </row>
    <row r="93" spans="1:91" s="1" customFormat="1" ht="10.9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76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36">
        <f>ROUND(AG95,2)</f>
        <v>0</v>
      </c>
      <c r="AH94" s="236"/>
      <c r="AI94" s="236"/>
      <c r="AJ94" s="236"/>
      <c r="AK94" s="236"/>
      <c r="AL94" s="236"/>
      <c r="AM94" s="236"/>
      <c r="AN94" s="237">
        <f>SUM(AG94,AT94)</f>
        <v>0</v>
      </c>
      <c r="AO94" s="237"/>
      <c r="AP94" s="237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77</v>
      </c>
      <c r="BT94" s="71" t="s">
        <v>78</v>
      </c>
      <c r="BU94" s="72" t="s">
        <v>79</v>
      </c>
      <c r="BV94" s="71" t="s">
        <v>80</v>
      </c>
      <c r="BW94" s="71" t="s">
        <v>5</v>
      </c>
      <c r="BX94" s="71" t="s">
        <v>81</v>
      </c>
      <c r="CL94" s="71" t="s">
        <v>1</v>
      </c>
    </row>
    <row r="95" spans="1:91" s="6" customFormat="1" ht="24.75" customHeight="1">
      <c r="A95" s="73" t="s">
        <v>82</v>
      </c>
      <c r="B95" s="74"/>
      <c r="C95" s="75"/>
      <c r="D95" s="235" t="s">
        <v>83</v>
      </c>
      <c r="E95" s="235"/>
      <c r="F95" s="235"/>
      <c r="G95" s="235"/>
      <c r="H95" s="235"/>
      <c r="I95" s="76"/>
      <c r="J95" s="235" t="s">
        <v>84</v>
      </c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  <c r="AA95" s="235"/>
      <c r="AB95" s="235"/>
      <c r="AC95" s="235"/>
      <c r="AD95" s="235"/>
      <c r="AE95" s="235"/>
      <c r="AF95" s="235"/>
      <c r="AG95" s="233">
        <f>'01 - Novostavba zázemí pr...'!J32</f>
        <v>0</v>
      </c>
      <c r="AH95" s="234"/>
      <c r="AI95" s="234"/>
      <c r="AJ95" s="234"/>
      <c r="AK95" s="234"/>
      <c r="AL95" s="234"/>
      <c r="AM95" s="234"/>
      <c r="AN95" s="233">
        <f>SUM(AG95,AT95)</f>
        <v>0</v>
      </c>
      <c r="AO95" s="234"/>
      <c r="AP95" s="234"/>
      <c r="AQ95" s="77" t="s">
        <v>85</v>
      </c>
      <c r="AR95" s="74"/>
      <c r="AS95" s="78">
        <v>0</v>
      </c>
      <c r="AT95" s="79">
        <f>ROUND(SUM(AV95:AW95),2)</f>
        <v>0</v>
      </c>
      <c r="AU95" s="80">
        <f>'01 - Novostavba zázemí pr...'!P147</f>
        <v>0</v>
      </c>
      <c r="AV95" s="79">
        <f>'01 - Novostavba zázemí pr...'!J35</f>
        <v>0</v>
      </c>
      <c r="AW95" s="79">
        <f>'01 - Novostavba zázemí pr...'!J36</f>
        <v>0</v>
      </c>
      <c r="AX95" s="79">
        <f>'01 - Novostavba zázemí pr...'!J37</f>
        <v>0</v>
      </c>
      <c r="AY95" s="79">
        <f>'01 - Novostavba zázemí pr...'!J38</f>
        <v>0</v>
      </c>
      <c r="AZ95" s="79">
        <f>'01 - Novostavba zázemí pr...'!F35</f>
        <v>0</v>
      </c>
      <c r="BA95" s="79">
        <f>'01 - Novostavba zázemí pr...'!F36</f>
        <v>0</v>
      </c>
      <c r="BB95" s="79">
        <f>'01 - Novostavba zázemí pr...'!F37</f>
        <v>0</v>
      </c>
      <c r="BC95" s="79">
        <f>'01 - Novostavba zázemí pr...'!F38</f>
        <v>0</v>
      </c>
      <c r="BD95" s="81">
        <f>'01 - Novostavba zázemí pr...'!F39</f>
        <v>0</v>
      </c>
      <c r="BT95" s="82" t="s">
        <v>86</v>
      </c>
      <c r="BV95" s="82" t="s">
        <v>80</v>
      </c>
      <c r="BW95" s="82" t="s">
        <v>87</v>
      </c>
      <c r="BX95" s="82" t="s">
        <v>5</v>
      </c>
      <c r="CL95" s="82" t="s">
        <v>1</v>
      </c>
      <c r="CM95" s="82" t="s">
        <v>88</v>
      </c>
    </row>
    <row r="96" spans="1:91" s="1" customFormat="1" ht="30" customHeight="1">
      <c r="B96" s="31"/>
      <c r="AR96" s="31"/>
    </row>
    <row r="97" spans="2:44" s="1" customFormat="1" ht="6.95" customHeight="1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31"/>
    </row>
  </sheetData>
  <sheetProtection algorithmName="SHA-512" hashValue="FugIOD3Ifs733SrApzLyUyYwqC6T0mPIxBDiGql8Lkda8ESG5J699mfyffB81qFOHQHvgmN6Qp3kaW8xkII3tA==" saltValue="5PzodoQxJ0QhkcWoSfmjlXTqdN5i/MnJCsbuinzdCKuTVE6J3qeDGg3ZjleNZXZztHEWO8Y95nt5qE03xhsDJA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Novostavba zázemí pr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70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6" t="s">
        <v>87</v>
      </c>
      <c r="AZ2" s="83" t="s">
        <v>89</v>
      </c>
      <c r="BA2" s="83" t="s">
        <v>90</v>
      </c>
      <c r="BB2" s="83" t="s">
        <v>91</v>
      </c>
      <c r="BC2" s="83" t="s">
        <v>92</v>
      </c>
      <c r="BD2" s="83" t="s">
        <v>93</v>
      </c>
    </row>
    <row r="3" spans="2:5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88</v>
      </c>
      <c r="AZ3" s="83" t="s">
        <v>94</v>
      </c>
      <c r="BA3" s="83" t="s">
        <v>95</v>
      </c>
      <c r="BB3" s="83" t="s">
        <v>96</v>
      </c>
      <c r="BC3" s="83" t="s">
        <v>97</v>
      </c>
      <c r="BD3" s="83" t="s">
        <v>93</v>
      </c>
    </row>
    <row r="4" spans="2:56" ht="24.95" customHeight="1">
      <c r="B4" s="19"/>
      <c r="D4" s="20" t="s">
        <v>98</v>
      </c>
      <c r="L4" s="19"/>
      <c r="M4" s="84" t="s">
        <v>10</v>
      </c>
      <c r="AT4" s="16" t="s">
        <v>4</v>
      </c>
      <c r="AZ4" s="83" t="s">
        <v>99</v>
      </c>
      <c r="BA4" s="83" t="s">
        <v>100</v>
      </c>
      <c r="BB4" s="83" t="s">
        <v>96</v>
      </c>
      <c r="BC4" s="83" t="s">
        <v>101</v>
      </c>
      <c r="BD4" s="83" t="s">
        <v>93</v>
      </c>
    </row>
    <row r="5" spans="2:56" ht="6.95" customHeight="1">
      <c r="B5" s="19"/>
      <c r="L5" s="19"/>
      <c r="AZ5" s="83" t="s">
        <v>102</v>
      </c>
      <c r="BA5" s="83" t="s">
        <v>103</v>
      </c>
      <c r="BB5" s="83" t="s">
        <v>96</v>
      </c>
      <c r="BC5" s="83" t="s">
        <v>104</v>
      </c>
      <c r="BD5" s="83" t="s">
        <v>93</v>
      </c>
    </row>
    <row r="6" spans="2:56" ht="12" customHeight="1">
      <c r="B6" s="19"/>
      <c r="D6" s="26" t="s">
        <v>16</v>
      </c>
      <c r="L6" s="19"/>
      <c r="AZ6" s="83" t="s">
        <v>105</v>
      </c>
      <c r="BA6" s="83" t="s">
        <v>106</v>
      </c>
      <c r="BB6" s="83" t="s">
        <v>91</v>
      </c>
      <c r="BC6" s="83" t="s">
        <v>107</v>
      </c>
      <c r="BD6" s="83" t="s">
        <v>93</v>
      </c>
    </row>
    <row r="7" spans="2:56" ht="16.5" customHeight="1">
      <c r="B7" s="19"/>
      <c r="E7" s="238" t="str">
        <f>'Rekapitulace stavby'!K6</f>
        <v>Zázemí dopravního hřiště Pelhřimov</v>
      </c>
      <c r="F7" s="239"/>
      <c r="G7" s="239"/>
      <c r="H7" s="239"/>
      <c r="L7" s="19"/>
      <c r="AZ7" s="83" t="s">
        <v>108</v>
      </c>
      <c r="BA7" s="83" t="s">
        <v>109</v>
      </c>
      <c r="BB7" s="83" t="s">
        <v>91</v>
      </c>
      <c r="BC7" s="83" t="s">
        <v>110</v>
      </c>
      <c r="BD7" s="83" t="s">
        <v>93</v>
      </c>
    </row>
    <row r="8" spans="2:56" s="1" customFormat="1" ht="12" customHeight="1">
      <c r="B8" s="31"/>
      <c r="D8" s="26" t="s">
        <v>111</v>
      </c>
      <c r="L8" s="31"/>
      <c r="AZ8" s="83" t="s">
        <v>112</v>
      </c>
      <c r="BA8" s="83" t="s">
        <v>113</v>
      </c>
      <c r="BB8" s="83" t="s">
        <v>91</v>
      </c>
      <c r="BC8" s="83" t="s">
        <v>114</v>
      </c>
      <c r="BD8" s="83" t="s">
        <v>93</v>
      </c>
    </row>
    <row r="9" spans="2:56" s="1" customFormat="1" ht="16.5" customHeight="1">
      <c r="B9" s="31"/>
      <c r="E9" s="219" t="s">
        <v>115</v>
      </c>
      <c r="F9" s="240"/>
      <c r="G9" s="240"/>
      <c r="H9" s="240"/>
      <c r="L9" s="31"/>
      <c r="AZ9" s="83" t="s">
        <v>116</v>
      </c>
      <c r="BA9" s="83" t="s">
        <v>117</v>
      </c>
      <c r="BB9" s="83" t="s">
        <v>96</v>
      </c>
      <c r="BC9" s="83" t="s">
        <v>118</v>
      </c>
      <c r="BD9" s="83" t="s">
        <v>93</v>
      </c>
    </row>
    <row r="10" spans="2:56" s="1" customFormat="1" ht="11.25">
      <c r="B10" s="31"/>
      <c r="L10" s="31"/>
      <c r="AZ10" s="83" t="s">
        <v>119</v>
      </c>
      <c r="BA10" s="83" t="s">
        <v>120</v>
      </c>
      <c r="BB10" s="83" t="s">
        <v>91</v>
      </c>
      <c r="BC10" s="83" t="s">
        <v>121</v>
      </c>
      <c r="BD10" s="83" t="s">
        <v>93</v>
      </c>
    </row>
    <row r="11" spans="2:5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  <c r="AZ11" s="83" t="s">
        <v>122</v>
      </c>
      <c r="BA11" s="83" t="s">
        <v>123</v>
      </c>
      <c r="BB11" s="83" t="s">
        <v>91</v>
      </c>
      <c r="BC11" s="83" t="s">
        <v>124</v>
      </c>
      <c r="BD11" s="83" t="s">
        <v>93</v>
      </c>
    </row>
    <row r="12" spans="2:5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7. 9. 2026</v>
      </c>
      <c r="L12" s="31"/>
    </row>
    <row r="13" spans="2:56" s="1" customFormat="1" ht="10.9" customHeight="1">
      <c r="B13" s="31"/>
      <c r="L13" s="31"/>
    </row>
    <row r="14" spans="2:56" s="1" customFormat="1" ht="12" customHeight="1">
      <c r="B14" s="31"/>
      <c r="D14" s="26" t="s">
        <v>24</v>
      </c>
      <c r="I14" s="26" t="s">
        <v>25</v>
      </c>
      <c r="J14" s="24" t="s">
        <v>26</v>
      </c>
      <c r="L14" s="31"/>
    </row>
    <row r="15" spans="2:56" s="1" customFormat="1" ht="18" customHeight="1">
      <c r="B15" s="31"/>
      <c r="E15" s="24" t="s">
        <v>27</v>
      </c>
      <c r="I15" s="26" t="s">
        <v>28</v>
      </c>
      <c r="J15" s="24" t="s">
        <v>1</v>
      </c>
      <c r="L15" s="31"/>
    </row>
    <row r="16" spans="2:56" s="1" customFormat="1" ht="6.95" customHeight="1">
      <c r="B16" s="31"/>
      <c r="L16" s="31"/>
    </row>
    <row r="17" spans="2:12" s="1" customFormat="1" ht="12" customHeight="1">
      <c r="B17" s="31"/>
      <c r="D17" s="26" t="s">
        <v>29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41" t="str">
        <f>'Rekapitulace stavby'!E14</f>
        <v>Vyplň údaj</v>
      </c>
      <c r="F18" s="203"/>
      <c r="G18" s="203"/>
      <c r="H18" s="203"/>
      <c r="I18" s="26" t="s">
        <v>28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31</v>
      </c>
      <c r="I20" s="26" t="s">
        <v>25</v>
      </c>
      <c r="J20" s="24" t="s">
        <v>32</v>
      </c>
      <c r="L20" s="31"/>
    </row>
    <row r="21" spans="2:12" s="1" customFormat="1" ht="18" customHeight="1">
      <c r="B21" s="31"/>
      <c r="E21" s="24" t="s">
        <v>33</v>
      </c>
      <c r="I21" s="26" t="s">
        <v>28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35</v>
      </c>
      <c r="I23" s="26" t="s">
        <v>25</v>
      </c>
      <c r="J23" s="24" t="s">
        <v>32</v>
      </c>
      <c r="L23" s="31"/>
    </row>
    <row r="24" spans="2:12" s="1" customFormat="1" ht="18" customHeight="1">
      <c r="B24" s="31"/>
      <c r="E24" s="24" t="s">
        <v>33</v>
      </c>
      <c r="I24" s="26" t="s">
        <v>28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36</v>
      </c>
      <c r="L26" s="31"/>
    </row>
    <row r="27" spans="2:12" s="7" customFormat="1" ht="16.5" customHeight="1">
      <c r="B27" s="85"/>
      <c r="E27" s="208" t="s">
        <v>1</v>
      </c>
      <c r="F27" s="208"/>
      <c r="G27" s="208"/>
      <c r="H27" s="208"/>
      <c r="L27" s="85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5" customHeight="1">
      <c r="B30" s="31"/>
      <c r="D30" s="24" t="s">
        <v>125</v>
      </c>
      <c r="J30" s="86">
        <f>J96</f>
        <v>0</v>
      </c>
      <c r="L30" s="31"/>
    </row>
    <row r="31" spans="2:12" s="1" customFormat="1" ht="14.45" customHeight="1">
      <c r="B31" s="31"/>
      <c r="D31" s="87" t="s">
        <v>126</v>
      </c>
      <c r="J31" s="86">
        <f>J120</f>
        <v>0</v>
      </c>
      <c r="L31" s="31"/>
    </row>
    <row r="32" spans="2:12" s="1" customFormat="1" ht="25.35" customHeight="1">
      <c r="B32" s="31"/>
      <c r="D32" s="88" t="s">
        <v>38</v>
      </c>
      <c r="J32" s="65">
        <f>ROUND(J30 + J31, 2)</f>
        <v>0</v>
      </c>
      <c r="L32" s="31"/>
    </row>
    <row r="33" spans="2:12" s="1" customFormat="1" ht="6.95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5" customHeight="1">
      <c r="B34" s="31"/>
      <c r="F34" s="34" t="s">
        <v>40</v>
      </c>
      <c r="I34" s="34" t="s">
        <v>39</v>
      </c>
      <c r="J34" s="34" t="s">
        <v>41</v>
      </c>
      <c r="L34" s="31"/>
    </row>
    <row r="35" spans="2:12" s="1" customFormat="1" ht="14.45" customHeight="1">
      <c r="B35" s="31"/>
      <c r="D35" s="54" t="s">
        <v>42</v>
      </c>
      <c r="E35" s="26" t="s">
        <v>43</v>
      </c>
      <c r="F35" s="89">
        <f>ROUND((SUM(BE120:BE127) + SUM(BE147:BE699)),  2)</f>
        <v>0</v>
      </c>
      <c r="I35" s="90">
        <v>0.21</v>
      </c>
      <c r="J35" s="89">
        <f>ROUND(((SUM(BE120:BE127) + SUM(BE147:BE699))*I35),  2)</f>
        <v>0</v>
      </c>
      <c r="L35" s="31"/>
    </row>
    <row r="36" spans="2:12" s="1" customFormat="1" ht="14.45" customHeight="1">
      <c r="B36" s="31"/>
      <c r="E36" s="26" t="s">
        <v>44</v>
      </c>
      <c r="F36" s="89">
        <f>ROUND((SUM(BF120:BF127) + SUM(BF147:BF699)),  2)</f>
        <v>0</v>
      </c>
      <c r="I36" s="90">
        <v>0.12</v>
      </c>
      <c r="J36" s="89">
        <f>ROUND(((SUM(BF120:BF127) + SUM(BF147:BF699))*I36),  2)</f>
        <v>0</v>
      </c>
      <c r="L36" s="31"/>
    </row>
    <row r="37" spans="2:12" s="1" customFormat="1" ht="14.45" hidden="1" customHeight="1">
      <c r="B37" s="31"/>
      <c r="E37" s="26" t="s">
        <v>45</v>
      </c>
      <c r="F37" s="89">
        <f>ROUND((SUM(BG120:BG127) + SUM(BG147:BG699)),  2)</f>
        <v>0</v>
      </c>
      <c r="I37" s="90">
        <v>0.21</v>
      </c>
      <c r="J37" s="89">
        <f>0</f>
        <v>0</v>
      </c>
      <c r="L37" s="31"/>
    </row>
    <row r="38" spans="2:12" s="1" customFormat="1" ht="14.45" hidden="1" customHeight="1">
      <c r="B38" s="31"/>
      <c r="E38" s="26" t="s">
        <v>46</v>
      </c>
      <c r="F38" s="89">
        <f>ROUND((SUM(BH120:BH127) + SUM(BH147:BH699)),  2)</f>
        <v>0</v>
      </c>
      <c r="I38" s="90">
        <v>0.12</v>
      </c>
      <c r="J38" s="89">
        <f>0</f>
        <v>0</v>
      </c>
      <c r="L38" s="31"/>
    </row>
    <row r="39" spans="2:12" s="1" customFormat="1" ht="14.45" hidden="1" customHeight="1">
      <c r="B39" s="31"/>
      <c r="E39" s="26" t="s">
        <v>47</v>
      </c>
      <c r="F39" s="89">
        <f>ROUND((SUM(BI120:BI127) + SUM(BI147:BI699)),  2)</f>
        <v>0</v>
      </c>
      <c r="I39" s="90">
        <v>0</v>
      </c>
      <c r="J39" s="89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35" customHeight="1">
      <c r="B41" s="31"/>
      <c r="C41" s="91"/>
      <c r="D41" s="92" t="s">
        <v>48</v>
      </c>
      <c r="E41" s="56"/>
      <c r="F41" s="56"/>
      <c r="G41" s="93" t="s">
        <v>49</v>
      </c>
      <c r="H41" s="94" t="s">
        <v>50</v>
      </c>
      <c r="I41" s="56"/>
      <c r="J41" s="95">
        <f>SUM(J32:J39)</f>
        <v>0</v>
      </c>
      <c r="K41" s="96"/>
      <c r="L41" s="31"/>
    </row>
    <row r="42" spans="2:12" s="1" customFormat="1" ht="14.45" customHeight="1">
      <c r="B42" s="31"/>
      <c r="L42" s="31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51</v>
      </c>
      <c r="E50" s="41"/>
      <c r="F50" s="41"/>
      <c r="G50" s="40" t="s">
        <v>52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53</v>
      </c>
      <c r="E61" s="33"/>
      <c r="F61" s="97" t="s">
        <v>54</v>
      </c>
      <c r="G61" s="42" t="s">
        <v>53</v>
      </c>
      <c r="H61" s="33"/>
      <c r="I61" s="33"/>
      <c r="J61" s="98" t="s">
        <v>54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55</v>
      </c>
      <c r="E65" s="41"/>
      <c r="F65" s="41"/>
      <c r="G65" s="40" t="s">
        <v>56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53</v>
      </c>
      <c r="E76" s="33"/>
      <c r="F76" s="97" t="s">
        <v>54</v>
      </c>
      <c r="G76" s="42" t="s">
        <v>53</v>
      </c>
      <c r="H76" s="33"/>
      <c r="I76" s="33"/>
      <c r="J76" s="98" t="s">
        <v>54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127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8" t="str">
        <f>E7</f>
        <v>Zázemí dopravního hřiště Pelhřimov</v>
      </c>
      <c r="F85" s="239"/>
      <c r="G85" s="239"/>
      <c r="H85" s="239"/>
      <c r="L85" s="31"/>
    </row>
    <row r="86" spans="2:47" s="1" customFormat="1" ht="12" customHeight="1">
      <c r="B86" s="31"/>
      <c r="C86" s="26" t="s">
        <v>111</v>
      </c>
      <c r="L86" s="31"/>
    </row>
    <row r="87" spans="2:47" s="1" customFormat="1" ht="16.5" customHeight="1">
      <c r="B87" s="31"/>
      <c r="E87" s="219" t="str">
        <f>E9</f>
        <v>01 - Novostavba zázemí pro návštěvníky dopravního hřiště</v>
      </c>
      <c r="F87" s="240"/>
      <c r="G87" s="240"/>
      <c r="H87" s="240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>par. č. 3138/2 k.u. Pelhřimov [718912]</v>
      </c>
      <c r="I89" s="26" t="s">
        <v>22</v>
      </c>
      <c r="J89" s="51" t="str">
        <f>IF(J12="","",J12)</f>
        <v>7. 9. 2026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24</v>
      </c>
      <c r="F91" s="24" t="str">
        <f>E15</f>
        <v>Dům dětí a mládeže Pelhřimov, příspěvková org.</v>
      </c>
      <c r="I91" s="26" t="s">
        <v>31</v>
      </c>
      <c r="J91" s="29" t="str">
        <f>E21</f>
        <v>MOKA atelier s.r.o.</v>
      </c>
      <c r="L91" s="31"/>
    </row>
    <row r="92" spans="2:47" s="1" customFormat="1" ht="15.2" customHeight="1">
      <c r="B92" s="31"/>
      <c r="C92" s="26" t="s">
        <v>29</v>
      </c>
      <c r="F92" s="24" t="str">
        <f>IF(E18="","",E18)</f>
        <v>Vyplň údaj</v>
      </c>
      <c r="I92" s="26" t="s">
        <v>35</v>
      </c>
      <c r="J92" s="29" t="str">
        <f>E24</f>
        <v>MOKA atelier s.r.o.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99" t="s">
        <v>128</v>
      </c>
      <c r="D94" s="91"/>
      <c r="E94" s="91"/>
      <c r="F94" s="91"/>
      <c r="G94" s="91"/>
      <c r="H94" s="91"/>
      <c r="I94" s="91"/>
      <c r="J94" s="100" t="s">
        <v>129</v>
      </c>
      <c r="K94" s="91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1" t="s">
        <v>130</v>
      </c>
      <c r="J96" s="65">
        <f>J147</f>
        <v>0</v>
      </c>
      <c r="L96" s="31"/>
      <c r="AU96" s="16" t="s">
        <v>131</v>
      </c>
    </row>
    <row r="97" spans="2:12" s="8" customFormat="1" ht="24.95" customHeight="1">
      <c r="B97" s="102"/>
      <c r="D97" s="103" t="s">
        <v>132</v>
      </c>
      <c r="E97" s="104"/>
      <c r="F97" s="104"/>
      <c r="G97" s="104"/>
      <c r="H97" s="104"/>
      <c r="I97" s="104"/>
      <c r="J97" s="105">
        <f>J148</f>
        <v>0</v>
      </c>
      <c r="L97" s="102"/>
    </row>
    <row r="98" spans="2:12" s="9" customFormat="1" ht="19.899999999999999" customHeight="1">
      <c r="B98" s="106"/>
      <c r="D98" s="107" t="s">
        <v>133</v>
      </c>
      <c r="E98" s="108"/>
      <c r="F98" s="108"/>
      <c r="G98" s="108"/>
      <c r="H98" s="108"/>
      <c r="I98" s="108"/>
      <c r="J98" s="109">
        <f>J149</f>
        <v>0</v>
      </c>
      <c r="L98" s="106"/>
    </row>
    <row r="99" spans="2:12" s="9" customFormat="1" ht="19.899999999999999" customHeight="1">
      <c r="B99" s="106"/>
      <c r="D99" s="107" t="s">
        <v>134</v>
      </c>
      <c r="E99" s="108"/>
      <c r="F99" s="108"/>
      <c r="G99" s="108"/>
      <c r="H99" s="108"/>
      <c r="I99" s="108"/>
      <c r="J99" s="109">
        <f>J268</f>
        <v>0</v>
      </c>
      <c r="L99" s="106"/>
    </row>
    <row r="100" spans="2:12" s="9" customFormat="1" ht="19.899999999999999" customHeight="1">
      <c r="B100" s="106"/>
      <c r="D100" s="107" t="s">
        <v>135</v>
      </c>
      <c r="E100" s="108"/>
      <c r="F100" s="108"/>
      <c r="G100" s="108"/>
      <c r="H100" s="108"/>
      <c r="I100" s="108"/>
      <c r="J100" s="109">
        <f>J298</f>
        <v>0</v>
      </c>
      <c r="L100" s="106"/>
    </row>
    <row r="101" spans="2:12" s="9" customFormat="1" ht="19.899999999999999" customHeight="1">
      <c r="B101" s="106"/>
      <c r="D101" s="107" t="s">
        <v>136</v>
      </c>
      <c r="E101" s="108"/>
      <c r="F101" s="108"/>
      <c r="G101" s="108"/>
      <c r="H101" s="108"/>
      <c r="I101" s="108"/>
      <c r="J101" s="109">
        <f>J330</f>
        <v>0</v>
      </c>
      <c r="L101" s="106"/>
    </row>
    <row r="102" spans="2:12" s="9" customFormat="1" ht="19.899999999999999" customHeight="1">
      <c r="B102" s="106"/>
      <c r="D102" s="107" t="s">
        <v>137</v>
      </c>
      <c r="E102" s="108"/>
      <c r="F102" s="108"/>
      <c r="G102" s="108"/>
      <c r="H102" s="108"/>
      <c r="I102" s="108"/>
      <c r="J102" s="109">
        <f>J339</f>
        <v>0</v>
      </c>
      <c r="L102" s="106"/>
    </row>
    <row r="103" spans="2:12" s="9" customFormat="1" ht="19.899999999999999" customHeight="1">
      <c r="B103" s="106"/>
      <c r="D103" s="107" t="s">
        <v>138</v>
      </c>
      <c r="E103" s="108"/>
      <c r="F103" s="108"/>
      <c r="G103" s="108"/>
      <c r="H103" s="108"/>
      <c r="I103" s="108"/>
      <c r="J103" s="109">
        <f>J350</f>
        <v>0</v>
      </c>
      <c r="L103" s="106"/>
    </row>
    <row r="104" spans="2:12" s="9" customFormat="1" ht="19.899999999999999" customHeight="1">
      <c r="B104" s="106"/>
      <c r="D104" s="107" t="s">
        <v>139</v>
      </c>
      <c r="E104" s="108"/>
      <c r="F104" s="108"/>
      <c r="G104" s="108"/>
      <c r="H104" s="108"/>
      <c r="I104" s="108"/>
      <c r="J104" s="109">
        <f>J368</f>
        <v>0</v>
      </c>
      <c r="L104" s="106"/>
    </row>
    <row r="105" spans="2:12" s="9" customFormat="1" ht="19.899999999999999" customHeight="1">
      <c r="B105" s="106"/>
      <c r="D105" s="107" t="s">
        <v>140</v>
      </c>
      <c r="E105" s="108"/>
      <c r="F105" s="108"/>
      <c r="G105" s="108"/>
      <c r="H105" s="108"/>
      <c r="I105" s="108"/>
      <c r="J105" s="109">
        <f>J376</f>
        <v>0</v>
      </c>
      <c r="L105" s="106"/>
    </row>
    <row r="106" spans="2:12" s="9" customFormat="1" ht="19.899999999999999" customHeight="1">
      <c r="B106" s="106"/>
      <c r="D106" s="107" t="s">
        <v>141</v>
      </c>
      <c r="E106" s="108"/>
      <c r="F106" s="108"/>
      <c r="G106" s="108"/>
      <c r="H106" s="108"/>
      <c r="I106" s="108"/>
      <c r="J106" s="109">
        <f>J397</f>
        <v>0</v>
      </c>
      <c r="L106" s="106"/>
    </row>
    <row r="107" spans="2:12" s="8" customFormat="1" ht="24.95" customHeight="1">
      <c r="B107" s="102"/>
      <c r="D107" s="103" t="s">
        <v>142</v>
      </c>
      <c r="E107" s="104"/>
      <c r="F107" s="104"/>
      <c r="G107" s="104"/>
      <c r="H107" s="104"/>
      <c r="I107" s="104"/>
      <c r="J107" s="105">
        <f>J400</f>
        <v>0</v>
      </c>
      <c r="L107" s="102"/>
    </row>
    <row r="108" spans="2:12" s="9" customFormat="1" ht="19.899999999999999" customHeight="1">
      <c r="B108" s="106"/>
      <c r="D108" s="107" t="s">
        <v>143</v>
      </c>
      <c r="E108" s="108"/>
      <c r="F108" s="108"/>
      <c r="G108" s="108"/>
      <c r="H108" s="108"/>
      <c r="I108" s="108"/>
      <c r="J108" s="109">
        <f>J401</f>
        <v>0</v>
      </c>
      <c r="L108" s="106"/>
    </row>
    <row r="109" spans="2:12" s="9" customFormat="1" ht="19.899999999999999" customHeight="1">
      <c r="B109" s="106"/>
      <c r="D109" s="107" t="s">
        <v>144</v>
      </c>
      <c r="E109" s="108"/>
      <c r="F109" s="108"/>
      <c r="G109" s="108"/>
      <c r="H109" s="108"/>
      <c r="I109" s="108"/>
      <c r="J109" s="109">
        <f>J415</f>
        <v>0</v>
      </c>
      <c r="L109" s="106"/>
    </row>
    <row r="110" spans="2:12" s="9" customFormat="1" ht="19.899999999999999" customHeight="1">
      <c r="B110" s="106"/>
      <c r="D110" s="107" t="s">
        <v>145</v>
      </c>
      <c r="E110" s="108"/>
      <c r="F110" s="108"/>
      <c r="G110" s="108"/>
      <c r="H110" s="108"/>
      <c r="I110" s="108"/>
      <c r="J110" s="109">
        <f>J553</f>
        <v>0</v>
      </c>
      <c r="L110" s="106"/>
    </row>
    <row r="111" spans="2:12" s="9" customFormat="1" ht="19.899999999999999" customHeight="1">
      <c r="B111" s="106"/>
      <c r="D111" s="107" t="s">
        <v>146</v>
      </c>
      <c r="E111" s="108"/>
      <c r="F111" s="108"/>
      <c r="G111" s="108"/>
      <c r="H111" s="108"/>
      <c r="I111" s="108"/>
      <c r="J111" s="109">
        <f>J564</f>
        <v>0</v>
      </c>
      <c r="L111" s="106"/>
    </row>
    <row r="112" spans="2:12" s="9" customFormat="1" ht="19.899999999999999" customHeight="1">
      <c r="B112" s="106"/>
      <c r="D112" s="107" t="s">
        <v>147</v>
      </c>
      <c r="E112" s="108"/>
      <c r="F112" s="108"/>
      <c r="G112" s="108"/>
      <c r="H112" s="108"/>
      <c r="I112" s="108"/>
      <c r="J112" s="109">
        <f>J592</f>
        <v>0</v>
      </c>
      <c r="L112" s="106"/>
    </row>
    <row r="113" spans="2:65" s="9" customFormat="1" ht="19.899999999999999" customHeight="1">
      <c r="B113" s="106"/>
      <c r="D113" s="107" t="s">
        <v>148</v>
      </c>
      <c r="E113" s="108"/>
      <c r="F113" s="108"/>
      <c r="G113" s="108"/>
      <c r="H113" s="108"/>
      <c r="I113" s="108"/>
      <c r="J113" s="109">
        <f>J613</f>
        <v>0</v>
      </c>
      <c r="L113" s="106"/>
    </row>
    <row r="114" spans="2:65" s="9" customFormat="1" ht="19.899999999999999" customHeight="1">
      <c r="B114" s="106"/>
      <c r="D114" s="107" t="s">
        <v>149</v>
      </c>
      <c r="E114" s="108"/>
      <c r="F114" s="108"/>
      <c r="G114" s="108"/>
      <c r="H114" s="108"/>
      <c r="I114" s="108"/>
      <c r="J114" s="109">
        <f>J652</f>
        <v>0</v>
      </c>
      <c r="L114" s="106"/>
    </row>
    <row r="115" spans="2:65" s="9" customFormat="1" ht="19.899999999999999" customHeight="1">
      <c r="B115" s="106"/>
      <c r="D115" s="107" t="s">
        <v>150</v>
      </c>
      <c r="E115" s="108"/>
      <c r="F115" s="108"/>
      <c r="G115" s="108"/>
      <c r="H115" s="108"/>
      <c r="I115" s="108"/>
      <c r="J115" s="109">
        <f>J674</f>
        <v>0</v>
      </c>
      <c r="L115" s="106"/>
    </row>
    <row r="116" spans="2:65" s="8" customFormat="1" ht="24.95" customHeight="1">
      <c r="B116" s="102"/>
      <c r="D116" s="103" t="s">
        <v>151</v>
      </c>
      <c r="E116" s="104"/>
      <c r="F116" s="104"/>
      <c r="G116" s="104"/>
      <c r="H116" s="104"/>
      <c r="I116" s="104"/>
      <c r="J116" s="105">
        <f>J686</f>
        <v>0</v>
      </c>
      <c r="L116" s="102"/>
    </row>
    <row r="117" spans="2:65" s="9" customFormat="1" ht="19.899999999999999" customHeight="1">
      <c r="B117" s="106"/>
      <c r="D117" s="107" t="s">
        <v>152</v>
      </c>
      <c r="E117" s="108"/>
      <c r="F117" s="108"/>
      <c r="G117" s="108"/>
      <c r="H117" s="108"/>
      <c r="I117" s="108"/>
      <c r="J117" s="109">
        <f>J687</f>
        <v>0</v>
      </c>
      <c r="L117" s="106"/>
    </row>
    <row r="118" spans="2:65" s="1" customFormat="1" ht="21.75" customHeight="1">
      <c r="B118" s="31"/>
      <c r="L118" s="31"/>
    </row>
    <row r="119" spans="2:65" s="1" customFormat="1" ht="6.95" customHeight="1">
      <c r="B119" s="31"/>
      <c r="L119" s="31"/>
    </row>
    <row r="120" spans="2:65" s="1" customFormat="1" ht="29.25" customHeight="1">
      <c r="B120" s="31"/>
      <c r="C120" s="101" t="s">
        <v>153</v>
      </c>
      <c r="J120" s="110">
        <f>ROUND(J121 + J122 + J123 + J124 + J125 + J126,2)</f>
        <v>0</v>
      </c>
      <c r="L120" s="31"/>
      <c r="N120" s="111" t="s">
        <v>42</v>
      </c>
    </row>
    <row r="121" spans="2:65" s="1" customFormat="1" ht="18" customHeight="1">
      <c r="B121" s="31"/>
      <c r="D121" s="242" t="s">
        <v>154</v>
      </c>
      <c r="E121" s="243"/>
      <c r="F121" s="243"/>
      <c r="J121" s="113">
        <v>0</v>
      </c>
      <c r="L121" s="114"/>
      <c r="M121" s="115"/>
      <c r="N121" s="116" t="s">
        <v>43</v>
      </c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7" t="s">
        <v>155</v>
      </c>
      <c r="AZ121" s="115"/>
      <c r="BA121" s="115"/>
      <c r="BB121" s="115"/>
      <c r="BC121" s="115"/>
      <c r="BD121" s="115"/>
      <c r="BE121" s="118">
        <f t="shared" ref="BE121:BE126" si="0">IF(N121="základní",J121,0)</f>
        <v>0</v>
      </c>
      <c r="BF121" s="118">
        <f t="shared" ref="BF121:BF126" si="1">IF(N121="snížená",J121,0)</f>
        <v>0</v>
      </c>
      <c r="BG121" s="118">
        <f t="shared" ref="BG121:BG126" si="2">IF(N121="zákl. přenesená",J121,0)</f>
        <v>0</v>
      </c>
      <c r="BH121" s="118">
        <f t="shared" ref="BH121:BH126" si="3">IF(N121="sníž. přenesená",J121,0)</f>
        <v>0</v>
      </c>
      <c r="BI121" s="118">
        <f t="shared" ref="BI121:BI126" si="4">IF(N121="nulová",J121,0)</f>
        <v>0</v>
      </c>
      <c r="BJ121" s="117" t="s">
        <v>86</v>
      </c>
      <c r="BK121" s="115"/>
      <c r="BL121" s="115"/>
      <c r="BM121" s="115"/>
    </row>
    <row r="122" spans="2:65" s="1" customFormat="1" ht="18" customHeight="1">
      <c r="B122" s="31"/>
      <c r="D122" s="242" t="s">
        <v>156</v>
      </c>
      <c r="E122" s="243"/>
      <c r="F122" s="243"/>
      <c r="J122" s="113">
        <v>0</v>
      </c>
      <c r="L122" s="114"/>
      <c r="M122" s="115"/>
      <c r="N122" s="116" t="s">
        <v>43</v>
      </c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7" t="s">
        <v>155</v>
      </c>
      <c r="AZ122" s="115"/>
      <c r="BA122" s="115"/>
      <c r="BB122" s="115"/>
      <c r="BC122" s="115"/>
      <c r="BD122" s="115"/>
      <c r="BE122" s="118">
        <f t="shared" si="0"/>
        <v>0</v>
      </c>
      <c r="BF122" s="118">
        <f t="shared" si="1"/>
        <v>0</v>
      </c>
      <c r="BG122" s="118">
        <f t="shared" si="2"/>
        <v>0</v>
      </c>
      <c r="BH122" s="118">
        <f t="shared" si="3"/>
        <v>0</v>
      </c>
      <c r="BI122" s="118">
        <f t="shared" si="4"/>
        <v>0</v>
      </c>
      <c r="BJ122" s="117" t="s">
        <v>86</v>
      </c>
      <c r="BK122" s="115"/>
      <c r="BL122" s="115"/>
      <c r="BM122" s="115"/>
    </row>
    <row r="123" spans="2:65" s="1" customFormat="1" ht="18" customHeight="1">
      <c r="B123" s="31"/>
      <c r="D123" s="242" t="s">
        <v>157</v>
      </c>
      <c r="E123" s="243"/>
      <c r="F123" s="243"/>
      <c r="J123" s="113">
        <v>0</v>
      </c>
      <c r="L123" s="114"/>
      <c r="M123" s="115"/>
      <c r="N123" s="116" t="s">
        <v>43</v>
      </c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7" t="s">
        <v>155</v>
      </c>
      <c r="AZ123" s="115"/>
      <c r="BA123" s="115"/>
      <c r="BB123" s="115"/>
      <c r="BC123" s="115"/>
      <c r="BD123" s="115"/>
      <c r="BE123" s="118">
        <f t="shared" si="0"/>
        <v>0</v>
      </c>
      <c r="BF123" s="118">
        <f t="shared" si="1"/>
        <v>0</v>
      </c>
      <c r="BG123" s="118">
        <f t="shared" si="2"/>
        <v>0</v>
      </c>
      <c r="BH123" s="118">
        <f t="shared" si="3"/>
        <v>0</v>
      </c>
      <c r="BI123" s="118">
        <f t="shared" si="4"/>
        <v>0</v>
      </c>
      <c r="BJ123" s="117" t="s">
        <v>86</v>
      </c>
      <c r="BK123" s="115"/>
      <c r="BL123" s="115"/>
      <c r="BM123" s="115"/>
    </row>
    <row r="124" spans="2:65" s="1" customFormat="1" ht="18" customHeight="1">
      <c r="B124" s="31"/>
      <c r="D124" s="242" t="s">
        <v>158</v>
      </c>
      <c r="E124" s="243"/>
      <c r="F124" s="243"/>
      <c r="J124" s="113">
        <v>0</v>
      </c>
      <c r="L124" s="114"/>
      <c r="M124" s="115"/>
      <c r="N124" s="116" t="s">
        <v>43</v>
      </c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7" t="s">
        <v>155</v>
      </c>
      <c r="AZ124" s="115"/>
      <c r="BA124" s="115"/>
      <c r="BB124" s="115"/>
      <c r="BC124" s="115"/>
      <c r="BD124" s="115"/>
      <c r="BE124" s="118">
        <f t="shared" si="0"/>
        <v>0</v>
      </c>
      <c r="BF124" s="118">
        <f t="shared" si="1"/>
        <v>0</v>
      </c>
      <c r="BG124" s="118">
        <f t="shared" si="2"/>
        <v>0</v>
      </c>
      <c r="BH124" s="118">
        <f t="shared" si="3"/>
        <v>0</v>
      </c>
      <c r="BI124" s="118">
        <f t="shared" si="4"/>
        <v>0</v>
      </c>
      <c r="BJ124" s="117" t="s">
        <v>86</v>
      </c>
      <c r="BK124" s="115"/>
      <c r="BL124" s="115"/>
      <c r="BM124" s="115"/>
    </row>
    <row r="125" spans="2:65" s="1" customFormat="1" ht="18" customHeight="1">
      <c r="B125" s="31"/>
      <c r="D125" s="242" t="s">
        <v>159</v>
      </c>
      <c r="E125" s="243"/>
      <c r="F125" s="243"/>
      <c r="J125" s="113">
        <v>0</v>
      </c>
      <c r="L125" s="114"/>
      <c r="M125" s="115"/>
      <c r="N125" s="116" t="s">
        <v>43</v>
      </c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7" t="s">
        <v>155</v>
      </c>
      <c r="AZ125" s="115"/>
      <c r="BA125" s="115"/>
      <c r="BB125" s="115"/>
      <c r="BC125" s="115"/>
      <c r="BD125" s="115"/>
      <c r="BE125" s="118">
        <f t="shared" si="0"/>
        <v>0</v>
      </c>
      <c r="BF125" s="118">
        <f t="shared" si="1"/>
        <v>0</v>
      </c>
      <c r="BG125" s="118">
        <f t="shared" si="2"/>
        <v>0</v>
      </c>
      <c r="BH125" s="118">
        <f t="shared" si="3"/>
        <v>0</v>
      </c>
      <c r="BI125" s="118">
        <f t="shared" si="4"/>
        <v>0</v>
      </c>
      <c r="BJ125" s="117" t="s">
        <v>86</v>
      </c>
      <c r="BK125" s="115"/>
      <c r="BL125" s="115"/>
      <c r="BM125" s="115"/>
    </row>
    <row r="126" spans="2:65" s="1" customFormat="1" ht="18" customHeight="1">
      <c r="B126" s="31"/>
      <c r="D126" s="112" t="s">
        <v>160</v>
      </c>
      <c r="J126" s="113">
        <f>ROUND(J30*T126,2)</f>
        <v>0</v>
      </c>
      <c r="L126" s="114"/>
      <c r="M126" s="115"/>
      <c r="N126" s="116" t="s">
        <v>43</v>
      </c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7" t="s">
        <v>161</v>
      </c>
      <c r="AZ126" s="115"/>
      <c r="BA126" s="115"/>
      <c r="BB126" s="115"/>
      <c r="BC126" s="115"/>
      <c r="BD126" s="115"/>
      <c r="BE126" s="118">
        <f t="shared" si="0"/>
        <v>0</v>
      </c>
      <c r="BF126" s="118">
        <f t="shared" si="1"/>
        <v>0</v>
      </c>
      <c r="BG126" s="118">
        <f t="shared" si="2"/>
        <v>0</v>
      </c>
      <c r="BH126" s="118">
        <f t="shared" si="3"/>
        <v>0</v>
      </c>
      <c r="BI126" s="118">
        <f t="shared" si="4"/>
        <v>0</v>
      </c>
      <c r="BJ126" s="117" t="s">
        <v>86</v>
      </c>
      <c r="BK126" s="115"/>
      <c r="BL126" s="115"/>
      <c r="BM126" s="115"/>
    </row>
    <row r="127" spans="2:65" s="1" customFormat="1" ht="11.25">
      <c r="B127" s="31"/>
      <c r="L127" s="31"/>
    </row>
    <row r="128" spans="2:65" s="1" customFormat="1" ht="29.25" customHeight="1">
      <c r="B128" s="31"/>
      <c r="C128" s="119" t="s">
        <v>162</v>
      </c>
      <c r="D128" s="91"/>
      <c r="E128" s="91"/>
      <c r="F128" s="91"/>
      <c r="G128" s="91"/>
      <c r="H128" s="91"/>
      <c r="I128" s="91"/>
      <c r="J128" s="120">
        <f>ROUND(J96+J120,2)</f>
        <v>0</v>
      </c>
      <c r="K128" s="91"/>
      <c r="L128" s="31"/>
    </row>
    <row r="129" spans="2:12" s="1" customFormat="1" ht="6.95" customHeight="1">
      <c r="B129" s="43"/>
      <c r="C129" s="44"/>
      <c r="D129" s="44"/>
      <c r="E129" s="44"/>
      <c r="F129" s="44"/>
      <c r="G129" s="44"/>
      <c r="H129" s="44"/>
      <c r="I129" s="44"/>
      <c r="J129" s="44"/>
      <c r="K129" s="44"/>
      <c r="L129" s="31"/>
    </row>
    <row r="133" spans="2:12" s="1" customFormat="1" ht="6.95" customHeight="1">
      <c r="B133" s="45"/>
      <c r="C133" s="46"/>
      <c r="D133" s="46"/>
      <c r="E133" s="46"/>
      <c r="F133" s="46"/>
      <c r="G133" s="46"/>
      <c r="H133" s="46"/>
      <c r="I133" s="46"/>
      <c r="J133" s="46"/>
      <c r="K133" s="46"/>
      <c r="L133" s="31"/>
    </row>
    <row r="134" spans="2:12" s="1" customFormat="1" ht="24.95" customHeight="1">
      <c r="B134" s="31"/>
      <c r="C134" s="20" t="s">
        <v>163</v>
      </c>
      <c r="L134" s="31"/>
    </row>
    <row r="135" spans="2:12" s="1" customFormat="1" ht="6.95" customHeight="1">
      <c r="B135" s="31"/>
      <c r="L135" s="31"/>
    </row>
    <row r="136" spans="2:12" s="1" customFormat="1" ht="12" customHeight="1">
      <c r="B136" s="31"/>
      <c r="C136" s="26" t="s">
        <v>16</v>
      </c>
      <c r="L136" s="31"/>
    </row>
    <row r="137" spans="2:12" s="1" customFormat="1" ht="16.5" customHeight="1">
      <c r="B137" s="31"/>
      <c r="E137" s="238" t="str">
        <f>E7</f>
        <v>Zázemí dopravního hřiště Pelhřimov</v>
      </c>
      <c r="F137" s="239"/>
      <c r="G137" s="239"/>
      <c r="H137" s="239"/>
      <c r="L137" s="31"/>
    </row>
    <row r="138" spans="2:12" s="1" customFormat="1" ht="12" customHeight="1">
      <c r="B138" s="31"/>
      <c r="C138" s="26" t="s">
        <v>111</v>
      </c>
      <c r="L138" s="31"/>
    </row>
    <row r="139" spans="2:12" s="1" customFormat="1" ht="16.5" customHeight="1">
      <c r="B139" s="31"/>
      <c r="E139" s="219" t="str">
        <f>E9</f>
        <v>01 - Novostavba zázemí pro návštěvníky dopravního hřiště</v>
      </c>
      <c r="F139" s="240"/>
      <c r="G139" s="240"/>
      <c r="H139" s="240"/>
      <c r="L139" s="31"/>
    </row>
    <row r="140" spans="2:12" s="1" customFormat="1" ht="6.95" customHeight="1">
      <c r="B140" s="31"/>
      <c r="L140" s="31"/>
    </row>
    <row r="141" spans="2:12" s="1" customFormat="1" ht="12" customHeight="1">
      <c r="B141" s="31"/>
      <c r="C141" s="26" t="s">
        <v>20</v>
      </c>
      <c r="F141" s="24" t="str">
        <f>F12</f>
        <v>par. č. 3138/2 k.u. Pelhřimov [718912]</v>
      </c>
      <c r="I141" s="26" t="s">
        <v>22</v>
      </c>
      <c r="J141" s="51" t="str">
        <f>IF(J12="","",J12)</f>
        <v>7. 9. 2026</v>
      </c>
      <c r="L141" s="31"/>
    </row>
    <row r="142" spans="2:12" s="1" customFormat="1" ht="6.95" customHeight="1">
      <c r="B142" s="31"/>
      <c r="L142" s="31"/>
    </row>
    <row r="143" spans="2:12" s="1" customFormat="1" ht="15.2" customHeight="1">
      <c r="B143" s="31"/>
      <c r="C143" s="26" t="s">
        <v>24</v>
      </c>
      <c r="F143" s="24" t="str">
        <f>E15</f>
        <v>Dům dětí a mládeže Pelhřimov, příspěvková org.</v>
      </c>
      <c r="I143" s="26" t="s">
        <v>31</v>
      </c>
      <c r="J143" s="29" t="str">
        <f>E21</f>
        <v>MOKA atelier s.r.o.</v>
      </c>
      <c r="L143" s="31"/>
    </row>
    <row r="144" spans="2:12" s="1" customFormat="1" ht="15.2" customHeight="1">
      <c r="B144" s="31"/>
      <c r="C144" s="26" t="s">
        <v>29</v>
      </c>
      <c r="F144" s="24" t="str">
        <f>IF(E18="","",E18)</f>
        <v>Vyplň údaj</v>
      </c>
      <c r="I144" s="26" t="s">
        <v>35</v>
      </c>
      <c r="J144" s="29" t="str">
        <f>E24</f>
        <v>MOKA atelier s.r.o.</v>
      </c>
      <c r="L144" s="31"/>
    </row>
    <row r="145" spans="2:65" s="1" customFormat="1" ht="10.35" customHeight="1">
      <c r="B145" s="31"/>
      <c r="L145" s="31"/>
    </row>
    <row r="146" spans="2:65" s="10" customFormat="1" ht="29.25" customHeight="1">
      <c r="B146" s="121"/>
      <c r="C146" s="122" t="s">
        <v>164</v>
      </c>
      <c r="D146" s="123" t="s">
        <v>63</v>
      </c>
      <c r="E146" s="123" t="s">
        <v>59</v>
      </c>
      <c r="F146" s="123" t="s">
        <v>60</v>
      </c>
      <c r="G146" s="123" t="s">
        <v>165</v>
      </c>
      <c r="H146" s="123" t="s">
        <v>166</v>
      </c>
      <c r="I146" s="123" t="s">
        <v>167</v>
      </c>
      <c r="J146" s="123" t="s">
        <v>129</v>
      </c>
      <c r="K146" s="124" t="s">
        <v>168</v>
      </c>
      <c r="L146" s="121"/>
      <c r="M146" s="58" t="s">
        <v>1</v>
      </c>
      <c r="N146" s="59" t="s">
        <v>42</v>
      </c>
      <c r="O146" s="59" t="s">
        <v>169</v>
      </c>
      <c r="P146" s="59" t="s">
        <v>170</v>
      </c>
      <c r="Q146" s="59" t="s">
        <v>171</v>
      </c>
      <c r="R146" s="59" t="s">
        <v>172</v>
      </c>
      <c r="S146" s="59" t="s">
        <v>173</v>
      </c>
      <c r="T146" s="60" t="s">
        <v>174</v>
      </c>
    </row>
    <row r="147" spans="2:65" s="1" customFormat="1" ht="22.9" customHeight="1">
      <c r="B147" s="31"/>
      <c r="C147" s="63" t="s">
        <v>175</v>
      </c>
      <c r="J147" s="125">
        <f>BK147</f>
        <v>0</v>
      </c>
      <c r="L147" s="31"/>
      <c r="M147" s="61"/>
      <c r="N147" s="52"/>
      <c r="O147" s="52"/>
      <c r="P147" s="126">
        <f>P148+P400+P686</f>
        <v>0</v>
      </c>
      <c r="Q147" s="52"/>
      <c r="R147" s="126">
        <f>R148+R400+R686</f>
        <v>31.46441780944</v>
      </c>
      <c r="S147" s="52"/>
      <c r="T147" s="127">
        <f>T148+T400+T686</f>
        <v>24.251249999999999</v>
      </c>
      <c r="AT147" s="16" t="s">
        <v>77</v>
      </c>
      <c r="AU147" s="16" t="s">
        <v>131</v>
      </c>
      <c r="BK147" s="128">
        <f>BK148+BK400+BK686</f>
        <v>0</v>
      </c>
    </row>
    <row r="148" spans="2:65" s="11" customFormat="1" ht="25.9" customHeight="1">
      <c r="B148" s="129"/>
      <c r="D148" s="130" t="s">
        <v>77</v>
      </c>
      <c r="E148" s="131" t="s">
        <v>176</v>
      </c>
      <c r="F148" s="131" t="s">
        <v>177</v>
      </c>
      <c r="I148" s="132"/>
      <c r="J148" s="133">
        <f>BK148</f>
        <v>0</v>
      </c>
      <c r="L148" s="129"/>
      <c r="M148" s="134"/>
      <c r="P148" s="135">
        <f>P149+P268+P298+P330+P339+P350+P368+P376+P397</f>
        <v>0</v>
      </c>
      <c r="R148" s="135">
        <f>R149+R268+R298+R330+R339+R350+R368+R376+R397</f>
        <v>28.153602664819999</v>
      </c>
      <c r="T148" s="136">
        <f>T149+T268+T298+T330+T339+T350+T368+T376+T397</f>
        <v>24.251249999999999</v>
      </c>
      <c r="AR148" s="130" t="s">
        <v>86</v>
      </c>
      <c r="AT148" s="137" t="s">
        <v>77</v>
      </c>
      <c r="AU148" s="137" t="s">
        <v>78</v>
      </c>
      <c r="AY148" s="130" t="s">
        <v>178</v>
      </c>
      <c r="BK148" s="138">
        <f>BK149+BK268+BK298+BK330+BK339+BK350+BK368+BK376+BK397</f>
        <v>0</v>
      </c>
    </row>
    <row r="149" spans="2:65" s="11" customFormat="1" ht="22.9" customHeight="1">
      <c r="B149" s="129"/>
      <c r="D149" s="130" t="s">
        <v>77</v>
      </c>
      <c r="E149" s="139" t="s">
        <v>86</v>
      </c>
      <c r="F149" s="139" t="s">
        <v>179</v>
      </c>
      <c r="I149" s="132"/>
      <c r="J149" s="140">
        <f>BK149</f>
        <v>0</v>
      </c>
      <c r="L149" s="129"/>
      <c r="M149" s="134"/>
      <c r="P149" s="135">
        <f>SUM(P150:P267)</f>
        <v>0</v>
      </c>
      <c r="R149" s="135">
        <f>SUM(R150:R267)</f>
        <v>13.602</v>
      </c>
      <c r="T149" s="136">
        <f>SUM(T150:T267)</f>
        <v>24.251249999999999</v>
      </c>
      <c r="AR149" s="130" t="s">
        <v>86</v>
      </c>
      <c r="AT149" s="137" t="s">
        <v>77</v>
      </c>
      <c r="AU149" s="137" t="s">
        <v>86</v>
      </c>
      <c r="AY149" s="130" t="s">
        <v>178</v>
      </c>
      <c r="BK149" s="138">
        <f>SUM(BK150:BK267)</f>
        <v>0</v>
      </c>
    </row>
    <row r="150" spans="2:65" s="1" customFormat="1" ht="16.5" customHeight="1">
      <c r="B150" s="31"/>
      <c r="C150" s="141" t="s">
        <v>86</v>
      </c>
      <c r="D150" s="141" t="s">
        <v>180</v>
      </c>
      <c r="E150" s="142" t="s">
        <v>181</v>
      </c>
      <c r="F150" s="143" t="s">
        <v>182</v>
      </c>
      <c r="G150" s="144" t="s">
        <v>96</v>
      </c>
      <c r="H150" s="145">
        <v>246.77500000000001</v>
      </c>
      <c r="I150" s="146"/>
      <c r="J150" s="147">
        <f>ROUND(I150*H150,2)</f>
        <v>0</v>
      </c>
      <c r="K150" s="143" t="s">
        <v>183</v>
      </c>
      <c r="L150" s="31"/>
      <c r="M150" s="148" t="s">
        <v>1</v>
      </c>
      <c r="N150" s="111" t="s">
        <v>43</v>
      </c>
      <c r="P150" s="149">
        <f>O150*H150</f>
        <v>0</v>
      </c>
      <c r="Q150" s="149">
        <v>0</v>
      </c>
      <c r="R150" s="149">
        <f>Q150*H150</f>
        <v>0</v>
      </c>
      <c r="S150" s="149">
        <v>0</v>
      </c>
      <c r="T150" s="150">
        <f>S150*H150</f>
        <v>0</v>
      </c>
      <c r="AR150" s="151" t="s">
        <v>184</v>
      </c>
      <c r="AT150" s="151" t="s">
        <v>180</v>
      </c>
      <c r="AU150" s="151" t="s">
        <v>88</v>
      </c>
      <c r="AY150" s="16" t="s">
        <v>178</v>
      </c>
      <c r="BE150" s="152">
        <f>IF(N150="základní",J150,0)</f>
        <v>0</v>
      </c>
      <c r="BF150" s="152">
        <f>IF(N150="snížená",J150,0)</f>
        <v>0</v>
      </c>
      <c r="BG150" s="152">
        <f>IF(N150="zákl. přenesená",J150,0)</f>
        <v>0</v>
      </c>
      <c r="BH150" s="152">
        <f>IF(N150="sníž. přenesená",J150,0)</f>
        <v>0</v>
      </c>
      <c r="BI150" s="152">
        <f>IF(N150="nulová",J150,0)</f>
        <v>0</v>
      </c>
      <c r="BJ150" s="16" t="s">
        <v>86</v>
      </c>
      <c r="BK150" s="152">
        <f>ROUND(I150*H150,2)</f>
        <v>0</v>
      </c>
      <c r="BL150" s="16" t="s">
        <v>184</v>
      </c>
      <c r="BM150" s="151" t="s">
        <v>185</v>
      </c>
    </row>
    <row r="151" spans="2:65" s="1" customFormat="1" ht="11.25">
      <c r="B151" s="31"/>
      <c r="D151" s="153" t="s">
        <v>186</v>
      </c>
      <c r="F151" s="154" t="s">
        <v>187</v>
      </c>
      <c r="I151" s="115"/>
      <c r="L151" s="31"/>
      <c r="M151" s="155"/>
      <c r="T151" s="55"/>
      <c r="AT151" s="16" t="s">
        <v>186</v>
      </c>
      <c r="AU151" s="16" t="s">
        <v>88</v>
      </c>
    </row>
    <row r="152" spans="2:65" s="12" customFormat="1" ht="11.25">
      <c r="B152" s="156"/>
      <c r="D152" s="153" t="s">
        <v>188</v>
      </c>
      <c r="E152" s="157" t="s">
        <v>1</v>
      </c>
      <c r="F152" s="158" t="s">
        <v>189</v>
      </c>
      <c r="H152" s="157" t="s">
        <v>1</v>
      </c>
      <c r="I152" s="159"/>
      <c r="L152" s="156"/>
      <c r="M152" s="160"/>
      <c r="T152" s="161"/>
      <c r="AT152" s="157" t="s">
        <v>188</v>
      </c>
      <c r="AU152" s="157" t="s">
        <v>88</v>
      </c>
      <c r="AV152" s="12" t="s">
        <v>86</v>
      </c>
      <c r="AW152" s="12" t="s">
        <v>34</v>
      </c>
      <c r="AX152" s="12" t="s">
        <v>78</v>
      </c>
      <c r="AY152" s="157" t="s">
        <v>178</v>
      </c>
    </row>
    <row r="153" spans="2:65" s="13" customFormat="1" ht="11.25">
      <c r="B153" s="162"/>
      <c r="D153" s="153" t="s">
        <v>188</v>
      </c>
      <c r="E153" s="163" t="s">
        <v>1</v>
      </c>
      <c r="F153" s="164" t="s">
        <v>190</v>
      </c>
      <c r="H153" s="165">
        <v>170.5</v>
      </c>
      <c r="I153" s="166"/>
      <c r="L153" s="162"/>
      <c r="M153" s="167"/>
      <c r="T153" s="168"/>
      <c r="AT153" s="163" t="s">
        <v>188</v>
      </c>
      <c r="AU153" s="163" t="s">
        <v>88</v>
      </c>
      <c r="AV153" s="13" t="s">
        <v>88</v>
      </c>
      <c r="AW153" s="13" t="s">
        <v>34</v>
      </c>
      <c r="AX153" s="13" t="s">
        <v>78</v>
      </c>
      <c r="AY153" s="163" t="s">
        <v>178</v>
      </c>
    </row>
    <row r="154" spans="2:65" s="12" customFormat="1" ht="11.25">
      <c r="B154" s="156"/>
      <c r="D154" s="153" t="s">
        <v>188</v>
      </c>
      <c r="E154" s="157" t="s">
        <v>1</v>
      </c>
      <c r="F154" s="158" t="s">
        <v>191</v>
      </c>
      <c r="H154" s="157" t="s">
        <v>1</v>
      </c>
      <c r="I154" s="159"/>
      <c r="L154" s="156"/>
      <c r="M154" s="160"/>
      <c r="T154" s="161"/>
      <c r="AT154" s="157" t="s">
        <v>188</v>
      </c>
      <c r="AU154" s="157" t="s">
        <v>88</v>
      </c>
      <c r="AV154" s="12" t="s">
        <v>86</v>
      </c>
      <c r="AW154" s="12" t="s">
        <v>34</v>
      </c>
      <c r="AX154" s="12" t="s">
        <v>78</v>
      </c>
      <c r="AY154" s="157" t="s">
        <v>178</v>
      </c>
    </row>
    <row r="155" spans="2:65" s="13" customFormat="1" ht="11.25">
      <c r="B155" s="162"/>
      <c r="D155" s="153" t="s">
        <v>188</v>
      </c>
      <c r="E155" s="163" t="s">
        <v>1</v>
      </c>
      <c r="F155" s="164" t="s">
        <v>192</v>
      </c>
      <c r="H155" s="165">
        <v>49.5</v>
      </c>
      <c r="I155" s="166"/>
      <c r="L155" s="162"/>
      <c r="M155" s="167"/>
      <c r="T155" s="168"/>
      <c r="AT155" s="163" t="s">
        <v>188</v>
      </c>
      <c r="AU155" s="163" t="s">
        <v>88</v>
      </c>
      <c r="AV155" s="13" t="s">
        <v>88</v>
      </c>
      <c r="AW155" s="13" t="s">
        <v>34</v>
      </c>
      <c r="AX155" s="13" t="s">
        <v>78</v>
      </c>
      <c r="AY155" s="163" t="s">
        <v>178</v>
      </c>
    </row>
    <row r="156" spans="2:65" s="13" customFormat="1" ht="11.25">
      <c r="B156" s="162"/>
      <c r="D156" s="153" t="s">
        <v>188</v>
      </c>
      <c r="E156" s="163" t="s">
        <v>1</v>
      </c>
      <c r="F156" s="164" t="s">
        <v>193</v>
      </c>
      <c r="H156" s="165">
        <v>5.0250000000000004</v>
      </c>
      <c r="I156" s="166"/>
      <c r="L156" s="162"/>
      <c r="M156" s="167"/>
      <c r="T156" s="168"/>
      <c r="AT156" s="163" t="s">
        <v>188</v>
      </c>
      <c r="AU156" s="163" t="s">
        <v>88</v>
      </c>
      <c r="AV156" s="13" t="s">
        <v>88</v>
      </c>
      <c r="AW156" s="13" t="s">
        <v>34</v>
      </c>
      <c r="AX156" s="13" t="s">
        <v>78</v>
      </c>
      <c r="AY156" s="163" t="s">
        <v>178</v>
      </c>
    </row>
    <row r="157" spans="2:65" s="13" customFormat="1" ht="11.25">
      <c r="B157" s="162"/>
      <c r="D157" s="153" t="s">
        <v>188</v>
      </c>
      <c r="E157" s="163" t="s">
        <v>1</v>
      </c>
      <c r="F157" s="164" t="s">
        <v>194</v>
      </c>
      <c r="H157" s="165">
        <v>21.75</v>
      </c>
      <c r="I157" s="166"/>
      <c r="L157" s="162"/>
      <c r="M157" s="167"/>
      <c r="T157" s="168"/>
      <c r="AT157" s="163" t="s">
        <v>188</v>
      </c>
      <c r="AU157" s="163" t="s">
        <v>88</v>
      </c>
      <c r="AV157" s="13" t="s">
        <v>88</v>
      </c>
      <c r="AW157" s="13" t="s">
        <v>34</v>
      </c>
      <c r="AX157" s="13" t="s">
        <v>78</v>
      </c>
      <c r="AY157" s="163" t="s">
        <v>178</v>
      </c>
    </row>
    <row r="158" spans="2:65" s="14" customFormat="1" ht="11.25">
      <c r="B158" s="169"/>
      <c r="D158" s="153" t="s">
        <v>188</v>
      </c>
      <c r="E158" s="170" t="s">
        <v>1</v>
      </c>
      <c r="F158" s="171" t="s">
        <v>195</v>
      </c>
      <c r="H158" s="172">
        <v>246.77500000000001</v>
      </c>
      <c r="I158" s="173"/>
      <c r="L158" s="169"/>
      <c r="M158" s="174"/>
      <c r="T158" s="175"/>
      <c r="AT158" s="170" t="s">
        <v>188</v>
      </c>
      <c r="AU158" s="170" t="s">
        <v>88</v>
      </c>
      <c r="AV158" s="14" t="s">
        <v>184</v>
      </c>
      <c r="AW158" s="14" t="s">
        <v>34</v>
      </c>
      <c r="AX158" s="14" t="s">
        <v>86</v>
      </c>
      <c r="AY158" s="170" t="s">
        <v>178</v>
      </c>
    </row>
    <row r="159" spans="2:65" s="1" customFormat="1" ht="21.75" customHeight="1">
      <c r="B159" s="31"/>
      <c r="C159" s="141" t="s">
        <v>88</v>
      </c>
      <c r="D159" s="141" t="s">
        <v>180</v>
      </c>
      <c r="E159" s="142" t="s">
        <v>196</v>
      </c>
      <c r="F159" s="143" t="s">
        <v>197</v>
      </c>
      <c r="G159" s="144" t="s">
        <v>91</v>
      </c>
      <c r="H159" s="145">
        <v>74.447999999999993</v>
      </c>
      <c r="I159" s="146"/>
      <c r="J159" s="147">
        <f>ROUND(I159*H159,2)</f>
        <v>0</v>
      </c>
      <c r="K159" s="143" t="s">
        <v>183</v>
      </c>
      <c r="L159" s="31"/>
      <c r="M159" s="148" t="s">
        <v>1</v>
      </c>
      <c r="N159" s="111" t="s">
        <v>43</v>
      </c>
      <c r="P159" s="149">
        <f>O159*H159</f>
        <v>0</v>
      </c>
      <c r="Q159" s="149">
        <v>0</v>
      </c>
      <c r="R159" s="149">
        <f>Q159*H159</f>
        <v>0</v>
      </c>
      <c r="S159" s="149">
        <v>0</v>
      </c>
      <c r="T159" s="150">
        <f>S159*H159</f>
        <v>0</v>
      </c>
      <c r="AR159" s="151" t="s">
        <v>184</v>
      </c>
      <c r="AT159" s="151" t="s">
        <v>180</v>
      </c>
      <c r="AU159" s="151" t="s">
        <v>88</v>
      </c>
      <c r="AY159" s="16" t="s">
        <v>178</v>
      </c>
      <c r="BE159" s="152">
        <f>IF(N159="základní",J159,0)</f>
        <v>0</v>
      </c>
      <c r="BF159" s="152">
        <f>IF(N159="snížená",J159,0)</f>
        <v>0</v>
      </c>
      <c r="BG159" s="152">
        <f>IF(N159="zákl. přenesená",J159,0)</f>
        <v>0</v>
      </c>
      <c r="BH159" s="152">
        <f>IF(N159="sníž. přenesená",J159,0)</f>
        <v>0</v>
      </c>
      <c r="BI159" s="152">
        <f>IF(N159="nulová",J159,0)</f>
        <v>0</v>
      </c>
      <c r="BJ159" s="16" t="s">
        <v>86</v>
      </c>
      <c r="BK159" s="152">
        <f>ROUND(I159*H159,2)</f>
        <v>0</v>
      </c>
      <c r="BL159" s="16" t="s">
        <v>184</v>
      </c>
      <c r="BM159" s="151" t="s">
        <v>198</v>
      </c>
    </row>
    <row r="160" spans="2:65" s="1" customFormat="1" ht="11.25">
      <c r="B160" s="31"/>
      <c r="D160" s="153" t="s">
        <v>186</v>
      </c>
      <c r="F160" s="154" t="s">
        <v>199</v>
      </c>
      <c r="I160" s="115"/>
      <c r="L160" s="31"/>
      <c r="M160" s="155"/>
      <c r="T160" s="55"/>
      <c r="AT160" s="16" t="s">
        <v>186</v>
      </c>
      <c r="AU160" s="16" t="s">
        <v>88</v>
      </c>
    </row>
    <row r="161" spans="2:65" s="13" customFormat="1" ht="11.25">
      <c r="B161" s="162"/>
      <c r="D161" s="153" t="s">
        <v>188</v>
      </c>
      <c r="E161" s="163" t="s">
        <v>1</v>
      </c>
      <c r="F161" s="164" t="s">
        <v>108</v>
      </c>
      <c r="H161" s="165">
        <v>72.72</v>
      </c>
      <c r="I161" s="166"/>
      <c r="L161" s="162"/>
      <c r="M161" s="167"/>
      <c r="T161" s="168"/>
      <c r="AT161" s="163" t="s">
        <v>188</v>
      </c>
      <c r="AU161" s="163" t="s">
        <v>88</v>
      </c>
      <c r="AV161" s="13" t="s">
        <v>88</v>
      </c>
      <c r="AW161" s="13" t="s">
        <v>34</v>
      </c>
      <c r="AX161" s="13" t="s">
        <v>78</v>
      </c>
      <c r="AY161" s="163" t="s">
        <v>178</v>
      </c>
    </row>
    <row r="162" spans="2:65" s="13" customFormat="1" ht="11.25">
      <c r="B162" s="162"/>
      <c r="D162" s="153" t="s">
        <v>188</v>
      </c>
      <c r="E162" s="163" t="s">
        <v>1</v>
      </c>
      <c r="F162" s="164" t="s">
        <v>105</v>
      </c>
      <c r="H162" s="165">
        <v>1.728</v>
      </c>
      <c r="I162" s="166"/>
      <c r="L162" s="162"/>
      <c r="M162" s="167"/>
      <c r="T162" s="168"/>
      <c r="AT162" s="163" t="s">
        <v>188</v>
      </c>
      <c r="AU162" s="163" t="s">
        <v>88</v>
      </c>
      <c r="AV162" s="13" t="s">
        <v>88</v>
      </c>
      <c r="AW162" s="13" t="s">
        <v>34</v>
      </c>
      <c r="AX162" s="13" t="s">
        <v>78</v>
      </c>
      <c r="AY162" s="163" t="s">
        <v>178</v>
      </c>
    </row>
    <row r="163" spans="2:65" s="14" customFormat="1" ht="11.25">
      <c r="B163" s="169"/>
      <c r="D163" s="153" t="s">
        <v>188</v>
      </c>
      <c r="E163" s="170" t="s">
        <v>1</v>
      </c>
      <c r="F163" s="171" t="s">
        <v>195</v>
      </c>
      <c r="H163" s="172">
        <v>74.447999999999993</v>
      </c>
      <c r="I163" s="173"/>
      <c r="L163" s="169"/>
      <c r="M163" s="174"/>
      <c r="T163" s="175"/>
      <c r="AT163" s="170" t="s">
        <v>188</v>
      </c>
      <c r="AU163" s="170" t="s">
        <v>88</v>
      </c>
      <c r="AV163" s="14" t="s">
        <v>184</v>
      </c>
      <c r="AW163" s="14" t="s">
        <v>34</v>
      </c>
      <c r="AX163" s="14" t="s">
        <v>86</v>
      </c>
      <c r="AY163" s="170" t="s">
        <v>178</v>
      </c>
    </row>
    <row r="164" spans="2:65" s="1" customFormat="1" ht="11.25">
      <c r="B164" s="31"/>
      <c r="D164" s="153" t="s">
        <v>200</v>
      </c>
      <c r="F164" s="176" t="s">
        <v>201</v>
      </c>
      <c r="L164" s="31"/>
      <c r="M164" s="155"/>
      <c r="T164" s="55"/>
      <c r="AU164" s="16" t="s">
        <v>88</v>
      </c>
    </row>
    <row r="165" spans="2:65" s="1" customFormat="1" ht="11.25">
      <c r="B165" s="31"/>
      <c r="D165" s="153" t="s">
        <v>200</v>
      </c>
      <c r="F165" s="177" t="s">
        <v>202</v>
      </c>
      <c r="H165" s="178">
        <v>0</v>
      </c>
      <c r="L165" s="31"/>
      <c r="M165" s="155"/>
      <c r="T165" s="55"/>
      <c r="AU165" s="16" t="s">
        <v>88</v>
      </c>
    </row>
    <row r="166" spans="2:65" s="1" customFormat="1" ht="11.25">
      <c r="B166" s="31"/>
      <c r="D166" s="153" t="s">
        <v>200</v>
      </c>
      <c r="F166" s="177" t="s">
        <v>203</v>
      </c>
      <c r="H166" s="178">
        <v>72.72</v>
      </c>
      <c r="L166" s="31"/>
      <c r="M166" s="155"/>
      <c r="T166" s="55"/>
      <c r="AU166" s="16" t="s">
        <v>88</v>
      </c>
    </row>
    <row r="167" spans="2:65" s="1" customFormat="1" ht="11.25">
      <c r="B167" s="31"/>
      <c r="D167" s="153" t="s">
        <v>200</v>
      </c>
      <c r="F167" s="177" t="s">
        <v>195</v>
      </c>
      <c r="H167" s="178">
        <v>72.72</v>
      </c>
      <c r="L167" s="31"/>
      <c r="M167" s="155"/>
      <c r="T167" s="55"/>
      <c r="AU167" s="16" t="s">
        <v>88</v>
      </c>
    </row>
    <row r="168" spans="2:65" s="1" customFormat="1" ht="11.25">
      <c r="B168" s="31"/>
      <c r="D168" s="153" t="s">
        <v>200</v>
      </c>
      <c r="F168" s="176" t="s">
        <v>204</v>
      </c>
      <c r="L168" s="31"/>
      <c r="M168" s="155"/>
      <c r="T168" s="55"/>
      <c r="AU168" s="16" t="s">
        <v>88</v>
      </c>
    </row>
    <row r="169" spans="2:65" s="1" customFormat="1" ht="11.25">
      <c r="B169" s="31"/>
      <c r="D169" s="153" t="s">
        <v>200</v>
      </c>
      <c r="F169" s="177" t="s">
        <v>205</v>
      </c>
      <c r="H169" s="178">
        <v>0</v>
      </c>
      <c r="L169" s="31"/>
      <c r="M169" s="155"/>
      <c r="T169" s="55"/>
      <c r="AU169" s="16" t="s">
        <v>88</v>
      </c>
    </row>
    <row r="170" spans="2:65" s="1" customFormat="1" ht="11.25">
      <c r="B170" s="31"/>
      <c r="D170" s="153" t="s">
        <v>200</v>
      </c>
      <c r="F170" s="177" t="s">
        <v>206</v>
      </c>
      <c r="H170" s="178">
        <v>1.728</v>
      </c>
      <c r="L170" s="31"/>
      <c r="M170" s="155"/>
      <c r="T170" s="55"/>
      <c r="AU170" s="16" t="s">
        <v>88</v>
      </c>
    </row>
    <row r="171" spans="2:65" s="1" customFormat="1" ht="11.25">
      <c r="B171" s="31"/>
      <c r="D171" s="153" t="s">
        <v>200</v>
      </c>
      <c r="F171" s="177" t="s">
        <v>195</v>
      </c>
      <c r="H171" s="178">
        <v>1.728</v>
      </c>
      <c r="L171" s="31"/>
      <c r="M171" s="155"/>
      <c r="T171" s="55"/>
      <c r="AU171" s="16" t="s">
        <v>88</v>
      </c>
    </row>
    <row r="172" spans="2:65" s="1" customFormat="1" ht="21.75" customHeight="1">
      <c r="B172" s="31"/>
      <c r="C172" s="141" t="s">
        <v>93</v>
      </c>
      <c r="D172" s="141" t="s">
        <v>180</v>
      </c>
      <c r="E172" s="142" t="s">
        <v>207</v>
      </c>
      <c r="F172" s="143" t="s">
        <v>208</v>
      </c>
      <c r="G172" s="144" t="s">
        <v>91</v>
      </c>
      <c r="H172" s="145">
        <v>33.65</v>
      </c>
      <c r="I172" s="146"/>
      <c r="J172" s="147">
        <f>ROUND(I172*H172,2)</f>
        <v>0</v>
      </c>
      <c r="K172" s="143" t="s">
        <v>183</v>
      </c>
      <c r="L172" s="31"/>
      <c r="M172" s="148" t="s">
        <v>1</v>
      </c>
      <c r="N172" s="111" t="s">
        <v>43</v>
      </c>
      <c r="P172" s="149">
        <f>O172*H172</f>
        <v>0</v>
      </c>
      <c r="Q172" s="149">
        <v>0</v>
      </c>
      <c r="R172" s="149">
        <f>Q172*H172</f>
        <v>0</v>
      </c>
      <c r="S172" s="149">
        <v>0</v>
      </c>
      <c r="T172" s="150">
        <f>S172*H172</f>
        <v>0</v>
      </c>
      <c r="AR172" s="151" t="s">
        <v>184</v>
      </c>
      <c r="AT172" s="151" t="s">
        <v>180</v>
      </c>
      <c r="AU172" s="151" t="s">
        <v>88</v>
      </c>
      <c r="AY172" s="16" t="s">
        <v>178</v>
      </c>
      <c r="BE172" s="152">
        <f>IF(N172="základní",J172,0)</f>
        <v>0</v>
      </c>
      <c r="BF172" s="152">
        <f>IF(N172="snížená",J172,0)</f>
        <v>0</v>
      </c>
      <c r="BG172" s="152">
        <f>IF(N172="zákl. přenesená",J172,0)</f>
        <v>0</v>
      </c>
      <c r="BH172" s="152">
        <f>IF(N172="sníž. přenesená",J172,0)</f>
        <v>0</v>
      </c>
      <c r="BI172" s="152">
        <f>IF(N172="nulová",J172,0)</f>
        <v>0</v>
      </c>
      <c r="BJ172" s="16" t="s">
        <v>86</v>
      </c>
      <c r="BK172" s="152">
        <f>ROUND(I172*H172,2)</f>
        <v>0</v>
      </c>
      <c r="BL172" s="16" t="s">
        <v>184</v>
      </c>
      <c r="BM172" s="151" t="s">
        <v>209</v>
      </c>
    </row>
    <row r="173" spans="2:65" s="1" customFormat="1" ht="19.5">
      <c r="B173" s="31"/>
      <c r="D173" s="153" t="s">
        <v>186</v>
      </c>
      <c r="F173" s="154" t="s">
        <v>210</v>
      </c>
      <c r="I173" s="115"/>
      <c r="L173" s="31"/>
      <c r="M173" s="155"/>
      <c r="T173" s="55"/>
      <c r="AT173" s="16" t="s">
        <v>186</v>
      </c>
      <c r="AU173" s="16" t="s">
        <v>88</v>
      </c>
    </row>
    <row r="174" spans="2:65" s="13" customFormat="1" ht="11.25">
      <c r="B174" s="162"/>
      <c r="D174" s="153" t="s">
        <v>188</v>
      </c>
      <c r="E174" s="163" t="s">
        <v>1</v>
      </c>
      <c r="F174" s="164" t="s">
        <v>89</v>
      </c>
      <c r="H174" s="165">
        <v>1.08</v>
      </c>
      <c r="I174" s="166"/>
      <c r="L174" s="162"/>
      <c r="M174" s="167"/>
      <c r="T174" s="168"/>
      <c r="AT174" s="163" t="s">
        <v>188</v>
      </c>
      <c r="AU174" s="163" t="s">
        <v>88</v>
      </c>
      <c r="AV174" s="13" t="s">
        <v>88</v>
      </c>
      <c r="AW174" s="13" t="s">
        <v>34</v>
      </c>
      <c r="AX174" s="13" t="s">
        <v>78</v>
      </c>
      <c r="AY174" s="163" t="s">
        <v>178</v>
      </c>
    </row>
    <row r="175" spans="2:65" s="13" customFormat="1" ht="11.25">
      <c r="B175" s="162"/>
      <c r="D175" s="153" t="s">
        <v>188</v>
      </c>
      <c r="E175" s="163" t="s">
        <v>1</v>
      </c>
      <c r="F175" s="164" t="s">
        <v>119</v>
      </c>
      <c r="H175" s="165">
        <v>32.57</v>
      </c>
      <c r="I175" s="166"/>
      <c r="L175" s="162"/>
      <c r="M175" s="167"/>
      <c r="T175" s="168"/>
      <c r="AT175" s="163" t="s">
        <v>188</v>
      </c>
      <c r="AU175" s="163" t="s">
        <v>88</v>
      </c>
      <c r="AV175" s="13" t="s">
        <v>88</v>
      </c>
      <c r="AW175" s="13" t="s">
        <v>34</v>
      </c>
      <c r="AX175" s="13" t="s">
        <v>78</v>
      </c>
      <c r="AY175" s="163" t="s">
        <v>178</v>
      </c>
    </row>
    <row r="176" spans="2:65" s="14" customFormat="1" ht="11.25">
      <c r="B176" s="169"/>
      <c r="D176" s="153" t="s">
        <v>188</v>
      </c>
      <c r="E176" s="170" t="s">
        <v>1</v>
      </c>
      <c r="F176" s="171" t="s">
        <v>195</v>
      </c>
      <c r="H176" s="172">
        <v>33.65</v>
      </c>
      <c r="I176" s="173"/>
      <c r="L176" s="169"/>
      <c r="M176" s="174"/>
      <c r="T176" s="175"/>
      <c r="AT176" s="170" t="s">
        <v>188</v>
      </c>
      <c r="AU176" s="170" t="s">
        <v>88</v>
      </c>
      <c r="AV176" s="14" t="s">
        <v>184</v>
      </c>
      <c r="AW176" s="14" t="s">
        <v>34</v>
      </c>
      <c r="AX176" s="14" t="s">
        <v>86</v>
      </c>
      <c r="AY176" s="170" t="s">
        <v>178</v>
      </c>
    </row>
    <row r="177" spans="2:65" s="1" customFormat="1" ht="11.25">
      <c r="B177" s="31"/>
      <c r="D177" s="153" t="s">
        <v>200</v>
      </c>
      <c r="F177" s="176" t="s">
        <v>211</v>
      </c>
      <c r="L177" s="31"/>
      <c r="M177" s="155"/>
      <c r="T177" s="55"/>
      <c r="AU177" s="16" t="s">
        <v>88</v>
      </c>
    </row>
    <row r="178" spans="2:65" s="1" customFormat="1" ht="11.25">
      <c r="B178" s="31"/>
      <c r="D178" s="153" t="s">
        <v>200</v>
      </c>
      <c r="F178" s="177" t="s">
        <v>212</v>
      </c>
      <c r="H178" s="178">
        <v>0</v>
      </c>
      <c r="L178" s="31"/>
      <c r="M178" s="155"/>
      <c r="T178" s="55"/>
      <c r="AU178" s="16" t="s">
        <v>88</v>
      </c>
    </row>
    <row r="179" spans="2:65" s="1" customFormat="1" ht="11.25">
      <c r="B179" s="31"/>
      <c r="D179" s="153" t="s">
        <v>200</v>
      </c>
      <c r="F179" s="177" t="s">
        <v>213</v>
      </c>
      <c r="H179" s="178">
        <v>0</v>
      </c>
      <c r="L179" s="31"/>
      <c r="M179" s="155"/>
      <c r="T179" s="55"/>
      <c r="AU179" s="16" t="s">
        <v>88</v>
      </c>
    </row>
    <row r="180" spans="2:65" s="1" customFormat="1" ht="11.25">
      <c r="B180" s="31"/>
      <c r="D180" s="153" t="s">
        <v>200</v>
      </c>
      <c r="F180" s="177" t="s">
        <v>214</v>
      </c>
      <c r="H180" s="178">
        <v>1.08</v>
      </c>
      <c r="L180" s="31"/>
      <c r="M180" s="155"/>
      <c r="T180" s="55"/>
      <c r="AU180" s="16" t="s">
        <v>88</v>
      </c>
    </row>
    <row r="181" spans="2:65" s="1" customFormat="1" ht="11.25">
      <c r="B181" s="31"/>
      <c r="D181" s="153" t="s">
        <v>200</v>
      </c>
      <c r="F181" s="177" t="s">
        <v>195</v>
      </c>
      <c r="H181" s="178">
        <v>1.08</v>
      </c>
      <c r="L181" s="31"/>
      <c r="M181" s="155"/>
      <c r="T181" s="55"/>
      <c r="AU181" s="16" t="s">
        <v>88</v>
      </c>
    </row>
    <row r="182" spans="2:65" s="1" customFormat="1" ht="11.25">
      <c r="B182" s="31"/>
      <c r="D182" s="153" t="s">
        <v>200</v>
      </c>
      <c r="F182" s="176" t="s">
        <v>215</v>
      </c>
      <c r="L182" s="31"/>
      <c r="M182" s="155"/>
      <c r="T182" s="55"/>
      <c r="AU182" s="16" t="s">
        <v>88</v>
      </c>
    </row>
    <row r="183" spans="2:65" s="1" customFormat="1" ht="11.25">
      <c r="B183" s="31"/>
      <c r="D183" s="153" t="s">
        <v>200</v>
      </c>
      <c r="F183" s="177" t="s">
        <v>191</v>
      </c>
      <c r="H183" s="178">
        <v>0</v>
      </c>
      <c r="L183" s="31"/>
      <c r="M183" s="155"/>
      <c r="T183" s="55"/>
      <c r="AU183" s="16" t="s">
        <v>88</v>
      </c>
    </row>
    <row r="184" spans="2:65" s="1" customFormat="1" ht="11.25">
      <c r="B184" s="31"/>
      <c r="D184" s="153" t="s">
        <v>200</v>
      </c>
      <c r="F184" s="177" t="s">
        <v>216</v>
      </c>
      <c r="H184" s="178">
        <v>13.2</v>
      </c>
      <c r="L184" s="31"/>
      <c r="M184" s="155"/>
      <c r="T184" s="55"/>
      <c r="AU184" s="16" t="s">
        <v>88</v>
      </c>
    </row>
    <row r="185" spans="2:65" s="1" customFormat="1" ht="11.25">
      <c r="B185" s="31"/>
      <c r="D185" s="153" t="s">
        <v>200</v>
      </c>
      <c r="F185" s="177" t="s">
        <v>217</v>
      </c>
      <c r="H185" s="178">
        <v>0.67</v>
      </c>
      <c r="L185" s="31"/>
      <c r="M185" s="155"/>
      <c r="T185" s="55"/>
      <c r="AU185" s="16" t="s">
        <v>88</v>
      </c>
    </row>
    <row r="186" spans="2:65" s="1" customFormat="1" ht="11.25">
      <c r="B186" s="31"/>
      <c r="D186" s="153" t="s">
        <v>200</v>
      </c>
      <c r="F186" s="177" t="s">
        <v>218</v>
      </c>
      <c r="H186" s="178">
        <v>8.6999999999999993</v>
      </c>
      <c r="L186" s="31"/>
      <c r="M186" s="155"/>
      <c r="T186" s="55"/>
      <c r="AU186" s="16" t="s">
        <v>88</v>
      </c>
    </row>
    <row r="187" spans="2:65" s="1" customFormat="1" ht="11.25">
      <c r="B187" s="31"/>
      <c r="D187" s="153" t="s">
        <v>200</v>
      </c>
      <c r="F187" s="177" t="s">
        <v>219</v>
      </c>
      <c r="H187" s="178">
        <v>0</v>
      </c>
      <c r="L187" s="31"/>
      <c r="M187" s="155"/>
      <c r="T187" s="55"/>
      <c r="AU187" s="16" t="s">
        <v>88</v>
      </c>
    </row>
    <row r="188" spans="2:65" s="1" customFormat="1" ht="11.25">
      <c r="B188" s="31"/>
      <c r="D188" s="153" t="s">
        <v>200</v>
      </c>
      <c r="F188" s="177" t="s">
        <v>220</v>
      </c>
      <c r="H188" s="178">
        <v>10</v>
      </c>
      <c r="L188" s="31"/>
      <c r="M188" s="155"/>
      <c r="T188" s="55"/>
      <c r="AU188" s="16" t="s">
        <v>88</v>
      </c>
    </row>
    <row r="189" spans="2:65" s="1" customFormat="1" ht="11.25">
      <c r="B189" s="31"/>
      <c r="D189" s="153" t="s">
        <v>200</v>
      </c>
      <c r="F189" s="177" t="s">
        <v>195</v>
      </c>
      <c r="H189" s="178">
        <v>32.57</v>
      </c>
      <c r="L189" s="31"/>
      <c r="M189" s="155"/>
      <c r="T189" s="55"/>
      <c r="AU189" s="16" t="s">
        <v>88</v>
      </c>
    </row>
    <row r="190" spans="2:65" s="1" customFormat="1" ht="16.5" customHeight="1">
      <c r="B190" s="31"/>
      <c r="C190" s="141" t="s">
        <v>184</v>
      </c>
      <c r="D190" s="141" t="s">
        <v>180</v>
      </c>
      <c r="E190" s="142" t="s">
        <v>221</v>
      </c>
      <c r="F190" s="143" t="s">
        <v>222</v>
      </c>
      <c r="G190" s="144" t="s">
        <v>91</v>
      </c>
      <c r="H190" s="145">
        <v>56.09</v>
      </c>
      <c r="I190" s="146"/>
      <c r="J190" s="147">
        <f>ROUND(I190*H190,2)</f>
        <v>0</v>
      </c>
      <c r="K190" s="143" t="s">
        <v>183</v>
      </c>
      <c r="L190" s="31"/>
      <c r="M190" s="148" t="s">
        <v>1</v>
      </c>
      <c r="N190" s="111" t="s">
        <v>43</v>
      </c>
      <c r="P190" s="149">
        <f>O190*H190</f>
        <v>0</v>
      </c>
      <c r="Q190" s="149">
        <v>0</v>
      </c>
      <c r="R190" s="149">
        <f>Q190*H190</f>
        <v>0</v>
      </c>
      <c r="S190" s="149">
        <v>0</v>
      </c>
      <c r="T190" s="150">
        <f>S190*H190</f>
        <v>0</v>
      </c>
      <c r="AR190" s="151" t="s">
        <v>184</v>
      </c>
      <c r="AT190" s="151" t="s">
        <v>180</v>
      </c>
      <c r="AU190" s="151" t="s">
        <v>88</v>
      </c>
      <c r="AY190" s="16" t="s">
        <v>178</v>
      </c>
      <c r="BE190" s="152">
        <f>IF(N190="základní",J190,0)</f>
        <v>0</v>
      </c>
      <c r="BF190" s="152">
        <f>IF(N190="snížená",J190,0)</f>
        <v>0</v>
      </c>
      <c r="BG190" s="152">
        <f>IF(N190="zákl. přenesená",J190,0)</f>
        <v>0</v>
      </c>
      <c r="BH190" s="152">
        <f>IF(N190="sníž. přenesená",J190,0)</f>
        <v>0</v>
      </c>
      <c r="BI190" s="152">
        <f>IF(N190="nulová",J190,0)</f>
        <v>0</v>
      </c>
      <c r="BJ190" s="16" t="s">
        <v>86</v>
      </c>
      <c r="BK190" s="152">
        <f>ROUND(I190*H190,2)</f>
        <v>0</v>
      </c>
      <c r="BL190" s="16" t="s">
        <v>184</v>
      </c>
      <c r="BM190" s="151" t="s">
        <v>223</v>
      </c>
    </row>
    <row r="191" spans="2:65" s="1" customFormat="1" ht="19.5">
      <c r="B191" s="31"/>
      <c r="D191" s="153" t="s">
        <v>186</v>
      </c>
      <c r="F191" s="154" t="s">
        <v>224</v>
      </c>
      <c r="I191" s="115"/>
      <c r="L191" s="31"/>
      <c r="M191" s="155"/>
      <c r="T191" s="55"/>
      <c r="AT191" s="16" t="s">
        <v>186</v>
      </c>
      <c r="AU191" s="16" t="s">
        <v>88</v>
      </c>
    </row>
    <row r="192" spans="2:65" s="13" customFormat="1" ht="11.25">
      <c r="B192" s="162"/>
      <c r="D192" s="153" t="s">
        <v>188</v>
      </c>
      <c r="E192" s="163" t="s">
        <v>1</v>
      </c>
      <c r="F192" s="164" t="s">
        <v>112</v>
      </c>
      <c r="H192" s="165">
        <v>37.44</v>
      </c>
      <c r="I192" s="166"/>
      <c r="L192" s="162"/>
      <c r="M192" s="167"/>
      <c r="T192" s="168"/>
      <c r="AT192" s="163" t="s">
        <v>188</v>
      </c>
      <c r="AU192" s="163" t="s">
        <v>88</v>
      </c>
      <c r="AV192" s="13" t="s">
        <v>88</v>
      </c>
      <c r="AW192" s="13" t="s">
        <v>34</v>
      </c>
      <c r="AX192" s="13" t="s">
        <v>78</v>
      </c>
      <c r="AY192" s="163" t="s">
        <v>178</v>
      </c>
    </row>
    <row r="193" spans="2:65" s="13" customFormat="1" ht="11.25">
      <c r="B193" s="162"/>
      <c r="D193" s="153" t="s">
        <v>188</v>
      </c>
      <c r="E193" s="163" t="s">
        <v>1</v>
      </c>
      <c r="F193" s="164" t="s">
        <v>122</v>
      </c>
      <c r="H193" s="165">
        <v>18.649999999999999</v>
      </c>
      <c r="I193" s="166"/>
      <c r="L193" s="162"/>
      <c r="M193" s="167"/>
      <c r="T193" s="168"/>
      <c r="AT193" s="163" t="s">
        <v>188</v>
      </c>
      <c r="AU193" s="163" t="s">
        <v>88</v>
      </c>
      <c r="AV193" s="13" t="s">
        <v>88</v>
      </c>
      <c r="AW193" s="13" t="s">
        <v>34</v>
      </c>
      <c r="AX193" s="13" t="s">
        <v>78</v>
      </c>
      <c r="AY193" s="163" t="s">
        <v>178</v>
      </c>
    </row>
    <row r="194" spans="2:65" s="14" customFormat="1" ht="11.25">
      <c r="B194" s="169"/>
      <c r="D194" s="153" t="s">
        <v>188</v>
      </c>
      <c r="E194" s="170" t="s">
        <v>1</v>
      </c>
      <c r="F194" s="171" t="s">
        <v>195</v>
      </c>
      <c r="H194" s="172">
        <v>56.09</v>
      </c>
      <c r="I194" s="173"/>
      <c r="L194" s="169"/>
      <c r="M194" s="174"/>
      <c r="T194" s="175"/>
      <c r="AT194" s="170" t="s">
        <v>188</v>
      </c>
      <c r="AU194" s="170" t="s">
        <v>88</v>
      </c>
      <c r="AV194" s="14" t="s">
        <v>184</v>
      </c>
      <c r="AW194" s="14" t="s">
        <v>34</v>
      </c>
      <c r="AX194" s="14" t="s">
        <v>86</v>
      </c>
      <c r="AY194" s="170" t="s">
        <v>178</v>
      </c>
    </row>
    <row r="195" spans="2:65" s="1" customFormat="1" ht="11.25">
      <c r="B195" s="31"/>
      <c r="D195" s="153" t="s">
        <v>200</v>
      </c>
      <c r="F195" s="176" t="s">
        <v>225</v>
      </c>
      <c r="L195" s="31"/>
      <c r="M195" s="155"/>
      <c r="T195" s="55"/>
      <c r="AU195" s="16" t="s">
        <v>88</v>
      </c>
    </row>
    <row r="196" spans="2:65" s="1" customFormat="1" ht="11.25">
      <c r="B196" s="31"/>
      <c r="D196" s="153" t="s">
        <v>200</v>
      </c>
      <c r="F196" s="177" t="s">
        <v>226</v>
      </c>
      <c r="H196" s="178">
        <v>0</v>
      </c>
      <c r="L196" s="31"/>
      <c r="M196" s="155"/>
      <c r="T196" s="55"/>
      <c r="AU196" s="16" t="s">
        <v>88</v>
      </c>
    </row>
    <row r="197" spans="2:65" s="1" customFormat="1" ht="11.25">
      <c r="B197" s="31"/>
      <c r="D197" s="153" t="s">
        <v>200</v>
      </c>
      <c r="F197" s="177" t="s">
        <v>227</v>
      </c>
      <c r="H197" s="178">
        <v>37.44</v>
      </c>
      <c r="L197" s="31"/>
      <c r="M197" s="155"/>
      <c r="T197" s="55"/>
      <c r="AU197" s="16" t="s">
        <v>88</v>
      </c>
    </row>
    <row r="198" spans="2:65" s="1" customFormat="1" ht="11.25">
      <c r="B198" s="31"/>
      <c r="D198" s="153" t="s">
        <v>200</v>
      </c>
      <c r="F198" s="177" t="s">
        <v>195</v>
      </c>
      <c r="H198" s="178">
        <v>37.44</v>
      </c>
      <c r="L198" s="31"/>
      <c r="M198" s="155"/>
      <c r="T198" s="55"/>
      <c r="AU198" s="16" t="s">
        <v>88</v>
      </c>
    </row>
    <row r="199" spans="2:65" s="1" customFormat="1" ht="11.25">
      <c r="B199" s="31"/>
      <c r="D199" s="153" t="s">
        <v>200</v>
      </c>
      <c r="F199" s="176" t="s">
        <v>228</v>
      </c>
      <c r="L199" s="31"/>
      <c r="M199" s="155"/>
      <c r="T199" s="55"/>
      <c r="AU199" s="16" t="s">
        <v>88</v>
      </c>
    </row>
    <row r="200" spans="2:65" s="1" customFormat="1" ht="11.25">
      <c r="B200" s="31"/>
      <c r="D200" s="153" t="s">
        <v>200</v>
      </c>
      <c r="F200" s="177" t="s">
        <v>229</v>
      </c>
      <c r="H200" s="178">
        <v>0</v>
      </c>
      <c r="L200" s="31"/>
      <c r="M200" s="155"/>
      <c r="T200" s="55"/>
      <c r="AU200" s="16" t="s">
        <v>88</v>
      </c>
    </row>
    <row r="201" spans="2:65" s="1" customFormat="1" ht="11.25">
      <c r="B201" s="31"/>
      <c r="D201" s="153" t="s">
        <v>200</v>
      </c>
      <c r="F201" s="177" t="s">
        <v>191</v>
      </c>
      <c r="H201" s="178">
        <v>0</v>
      </c>
      <c r="L201" s="31"/>
      <c r="M201" s="155"/>
      <c r="T201" s="55"/>
      <c r="AU201" s="16" t="s">
        <v>88</v>
      </c>
    </row>
    <row r="202" spans="2:65" s="1" customFormat="1" ht="11.25">
      <c r="B202" s="31"/>
      <c r="D202" s="153" t="s">
        <v>200</v>
      </c>
      <c r="F202" s="177" t="s">
        <v>230</v>
      </c>
      <c r="H202" s="178">
        <v>6.6</v>
      </c>
      <c r="L202" s="31"/>
      <c r="M202" s="155"/>
      <c r="T202" s="55"/>
      <c r="AU202" s="16" t="s">
        <v>88</v>
      </c>
    </row>
    <row r="203" spans="2:65" s="1" customFormat="1" ht="11.25">
      <c r="B203" s="31"/>
      <c r="D203" s="153" t="s">
        <v>200</v>
      </c>
      <c r="F203" s="177" t="s">
        <v>231</v>
      </c>
      <c r="H203" s="178">
        <v>5.8</v>
      </c>
      <c r="L203" s="31"/>
      <c r="M203" s="155"/>
      <c r="T203" s="55"/>
      <c r="AU203" s="16" t="s">
        <v>88</v>
      </c>
    </row>
    <row r="204" spans="2:65" s="1" customFormat="1" ht="11.25">
      <c r="B204" s="31"/>
      <c r="D204" s="153" t="s">
        <v>200</v>
      </c>
      <c r="F204" s="177" t="s">
        <v>219</v>
      </c>
      <c r="H204" s="178">
        <v>0</v>
      </c>
      <c r="L204" s="31"/>
      <c r="M204" s="155"/>
      <c r="T204" s="55"/>
      <c r="AU204" s="16" t="s">
        <v>88</v>
      </c>
    </row>
    <row r="205" spans="2:65" s="1" customFormat="1" ht="11.25">
      <c r="B205" s="31"/>
      <c r="D205" s="153" t="s">
        <v>200</v>
      </c>
      <c r="F205" s="177" t="s">
        <v>232</v>
      </c>
      <c r="H205" s="178">
        <v>6.25</v>
      </c>
      <c r="L205" s="31"/>
      <c r="M205" s="155"/>
      <c r="T205" s="55"/>
      <c r="AU205" s="16" t="s">
        <v>88</v>
      </c>
    </row>
    <row r="206" spans="2:65" s="1" customFormat="1" ht="11.25">
      <c r="B206" s="31"/>
      <c r="D206" s="153" t="s">
        <v>200</v>
      </c>
      <c r="F206" s="177" t="s">
        <v>195</v>
      </c>
      <c r="H206" s="178">
        <v>18.649999999999999</v>
      </c>
      <c r="L206" s="31"/>
      <c r="M206" s="155"/>
      <c r="T206" s="55"/>
      <c r="AU206" s="16" t="s">
        <v>88</v>
      </c>
    </row>
    <row r="207" spans="2:65" s="1" customFormat="1" ht="16.5" customHeight="1">
      <c r="B207" s="31"/>
      <c r="C207" s="141" t="s">
        <v>233</v>
      </c>
      <c r="D207" s="141" t="s">
        <v>180</v>
      </c>
      <c r="E207" s="142" t="s">
        <v>234</v>
      </c>
      <c r="F207" s="143" t="s">
        <v>235</v>
      </c>
      <c r="G207" s="144" t="s">
        <v>91</v>
      </c>
      <c r="H207" s="145">
        <v>52.008000000000003</v>
      </c>
      <c r="I207" s="146"/>
      <c r="J207" s="147">
        <f>ROUND(I207*H207,2)</f>
        <v>0</v>
      </c>
      <c r="K207" s="143" t="s">
        <v>183</v>
      </c>
      <c r="L207" s="31"/>
      <c r="M207" s="148" t="s">
        <v>1</v>
      </c>
      <c r="N207" s="111" t="s">
        <v>43</v>
      </c>
      <c r="P207" s="149">
        <f>O207*H207</f>
        <v>0</v>
      </c>
      <c r="Q207" s="149">
        <v>0</v>
      </c>
      <c r="R207" s="149">
        <f>Q207*H207</f>
        <v>0</v>
      </c>
      <c r="S207" s="149">
        <v>0</v>
      </c>
      <c r="T207" s="150">
        <f>S207*H207</f>
        <v>0</v>
      </c>
      <c r="AR207" s="151" t="s">
        <v>184</v>
      </c>
      <c r="AT207" s="151" t="s">
        <v>180</v>
      </c>
      <c r="AU207" s="151" t="s">
        <v>88</v>
      </c>
      <c r="AY207" s="16" t="s">
        <v>178</v>
      </c>
      <c r="BE207" s="152">
        <f>IF(N207="základní",J207,0)</f>
        <v>0</v>
      </c>
      <c r="BF207" s="152">
        <f>IF(N207="snížená",J207,0)</f>
        <v>0</v>
      </c>
      <c r="BG207" s="152">
        <f>IF(N207="zákl. přenesená",J207,0)</f>
        <v>0</v>
      </c>
      <c r="BH207" s="152">
        <f>IF(N207="sníž. přenesená",J207,0)</f>
        <v>0</v>
      </c>
      <c r="BI207" s="152">
        <f>IF(N207="nulová",J207,0)</f>
        <v>0</v>
      </c>
      <c r="BJ207" s="16" t="s">
        <v>86</v>
      </c>
      <c r="BK207" s="152">
        <f>ROUND(I207*H207,2)</f>
        <v>0</v>
      </c>
      <c r="BL207" s="16" t="s">
        <v>184</v>
      </c>
      <c r="BM207" s="151" t="s">
        <v>236</v>
      </c>
    </row>
    <row r="208" spans="2:65" s="1" customFormat="1" ht="19.5">
      <c r="B208" s="31"/>
      <c r="D208" s="153" t="s">
        <v>186</v>
      </c>
      <c r="F208" s="154" t="s">
        <v>237</v>
      </c>
      <c r="I208" s="115"/>
      <c r="L208" s="31"/>
      <c r="M208" s="155"/>
      <c r="T208" s="55"/>
      <c r="AT208" s="16" t="s">
        <v>186</v>
      </c>
      <c r="AU208" s="16" t="s">
        <v>88</v>
      </c>
    </row>
    <row r="209" spans="2:51" s="12" customFormat="1" ht="11.25">
      <c r="B209" s="156"/>
      <c r="D209" s="153" t="s">
        <v>188</v>
      </c>
      <c r="E209" s="157" t="s">
        <v>1</v>
      </c>
      <c r="F209" s="158" t="s">
        <v>238</v>
      </c>
      <c r="H209" s="157" t="s">
        <v>1</v>
      </c>
      <c r="I209" s="159"/>
      <c r="L209" s="156"/>
      <c r="M209" s="160"/>
      <c r="T209" s="161"/>
      <c r="AT209" s="157" t="s">
        <v>188</v>
      </c>
      <c r="AU209" s="157" t="s">
        <v>88</v>
      </c>
      <c r="AV209" s="12" t="s">
        <v>86</v>
      </c>
      <c r="AW209" s="12" t="s">
        <v>34</v>
      </c>
      <c r="AX209" s="12" t="s">
        <v>78</v>
      </c>
      <c r="AY209" s="157" t="s">
        <v>178</v>
      </c>
    </row>
    <row r="210" spans="2:51" s="13" customFormat="1" ht="11.25">
      <c r="B210" s="162"/>
      <c r="D210" s="153" t="s">
        <v>188</v>
      </c>
      <c r="E210" s="163" t="s">
        <v>1</v>
      </c>
      <c r="F210" s="164" t="s">
        <v>239</v>
      </c>
      <c r="H210" s="165">
        <v>52.008000000000003</v>
      </c>
      <c r="I210" s="166"/>
      <c r="L210" s="162"/>
      <c r="M210" s="167"/>
      <c r="T210" s="168"/>
      <c r="AT210" s="163" t="s">
        <v>188</v>
      </c>
      <c r="AU210" s="163" t="s">
        <v>88</v>
      </c>
      <c r="AV210" s="13" t="s">
        <v>88</v>
      </c>
      <c r="AW210" s="13" t="s">
        <v>34</v>
      </c>
      <c r="AX210" s="13" t="s">
        <v>78</v>
      </c>
      <c r="AY210" s="163" t="s">
        <v>178</v>
      </c>
    </row>
    <row r="211" spans="2:51" s="14" customFormat="1" ht="11.25">
      <c r="B211" s="169"/>
      <c r="D211" s="153" t="s">
        <v>188</v>
      </c>
      <c r="E211" s="170" t="s">
        <v>1</v>
      </c>
      <c r="F211" s="171" t="s">
        <v>195</v>
      </c>
      <c r="H211" s="172">
        <v>52.008000000000003</v>
      </c>
      <c r="I211" s="173"/>
      <c r="L211" s="169"/>
      <c r="M211" s="174"/>
      <c r="T211" s="175"/>
      <c r="AT211" s="170" t="s">
        <v>188</v>
      </c>
      <c r="AU211" s="170" t="s">
        <v>88</v>
      </c>
      <c r="AV211" s="14" t="s">
        <v>184</v>
      </c>
      <c r="AW211" s="14" t="s">
        <v>34</v>
      </c>
      <c r="AX211" s="14" t="s">
        <v>86</v>
      </c>
      <c r="AY211" s="170" t="s">
        <v>178</v>
      </c>
    </row>
    <row r="212" spans="2:51" s="1" customFormat="1" ht="11.25">
      <c r="B212" s="31"/>
      <c r="D212" s="153" t="s">
        <v>200</v>
      </c>
      <c r="F212" s="176" t="s">
        <v>201</v>
      </c>
      <c r="L212" s="31"/>
      <c r="M212" s="155"/>
      <c r="T212" s="55"/>
      <c r="AU212" s="16" t="s">
        <v>88</v>
      </c>
    </row>
    <row r="213" spans="2:51" s="1" customFormat="1" ht="11.25">
      <c r="B213" s="31"/>
      <c r="D213" s="153" t="s">
        <v>200</v>
      </c>
      <c r="F213" s="177" t="s">
        <v>202</v>
      </c>
      <c r="H213" s="178">
        <v>0</v>
      </c>
      <c r="L213" s="31"/>
      <c r="M213" s="155"/>
      <c r="T213" s="55"/>
      <c r="AU213" s="16" t="s">
        <v>88</v>
      </c>
    </row>
    <row r="214" spans="2:51" s="1" customFormat="1" ht="11.25">
      <c r="B214" s="31"/>
      <c r="D214" s="153" t="s">
        <v>200</v>
      </c>
      <c r="F214" s="177" t="s">
        <v>203</v>
      </c>
      <c r="H214" s="178">
        <v>72.72</v>
      </c>
      <c r="L214" s="31"/>
      <c r="M214" s="155"/>
      <c r="T214" s="55"/>
      <c r="AU214" s="16" t="s">
        <v>88</v>
      </c>
    </row>
    <row r="215" spans="2:51" s="1" customFormat="1" ht="11.25">
      <c r="B215" s="31"/>
      <c r="D215" s="153" t="s">
        <v>200</v>
      </c>
      <c r="F215" s="177" t="s">
        <v>195</v>
      </c>
      <c r="H215" s="178">
        <v>72.72</v>
      </c>
      <c r="L215" s="31"/>
      <c r="M215" s="155"/>
      <c r="T215" s="55"/>
      <c r="AU215" s="16" t="s">
        <v>88</v>
      </c>
    </row>
    <row r="216" spans="2:51" s="1" customFormat="1" ht="11.25">
      <c r="B216" s="31"/>
      <c r="D216" s="153" t="s">
        <v>200</v>
      </c>
      <c r="F216" s="176" t="s">
        <v>204</v>
      </c>
      <c r="L216" s="31"/>
      <c r="M216" s="155"/>
      <c r="T216" s="55"/>
      <c r="AU216" s="16" t="s">
        <v>88</v>
      </c>
    </row>
    <row r="217" spans="2:51" s="1" customFormat="1" ht="11.25">
      <c r="B217" s="31"/>
      <c r="D217" s="153" t="s">
        <v>200</v>
      </c>
      <c r="F217" s="177" t="s">
        <v>205</v>
      </c>
      <c r="H217" s="178">
        <v>0</v>
      </c>
      <c r="L217" s="31"/>
      <c r="M217" s="155"/>
      <c r="T217" s="55"/>
      <c r="AU217" s="16" t="s">
        <v>88</v>
      </c>
    </row>
    <row r="218" spans="2:51" s="1" customFormat="1" ht="11.25">
      <c r="B218" s="31"/>
      <c r="D218" s="153" t="s">
        <v>200</v>
      </c>
      <c r="F218" s="177" t="s">
        <v>206</v>
      </c>
      <c r="H218" s="178">
        <v>1.728</v>
      </c>
      <c r="L218" s="31"/>
      <c r="M218" s="155"/>
      <c r="T218" s="55"/>
      <c r="AU218" s="16" t="s">
        <v>88</v>
      </c>
    </row>
    <row r="219" spans="2:51" s="1" customFormat="1" ht="11.25">
      <c r="B219" s="31"/>
      <c r="D219" s="153" t="s">
        <v>200</v>
      </c>
      <c r="F219" s="177" t="s">
        <v>195</v>
      </c>
      <c r="H219" s="178">
        <v>1.728</v>
      </c>
      <c r="L219" s="31"/>
      <c r="M219" s="155"/>
      <c r="T219" s="55"/>
      <c r="AU219" s="16" t="s">
        <v>88</v>
      </c>
    </row>
    <row r="220" spans="2:51" s="1" customFormat="1" ht="11.25">
      <c r="B220" s="31"/>
      <c r="D220" s="153" t="s">
        <v>200</v>
      </c>
      <c r="F220" s="176" t="s">
        <v>211</v>
      </c>
      <c r="L220" s="31"/>
      <c r="M220" s="155"/>
      <c r="T220" s="55"/>
      <c r="AU220" s="16" t="s">
        <v>88</v>
      </c>
    </row>
    <row r="221" spans="2:51" s="1" customFormat="1" ht="11.25">
      <c r="B221" s="31"/>
      <c r="D221" s="153" t="s">
        <v>200</v>
      </c>
      <c r="F221" s="177" t="s">
        <v>212</v>
      </c>
      <c r="H221" s="178">
        <v>0</v>
      </c>
      <c r="L221" s="31"/>
      <c r="M221" s="155"/>
      <c r="T221" s="55"/>
      <c r="AU221" s="16" t="s">
        <v>88</v>
      </c>
    </row>
    <row r="222" spans="2:51" s="1" customFormat="1" ht="11.25">
      <c r="B222" s="31"/>
      <c r="D222" s="153" t="s">
        <v>200</v>
      </c>
      <c r="F222" s="177" t="s">
        <v>213</v>
      </c>
      <c r="H222" s="178">
        <v>0</v>
      </c>
      <c r="L222" s="31"/>
      <c r="M222" s="155"/>
      <c r="T222" s="55"/>
      <c r="AU222" s="16" t="s">
        <v>88</v>
      </c>
    </row>
    <row r="223" spans="2:51" s="1" customFormat="1" ht="11.25">
      <c r="B223" s="31"/>
      <c r="D223" s="153" t="s">
        <v>200</v>
      </c>
      <c r="F223" s="177" t="s">
        <v>214</v>
      </c>
      <c r="H223" s="178">
        <v>1.08</v>
      </c>
      <c r="L223" s="31"/>
      <c r="M223" s="155"/>
      <c r="T223" s="55"/>
      <c r="AU223" s="16" t="s">
        <v>88</v>
      </c>
    </row>
    <row r="224" spans="2:51" s="1" customFormat="1" ht="11.25">
      <c r="B224" s="31"/>
      <c r="D224" s="153" t="s">
        <v>200</v>
      </c>
      <c r="F224" s="177" t="s">
        <v>195</v>
      </c>
      <c r="H224" s="178">
        <v>1.08</v>
      </c>
      <c r="L224" s="31"/>
      <c r="M224" s="155"/>
      <c r="T224" s="55"/>
      <c r="AU224" s="16" t="s">
        <v>88</v>
      </c>
    </row>
    <row r="225" spans="2:47" s="1" customFormat="1" ht="11.25">
      <c r="B225" s="31"/>
      <c r="D225" s="153" t="s">
        <v>200</v>
      </c>
      <c r="F225" s="176" t="s">
        <v>215</v>
      </c>
      <c r="L225" s="31"/>
      <c r="M225" s="155"/>
      <c r="T225" s="55"/>
      <c r="AU225" s="16" t="s">
        <v>88</v>
      </c>
    </row>
    <row r="226" spans="2:47" s="1" customFormat="1" ht="11.25">
      <c r="B226" s="31"/>
      <c r="D226" s="153" t="s">
        <v>200</v>
      </c>
      <c r="F226" s="177" t="s">
        <v>191</v>
      </c>
      <c r="H226" s="178">
        <v>0</v>
      </c>
      <c r="L226" s="31"/>
      <c r="M226" s="155"/>
      <c r="T226" s="55"/>
      <c r="AU226" s="16" t="s">
        <v>88</v>
      </c>
    </row>
    <row r="227" spans="2:47" s="1" customFormat="1" ht="11.25">
      <c r="B227" s="31"/>
      <c r="D227" s="153" t="s">
        <v>200</v>
      </c>
      <c r="F227" s="177" t="s">
        <v>216</v>
      </c>
      <c r="H227" s="178">
        <v>13.2</v>
      </c>
      <c r="L227" s="31"/>
      <c r="M227" s="155"/>
      <c r="T227" s="55"/>
      <c r="AU227" s="16" t="s">
        <v>88</v>
      </c>
    </row>
    <row r="228" spans="2:47" s="1" customFormat="1" ht="11.25">
      <c r="B228" s="31"/>
      <c r="D228" s="153" t="s">
        <v>200</v>
      </c>
      <c r="F228" s="177" t="s">
        <v>217</v>
      </c>
      <c r="H228" s="178">
        <v>0.67</v>
      </c>
      <c r="L228" s="31"/>
      <c r="M228" s="155"/>
      <c r="T228" s="55"/>
      <c r="AU228" s="16" t="s">
        <v>88</v>
      </c>
    </row>
    <row r="229" spans="2:47" s="1" customFormat="1" ht="11.25">
      <c r="B229" s="31"/>
      <c r="D229" s="153" t="s">
        <v>200</v>
      </c>
      <c r="F229" s="177" t="s">
        <v>218</v>
      </c>
      <c r="H229" s="178">
        <v>8.6999999999999993</v>
      </c>
      <c r="L229" s="31"/>
      <c r="M229" s="155"/>
      <c r="T229" s="55"/>
      <c r="AU229" s="16" t="s">
        <v>88</v>
      </c>
    </row>
    <row r="230" spans="2:47" s="1" customFormat="1" ht="11.25">
      <c r="B230" s="31"/>
      <c r="D230" s="153" t="s">
        <v>200</v>
      </c>
      <c r="F230" s="177" t="s">
        <v>219</v>
      </c>
      <c r="H230" s="178">
        <v>0</v>
      </c>
      <c r="L230" s="31"/>
      <c r="M230" s="155"/>
      <c r="T230" s="55"/>
      <c r="AU230" s="16" t="s">
        <v>88</v>
      </c>
    </row>
    <row r="231" spans="2:47" s="1" customFormat="1" ht="11.25">
      <c r="B231" s="31"/>
      <c r="D231" s="153" t="s">
        <v>200</v>
      </c>
      <c r="F231" s="177" t="s">
        <v>220</v>
      </c>
      <c r="H231" s="178">
        <v>10</v>
      </c>
      <c r="L231" s="31"/>
      <c r="M231" s="155"/>
      <c r="T231" s="55"/>
      <c r="AU231" s="16" t="s">
        <v>88</v>
      </c>
    </row>
    <row r="232" spans="2:47" s="1" customFormat="1" ht="11.25">
      <c r="B232" s="31"/>
      <c r="D232" s="153" t="s">
        <v>200</v>
      </c>
      <c r="F232" s="177" t="s">
        <v>195</v>
      </c>
      <c r="H232" s="178">
        <v>32.57</v>
      </c>
      <c r="L232" s="31"/>
      <c r="M232" s="155"/>
      <c r="T232" s="55"/>
      <c r="AU232" s="16" t="s">
        <v>88</v>
      </c>
    </row>
    <row r="233" spans="2:47" s="1" customFormat="1" ht="11.25">
      <c r="B233" s="31"/>
      <c r="D233" s="153" t="s">
        <v>200</v>
      </c>
      <c r="F233" s="176" t="s">
        <v>225</v>
      </c>
      <c r="L233" s="31"/>
      <c r="M233" s="155"/>
      <c r="T233" s="55"/>
      <c r="AU233" s="16" t="s">
        <v>88</v>
      </c>
    </row>
    <row r="234" spans="2:47" s="1" customFormat="1" ht="11.25">
      <c r="B234" s="31"/>
      <c r="D234" s="153" t="s">
        <v>200</v>
      </c>
      <c r="F234" s="177" t="s">
        <v>226</v>
      </c>
      <c r="H234" s="178">
        <v>0</v>
      </c>
      <c r="L234" s="31"/>
      <c r="M234" s="155"/>
      <c r="T234" s="55"/>
      <c r="AU234" s="16" t="s">
        <v>88</v>
      </c>
    </row>
    <row r="235" spans="2:47" s="1" customFormat="1" ht="11.25">
      <c r="B235" s="31"/>
      <c r="D235" s="153" t="s">
        <v>200</v>
      </c>
      <c r="F235" s="177" t="s">
        <v>227</v>
      </c>
      <c r="H235" s="178">
        <v>37.44</v>
      </c>
      <c r="L235" s="31"/>
      <c r="M235" s="155"/>
      <c r="T235" s="55"/>
      <c r="AU235" s="16" t="s">
        <v>88</v>
      </c>
    </row>
    <row r="236" spans="2:47" s="1" customFormat="1" ht="11.25">
      <c r="B236" s="31"/>
      <c r="D236" s="153" t="s">
        <v>200</v>
      </c>
      <c r="F236" s="177" t="s">
        <v>195</v>
      </c>
      <c r="H236" s="178">
        <v>37.44</v>
      </c>
      <c r="L236" s="31"/>
      <c r="M236" s="155"/>
      <c r="T236" s="55"/>
      <c r="AU236" s="16" t="s">
        <v>88</v>
      </c>
    </row>
    <row r="237" spans="2:47" s="1" customFormat="1" ht="11.25">
      <c r="B237" s="31"/>
      <c r="D237" s="153" t="s">
        <v>200</v>
      </c>
      <c r="F237" s="176" t="s">
        <v>228</v>
      </c>
      <c r="L237" s="31"/>
      <c r="M237" s="155"/>
      <c r="T237" s="55"/>
      <c r="AU237" s="16" t="s">
        <v>88</v>
      </c>
    </row>
    <row r="238" spans="2:47" s="1" customFormat="1" ht="11.25">
      <c r="B238" s="31"/>
      <c r="D238" s="153" t="s">
        <v>200</v>
      </c>
      <c r="F238" s="177" t="s">
        <v>229</v>
      </c>
      <c r="H238" s="178">
        <v>0</v>
      </c>
      <c r="L238" s="31"/>
      <c r="M238" s="155"/>
      <c r="T238" s="55"/>
      <c r="AU238" s="16" t="s">
        <v>88</v>
      </c>
    </row>
    <row r="239" spans="2:47" s="1" customFormat="1" ht="11.25">
      <c r="B239" s="31"/>
      <c r="D239" s="153" t="s">
        <v>200</v>
      </c>
      <c r="F239" s="177" t="s">
        <v>191</v>
      </c>
      <c r="H239" s="178">
        <v>0</v>
      </c>
      <c r="L239" s="31"/>
      <c r="M239" s="155"/>
      <c r="T239" s="55"/>
      <c r="AU239" s="16" t="s">
        <v>88</v>
      </c>
    </row>
    <row r="240" spans="2:47" s="1" customFormat="1" ht="11.25">
      <c r="B240" s="31"/>
      <c r="D240" s="153" t="s">
        <v>200</v>
      </c>
      <c r="F240" s="177" t="s">
        <v>230</v>
      </c>
      <c r="H240" s="178">
        <v>6.6</v>
      </c>
      <c r="L240" s="31"/>
      <c r="M240" s="155"/>
      <c r="T240" s="55"/>
      <c r="AU240" s="16" t="s">
        <v>88</v>
      </c>
    </row>
    <row r="241" spans="2:65" s="1" customFormat="1" ht="11.25">
      <c r="B241" s="31"/>
      <c r="D241" s="153" t="s">
        <v>200</v>
      </c>
      <c r="F241" s="177" t="s">
        <v>231</v>
      </c>
      <c r="H241" s="178">
        <v>5.8</v>
      </c>
      <c r="L241" s="31"/>
      <c r="M241" s="155"/>
      <c r="T241" s="55"/>
      <c r="AU241" s="16" t="s">
        <v>88</v>
      </c>
    </row>
    <row r="242" spans="2:65" s="1" customFormat="1" ht="11.25">
      <c r="B242" s="31"/>
      <c r="D242" s="153" t="s">
        <v>200</v>
      </c>
      <c r="F242" s="177" t="s">
        <v>219</v>
      </c>
      <c r="H242" s="178">
        <v>0</v>
      </c>
      <c r="L242" s="31"/>
      <c r="M242" s="155"/>
      <c r="T242" s="55"/>
      <c r="AU242" s="16" t="s">
        <v>88</v>
      </c>
    </row>
    <row r="243" spans="2:65" s="1" customFormat="1" ht="11.25">
      <c r="B243" s="31"/>
      <c r="D243" s="153" t="s">
        <v>200</v>
      </c>
      <c r="F243" s="177" t="s">
        <v>232</v>
      </c>
      <c r="H243" s="178">
        <v>6.25</v>
      </c>
      <c r="L243" s="31"/>
      <c r="M243" s="155"/>
      <c r="T243" s="55"/>
      <c r="AU243" s="16" t="s">
        <v>88</v>
      </c>
    </row>
    <row r="244" spans="2:65" s="1" customFormat="1" ht="11.25">
      <c r="B244" s="31"/>
      <c r="D244" s="153" t="s">
        <v>200</v>
      </c>
      <c r="F244" s="177" t="s">
        <v>195</v>
      </c>
      <c r="H244" s="178">
        <v>18.649999999999999</v>
      </c>
      <c r="L244" s="31"/>
      <c r="M244" s="155"/>
      <c r="T244" s="55"/>
      <c r="AU244" s="16" t="s">
        <v>88</v>
      </c>
    </row>
    <row r="245" spans="2:65" s="1" customFormat="1" ht="16.5" customHeight="1">
      <c r="B245" s="31"/>
      <c r="C245" s="141" t="s">
        <v>240</v>
      </c>
      <c r="D245" s="141" t="s">
        <v>180</v>
      </c>
      <c r="E245" s="142" t="s">
        <v>241</v>
      </c>
      <c r="F245" s="143" t="s">
        <v>242</v>
      </c>
      <c r="G245" s="144" t="s">
        <v>91</v>
      </c>
      <c r="H245" s="145">
        <v>6.8010000000000002</v>
      </c>
      <c r="I245" s="146"/>
      <c r="J245" s="147">
        <f>ROUND(I245*H245,2)</f>
        <v>0</v>
      </c>
      <c r="K245" s="143" t="s">
        <v>183</v>
      </c>
      <c r="L245" s="31"/>
      <c r="M245" s="148" t="s">
        <v>1</v>
      </c>
      <c r="N245" s="111" t="s">
        <v>43</v>
      </c>
      <c r="P245" s="149">
        <f>O245*H245</f>
        <v>0</v>
      </c>
      <c r="Q245" s="149">
        <v>0</v>
      </c>
      <c r="R245" s="149">
        <f>Q245*H245</f>
        <v>0</v>
      </c>
      <c r="S245" s="149">
        <v>0</v>
      </c>
      <c r="T245" s="150">
        <f>S245*H245</f>
        <v>0</v>
      </c>
      <c r="AR245" s="151" t="s">
        <v>184</v>
      </c>
      <c r="AT245" s="151" t="s">
        <v>180</v>
      </c>
      <c r="AU245" s="151" t="s">
        <v>88</v>
      </c>
      <c r="AY245" s="16" t="s">
        <v>178</v>
      </c>
      <c r="BE245" s="152">
        <f>IF(N245="základní",J245,0)</f>
        <v>0</v>
      </c>
      <c r="BF245" s="152">
        <f>IF(N245="snížená",J245,0)</f>
        <v>0</v>
      </c>
      <c r="BG245" s="152">
        <f>IF(N245="zákl. přenesená",J245,0)</f>
        <v>0</v>
      </c>
      <c r="BH245" s="152">
        <f>IF(N245="sníž. přenesená",J245,0)</f>
        <v>0</v>
      </c>
      <c r="BI245" s="152">
        <f>IF(N245="nulová",J245,0)</f>
        <v>0</v>
      </c>
      <c r="BJ245" s="16" t="s">
        <v>86</v>
      </c>
      <c r="BK245" s="152">
        <f>ROUND(I245*H245,2)</f>
        <v>0</v>
      </c>
      <c r="BL245" s="16" t="s">
        <v>184</v>
      </c>
      <c r="BM245" s="151" t="s">
        <v>243</v>
      </c>
    </row>
    <row r="246" spans="2:65" s="1" customFormat="1" ht="19.5">
      <c r="B246" s="31"/>
      <c r="D246" s="153" t="s">
        <v>186</v>
      </c>
      <c r="F246" s="154" t="s">
        <v>244</v>
      </c>
      <c r="I246" s="115"/>
      <c r="L246" s="31"/>
      <c r="M246" s="155"/>
      <c r="T246" s="55"/>
      <c r="AT246" s="16" t="s">
        <v>186</v>
      </c>
      <c r="AU246" s="16" t="s">
        <v>88</v>
      </c>
    </row>
    <row r="247" spans="2:65" s="12" customFormat="1" ht="11.25">
      <c r="B247" s="156"/>
      <c r="D247" s="153" t="s">
        <v>188</v>
      </c>
      <c r="E247" s="157" t="s">
        <v>1</v>
      </c>
      <c r="F247" s="158" t="s">
        <v>245</v>
      </c>
      <c r="H247" s="157" t="s">
        <v>1</v>
      </c>
      <c r="I247" s="159"/>
      <c r="L247" s="156"/>
      <c r="M247" s="160"/>
      <c r="T247" s="161"/>
      <c r="AT247" s="157" t="s">
        <v>188</v>
      </c>
      <c r="AU247" s="157" t="s">
        <v>88</v>
      </c>
      <c r="AV247" s="12" t="s">
        <v>86</v>
      </c>
      <c r="AW247" s="12" t="s">
        <v>34</v>
      </c>
      <c r="AX247" s="12" t="s">
        <v>78</v>
      </c>
      <c r="AY247" s="157" t="s">
        <v>178</v>
      </c>
    </row>
    <row r="248" spans="2:65" s="12" customFormat="1" ht="11.25">
      <c r="B248" s="156"/>
      <c r="D248" s="153" t="s">
        <v>188</v>
      </c>
      <c r="E248" s="157" t="s">
        <v>1</v>
      </c>
      <c r="F248" s="158" t="s">
        <v>191</v>
      </c>
      <c r="H248" s="157" t="s">
        <v>1</v>
      </c>
      <c r="I248" s="159"/>
      <c r="L248" s="156"/>
      <c r="M248" s="160"/>
      <c r="T248" s="161"/>
      <c r="AT248" s="157" t="s">
        <v>188</v>
      </c>
      <c r="AU248" s="157" t="s">
        <v>88</v>
      </c>
      <c r="AV248" s="12" t="s">
        <v>86</v>
      </c>
      <c r="AW248" s="12" t="s">
        <v>34</v>
      </c>
      <c r="AX248" s="12" t="s">
        <v>78</v>
      </c>
      <c r="AY248" s="157" t="s">
        <v>178</v>
      </c>
    </row>
    <row r="249" spans="2:65" s="13" customFormat="1" ht="11.25">
      <c r="B249" s="162"/>
      <c r="D249" s="153" t="s">
        <v>188</v>
      </c>
      <c r="E249" s="163" t="s">
        <v>1</v>
      </c>
      <c r="F249" s="164" t="s">
        <v>246</v>
      </c>
      <c r="H249" s="165">
        <v>1.98</v>
      </c>
      <c r="I249" s="166"/>
      <c r="L249" s="162"/>
      <c r="M249" s="167"/>
      <c r="T249" s="168"/>
      <c r="AT249" s="163" t="s">
        <v>188</v>
      </c>
      <c r="AU249" s="163" t="s">
        <v>88</v>
      </c>
      <c r="AV249" s="13" t="s">
        <v>88</v>
      </c>
      <c r="AW249" s="13" t="s">
        <v>34</v>
      </c>
      <c r="AX249" s="13" t="s">
        <v>78</v>
      </c>
      <c r="AY249" s="163" t="s">
        <v>178</v>
      </c>
    </row>
    <row r="250" spans="2:65" s="13" customFormat="1" ht="11.25">
      <c r="B250" s="162"/>
      <c r="D250" s="153" t="s">
        <v>188</v>
      </c>
      <c r="E250" s="163" t="s">
        <v>1</v>
      </c>
      <c r="F250" s="164" t="s">
        <v>247</v>
      </c>
      <c r="H250" s="165">
        <v>0.20100000000000001</v>
      </c>
      <c r="I250" s="166"/>
      <c r="L250" s="162"/>
      <c r="M250" s="167"/>
      <c r="T250" s="168"/>
      <c r="AT250" s="163" t="s">
        <v>188</v>
      </c>
      <c r="AU250" s="163" t="s">
        <v>88</v>
      </c>
      <c r="AV250" s="13" t="s">
        <v>88</v>
      </c>
      <c r="AW250" s="13" t="s">
        <v>34</v>
      </c>
      <c r="AX250" s="13" t="s">
        <v>78</v>
      </c>
      <c r="AY250" s="163" t="s">
        <v>178</v>
      </c>
    </row>
    <row r="251" spans="2:65" s="13" customFormat="1" ht="11.25">
      <c r="B251" s="162"/>
      <c r="D251" s="153" t="s">
        <v>188</v>
      </c>
      <c r="E251" s="163" t="s">
        <v>1</v>
      </c>
      <c r="F251" s="164" t="s">
        <v>248</v>
      </c>
      <c r="H251" s="165">
        <v>0.87</v>
      </c>
      <c r="I251" s="166"/>
      <c r="L251" s="162"/>
      <c r="M251" s="167"/>
      <c r="T251" s="168"/>
      <c r="AT251" s="163" t="s">
        <v>188</v>
      </c>
      <c r="AU251" s="163" t="s">
        <v>88</v>
      </c>
      <c r="AV251" s="13" t="s">
        <v>88</v>
      </c>
      <c r="AW251" s="13" t="s">
        <v>34</v>
      </c>
      <c r="AX251" s="13" t="s">
        <v>78</v>
      </c>
      <c r="AY251" s="163" t="s">
        <v>178</v>
      </c>
    </row>
    <row r="252" spans="2:65" s="12" customFormat="1" ht="11.25">
      <c r="B252" s="156"/>
      <c r="D252" s="153" t="s">
        <v>188</v>
      </c>
      <c r="E252" s="157" t="s">
        <v>1</v>
      </c>
      <c r="F252" s="158" t="s">
        <v>219</v>
      </c>
      <c r="H252" s="157" t="s">
        <v>1</v>
      </c>
      <c r="I252" s="159"/>
      <c r="L252" s="156"/>
      <c r="M252" s="160"/>
      <c r="T252" s="161"/>
      <c r="AT252" s="157" t="s">
        <v>188</v>
      </c>
      <c r="AU252" s="157" t="s">
        <v>88</v>
      </c>
      <c r="AV252" s="12" t="s">
        <v>86</v>
      </c>
      <c r="AW252" s="12" t="s">
        <v>34</v>
      </c>
      <c r="AX252" s="12" t="s">
        <v>78</v>
      </c>
      <c r="AY252" s="157" t="s">
        <v>178</v>
      </c>
    </row>
    <row r="253" spans="2:65" s="13" customFormat="1" ht="11.25">
      <c r="B253" s="162"/>
      <c r="D253" s="153" t="s">
        <v>188</v>
      </c>
      <c r="E253" s="163" t="s">
        <v>1</v>
      </c>
      <c r="F253" s="164" t="s">
        <v>249</v>
      </c>
      <c r="H253" s="165">
        <v>3.75</v>
      </c>
      <c r="I253" s="166"/>
      <c r="L253" s="162"/>
      <c r="M253" s="167"/>
      <c r="T253" s="168"/>
      <c r="AT253" s="163" t="s">
        <v>188</v>
      </c>
      <c r="AU253" s="163" t="s">
        <v>88</v>
      </c>
      <c r="AV253" s="13" t="s">
        <v>88</v>
      </c>
      <c r="AW253" s="13" t="s">
        <v>34</v>
      </c>
      <c r="AX253" s="13" t="s">
        <v>78</v>
      </c>
      <c r="AY253" s="163" t="s">
        <v>178</v>
      </c>
    </row>
    <row r="254" spans="2:65" s="14" customFormat="1" ht="11.25">
      <c r="B254" s="169"/>
      <c r="D254" s="153" t="s">
        <v>188</v>
      </c>
      <c r="E254" s="170" t="s">
        <v>1</v>
      </c>
      <c r="F254" s="171" t="s">
        <v>195</v>
      </c>
      <c r="H254" s="172">
        <v>6.8010000000000002</v>
      </c>
      <c r="I254" s="173"/>
      <c r="L254" s="169"/>
      <c r="M254" s="174"/>
      <c r="T254" s="175"/>
      <c r="AT254" s="170" t="s">
        <v>188</v>
      </c>
      <c r="AU254" s="170" t="s">
        <v>88</v>
      </c>
      <c r="AV254" s="14" t="s">
        <v>184</v>
      </c>
      <c r="AW254" s="14" t="s">
        <v>34</v>
      </c>
      <c r="AX254" s="14" t="s">
        <v>86</v>
      </c>
      <c r="AY254" s="170" t="s">
        <v>178</v>
      </c>
    </row>
    <row r="255" spans="2:65" s="1" customFormat="1" ht="16.5" customHeight="1">
      <c r="B255" s="31"/>
      <c r="C255" s="179" t="s">
        <v>250</v>
      </c>
      <c r="D255" s="179" t="s">
        <v>251</v>
      </c>
      <c r="E255" s="180" t="s">
        <v>252</v>
      </c>
      <c r="F255" s="181" t="s">
        <v>253</v>
      </c>
      <c r="G255" s="182" t="s">
        <v>254</v>
      </c>
      <c r="H255" s="183">
        <v>13.602</v>
      </c>
      <c r="I255" s="184"/>
      <c r="J255" s="185">
        <f>ROUND(I255*H255,2)</f>
        <v>0</v>
      </c>
      <c r="K255" s="181" t="s">
        <v>183</v>
      </c>
      <c r="L255" s="186"/>
      <c r="M255" s="187" t="s">
        <v>1</v>
      </c>
      <c r="N255" s="188" t="s">
        <v>43</v>
      </c>
      <c r="P255" s="149">
        <f>O255*H255</f>
        <v>0</v>
      </c>
      <c r="Q255" s="149">
        <v>1</v>
      </c>
      <c r="R255" s="149">
        <f>Q255*H255</f>
        <v>13.602</v>
      </c>
      <c r="S255" s="149">
        <v>0</v>
      </c>
      <c r="T255" s="150">
        <f>S255*H255</f>
        <v>0</v>
      </c>
      <c r="AR255" s="151" t="s">
        <v>255</v>
      </c>
      <c r="AT255" s="151" t="s">
        <v>251</v>
      </c>
      <c r="AU255" s="151" t="s">
        <v>88</v>
      </c>
      <c r="AY255" s="16" t="s">
        <v>178</v>
      </c>
      <c r="BE255" s="152">
        <f>IF(N255="základní",J255,0)</f>
        <v>0</v>
      </c>
      <c r="BF255" s="152">
        <f>IF(N255="snížená",J255,0)</f>
        <v>0</v>
      </c>
      <c r="BG255" s="152">
        <f>IF(N255="zákl. přenesená",J255,0)</f>
        <v>0</v>
      </c>
      <c r="BH255" s="152">
        <f>IF(N255="sníž. přenesená",J255,0)</f>
        <v>0</v>
      </c>
      <c r="BI255" s="152">
        <f>IF(N255="nulová",J255,0)</f>
        <v>0</v>
      </c>
      <c r="BJ255" s="16" t="s">
        <v>86</v>
      </c>
      <c r="BK255" s="152">
        <f>ROUND(I255*H255,2)</f>
        <v>0</v>
      </c>
      <c r="BL255" s="16" t="s">
        <v>184</v>
      </c>
      <c r="BM255" s="151" t="s">
        <v>256</v>
      </c>
    </row>
    <row r="256" spans="2:65" s="1" customFormat="1" ht="11.25">
      <c r="B256" s="31"/>
      <c r="D256" s="153" t="s">
        <v>186</v>
      </c>
      <c r="F256" s="154" t="s">
        <v>253</v>
      </c>
      <c r="I256" s="115"/>
      <c r="L256" s="31"/>
      <c r="M256" s="155"/>
      <c r="T256" s="55"/>
      <c r="AT256" s="16" t="s">
        <v>186</v>
      </c>
      <c r="AU256" s="16" t="s">
        <v>88</v>
      </c>
    </row>
    <row r="257" spans="2:65" s="13" customFormat="1" ht="11.25">
      <c r="B257" s="162"/>
      <c r="D257" s="153" t="s">
        <v>188</v>
      </c>
      <c r="F257" s="164" t="s">
        <v>257</v>
      </c>
      <c r="H257" s="165">
        <v>13.602</v>
      </c>
      <c r="I257" s="166"/>
      <c r="L257" s="162"/>
      <c r="M257" s="167"/>
      <c r="T257" s="168"/>
      <c r="AT257" s="163" t="s">
        <v>188</v>
      </c>
      <c r="AU257" s="163" t="s">
        <v>88</v>
      </c>
      <c r="AV257" s="13" t="s">
        <v>88</v>
      </c>
      <c r="AW257" s="13" t="s">
        <v>4</v>
      </c>
      <c r="AX257" s="13" t="s">
        <v>86</v>
      </c>
      <c r="AY257" s="163" t="s">
        <v>178</v>
      </c>
    </row>
    <row r="258" spans="2:65" s="1" customFormat="1" ht="16.5" customHeight="1">
      <c r="B258" s="31"/>
      <c r="C258" s="141" t="s">
        <v>255</v>
      </c>
      <c r="D258" s="141" t="s">
        <v>180</v>
      </c>
      <c r="E258" s="142" t="s">
        <v>258</v>
      </c>
      <c r="F258" s="143" t="s">
        <v>259</v>
      </c>
      <c r="G258" s="144" t="s">
        <v>96</v>
      </c>
      <c r="H258" s="145">
        <v>33</v>
      </c>
      <c r="I258" s="146"/>
      <c r="J258" s="147">
        <f>ROUND(I258*H258,2)</f>
        <v>0</v>
      </c>
      <c r="K258" s="143" t="s">
        <v>183</v>
      </c>
      <c r="L258" s="31"/>
      <c r="M258" s="148" t="s">
        <v>1</v>
      </c>
      <c r="N258" s="111" t="s">
        <v>43</v>
      </c>
      <c r="P258" s="149">
        <f>O258*H258</f>
        <v>0</v>
      </c>
      <c r="Q258" s="149">
        <v>0</v>
      </c>
      <c r="R258" s="149">
        <f>Q258*H258</f>
        <v>0</v>
      </c>
      <c r="S258" s="149">
        <v>0.70899999999999996</v>
      </c>
      <c r="T258" s="150">
        <f>S258*H258</f>
        <v>23.396999999999998</v>
      </c>
      <c r="AR258" s="151" t="s">
        <v>184</v>
      </c>
      <c r="AT258" s="151" t="s">
        <v>180</v>
      </c>
      <c r="AU258" s="151" t="s">
        <v>88</v>
      </c>
      <c r="AY258" s="16" t="s">
        <v>178</v>
      </c>
      <c r="BE258" s="152">
        <f>IF(N258="základní",J258,0)</f>
        <v>0</v>
      </c>
      <c r="BF258" s="152">
        <f>IF(N258="snížená",J258,0)</f>
        <v>0</v>
      </c>
      <c r="BG258" s="152">
        <f>IF(N258="zákl. přenesená",J258,0)</f>
        <v>0</v>
      </c>
      <c r="BH258" s="152">
        <f>IF(N258="sníž. přenesená",J258,0)</f>
        <v>0</v>
      </c>
      <c r="BI258" s="152">
        <f>IF(N258="nulová",J258,0)</f>
        <v>0</v>
      </c>
      <c r="BJ258" s="16" t="s">
        <v>86</v>
      </c>
      <c r="BK258" s="152">
        <f>ROUND(I258*H258,2)</f>
        <v>0</v>
      </c>
      <c r="BL258" s="16" t="s">
        <v>184</v>
      </c>
      <c r="BM258" s="151" t="s">
        <v>260</v>
      </c>
    </row>
    <row r="259" spans="2:65" s="1" customFormat="1" ht="19.5">
      <c r="B259" s="31"/>
      <c r="D259" s="153" t="s">
        <v>186</v>
      </c>
      <c r="F259" s="154" t="s">
        <v>261</v>
      </c>
      <c r="I259" s="115"/>
      <c r="L259" s="31"/>
      <c r="M259" s="155"/>
      <c r="T259" s="55"/>
      <c r="AT259" s="16" t="s">
        <v>186</v>
      </c>
      <c r="AU259" s="16" t="s">
        <v>88</v>
      </c>
    </row>
    <row r="260" spans="2:65" s="12" customFormat="1" ht="11.25">
      <c r="B260" s="156"/>
      <c r="D260" s="153" t="s">
        <v>188</v>
      </c>
      <c r="E260" s="157" t="s">
        <v>1</v>
      </c>
      <c r="F260" s="158" t="s">
        <v>262</v>
      </c>
      <c r="H260" s="157" t="s">
        <v>1</v>
      </c>
      <c r="I260" s="159"/>
      <c r="L260" s="156"/>
      <c r="M260" s="160"/>
      <c r="T260" s="161"/>
      <c r="AT260" s="157" t="s">
        <v>188</v>
      </c>
      <c r="AU260" s="157" t="s">
        <v>88</v>
      </c>
      <c r="AV260" s="12" t="s">
        <v>86</v>
      </c>
      <c r="AW260" s="12" t="s">
        <v>34</v>
      </c>
      <c r="AX260" s="12" t="s">
        <v>78</v>
      </c>
      <c r="AY260" s="157" t="s">
        <v>178</v>
      </c>
    </row>
    <row r="261" spans="2:65" s="13" customFormat="1" ht="11.25">
      <c r="B261" s="162"/>
      <c r="D261" s="153" t="s">
        <v>188</v>
      </c>
      <c r="E261" s="163" t="s">
        <v>1</v>
      </c>
      <c r="F261" s="164" t="s">
        <v>263</v>
      </c>
      <c r="H261" s="165">
        <v>33</v>
      </c>
      <c r="I261" s="166"/>
      <c r="L261" s="162"/>
      <c r="M261" s="167"/>
      <c r="T261" s="168"/>
      <c r="AT261" s="163" t="s">
        <v>188</v>
      </c>
      <c r="AU261" s="163" t="s">
        <v>88</v>
      </c>
      <c r="AV261" s="13" t="s">
        <v>88</v>
      </c>
      <c r="AW261" s="13" t="s">
        <v>34</v>
      </c>
      <c r="AX261" s="13" t="s">
        <v>78</v>
      </c>
      <c r="AY261" s="163" t="s">
        <v>178</v>
      </c>
    </row>
    <row r="262" spans="2:65" s="14" customFormat="1" ht="11.25">
      <c r="B262" s="169"/>
      <c r="D262" s="153" t="s">
        <v>188</v>
      </c>
      <c r="E262" s="170" t="s">
        <v>1</v>
      </c>
      <c r="F262" s="171" t="s">
        <v>195</v>
      </c>
      <c r="H262" s="172">
        <v>33</v>
      </c>
      <c r="I262" s="173"/>
      <c r="L262" s="169"/>
      <c r="M262" s="174"/>
      <c r="T262" s="175"/>
      <c r="AT262" s="170" t="s">
        <v>188</v>
      </c>
      <c r="AU262" s="170" t="s">
        <v>88</v>
      </c>
      <c r="AV262" s="14" t="s">
        <v>184</v>
      </c>
      <c r="AW262" s="14" t="s">
        <v>34</v>
      </c>
      <c r="AX262" s="14" t="s">
        <v>86</v>
      </c>
      <c r="AY262" s="170" t="s">
        <v>178</v>
      </c>
    </row>
    <row r="263" spans="2:65" s="1" customFormat="1" ht="16.5" customHeight="1">
      <c r="B263" s="31"/>
      <c r="C263" s="141" t="s">
        <v>264</v>
      </c>
      <c r="D263" s="141" t="s">
        <v>180</v>
      </c>
      <c r="E263" s="142" t="s">
        <v>265</v>
      </c>
      <c r="F263" s="143" t="s">
        <v>266</v>
      </c>
      <c r="G263" s="144" t="s">
        <v>96</v>
      </c>
      <c r="H263" s="145">
        <v>3.35</v>
      </c>
      <c r="I263" s="146"/>
      <c r="J263" s="147">
        <f>ROUND(I263*H263,2)</f>
        <v>0</v>
      </c>
      <c r="K263" s="143" t="s">
        <v>183</v>
      </c>
      <c r="L263" s="31"/>
      <c r="M263" s="148" t="s">
        <v>1</v>
      </c>
      <c r="N263" s="111" t="s">
        <v>43</v>
      </c>
      <c r="P263" s="149">
        <f>O263*H263</f>
        <v>0</v>
      </c>
      <c r="Q263" s="149">
        <v>0</v>
      </c>
      <c r="R263" s="149">
        <f>Q263*H263</f>
        <v>0</v>
      </c>
      <c r="S263" s="149">
        <v>0.255</v>
      </c>
      <c r="T263" s="150">
        <f>S263*H263</f>
        <v>0.85425000000000006</v>
      </c>
      <c r="AR263" s="151" t="s">
        <v>184</v>
      </c>
      <c r="AT263" s="151" t="s">
        <v>180</v>
      </c>
      <c r="AU263" s="151" t="s">
        <v>88</v>
      </c>
      <c r="AY263" s="16" t="s">
        <v>178</v>
      </c>
      <c r="BE263" s="152">
        <f>IF(N263="základní",J263,0)</f>
        <v>0</v>
      </c>
      <c r="BF263" s="152">
        <f>IF(N263="snížená",J263,0)</f>
        <v>0</v>
      </c>
      <c r="BG263" s="152">
        <f>IF(N263="zákl. přenesená",J263,0)</f>
        <v>0</v>
      </c>
      <c r="BH263" s="152">
        <f>IF(N263="sníž. přenesená",J263,0)</f>
        <v>0</v>
      </c>
      <c r="BI263" s="152">
        <f>IF(N263="nulová",J263,0)</f>
        <v>0</v>
      </c>
      <c r="BJ263" s="16" t="s">
        <v>86</v>
      </c>
      <c r="BK263" s="152">
        <f>ROUND(I263*H263,2)</f>
        <v>0</v>
      </c>
      <c r="BL263" s="16" t="s">
        <v>184</v>
      </c>
      <c r="BM263" s="151" t="s">
        <v>267</v>
      </c>
    </row>
    <row r="264" spans="2:65" s="1" customFormat="1" ht="29.25">
      <c r="B264" s="31"/>
      <c r="D264" s="153" t="s">
        <v>186</v>
      </c>
      <c r="F264" s="154" t="s">
        <v>268</v>
      </c>
      <c r="I264" s="115"/>
      <c r="L264" s="31"/>
      <c r="M264" s="155"/>
      <c r="T264" s="55"/>
      <c r="AT264" s="16" t="s">
        <v>186</v>
      </c>
      <c r="AU264" s="16" t="s">
        <v>88</v>
      </c>
    </row>
    <row r="265" spans="2:65" s="12" customFormat="1" ht="11.25">
      <c r="B265" s="156"/>
      <c r="D265" s="153" t="s">
        <v>188</v>
      </c>
      <c r="E265" s="157" t="s">
        <v>1</v>
      </c>
      <c r="F265" s="158" t="s">
        <v>269</v>
      </c>
      <c r="H265" s="157" t="s">
        <v>1</v>
      </c>
      <c r="I265" s="159"/>
      <c r="L265" s="156"/>
      <c r="M265" s="160"/>
      <c r="T265" s="161"/>
      <c r="AT265" s="157" t="s">
        <v>188</v>
      </c>
      <c r="AU265" s="157" t="s">
        <v>88</v>
      </c>
      <c r="AV265" s="12" t="s">
        <v>86</v>
      </c>
      <c r="AW265" s="12" t="s">
        <v>34</v>
      </c>
      <c r="AX265" s="12" t="s">
        <v>78</v>
      </c>
      <c r="AY265" s="157" t="s">
        <v>178</v>
      </c>
    </row>
    <row r="266" spans="2:65" s="13" customFormat="1" ht="11.25">
      <c r="B266" s="162"/>
      <c r="D266" s="153" t="s">
        <v>188</v>
      </c>
      <c r="E266" s="163" t="s">
        <v>1</v>
      </c>
      <c r="F266" s="164" t="s">
        <v>270</v>
      </c>
      <c r="H266" s="165">
        <v>3.35</v>
      </c>
      <c r="I266" s="166"/>
      <c r="L266" s="162"/>
      <c r="M266" s="167"/>
      <c r="T266" s="168"/>
      <c r="AT266" s="163" t="s">
        <v>188</v>
      </c>
      <c r="AU266" s="163" t="s">
        <v>88</v>
      </c>
      <c r="AV266" s="13" t="s">
        <v>88</v>
      </c>
      <c r="AW266" s="13" t="s">
        <v>34</v>
      </c>
      <c r="AX266" s="13" t="s">
        <v>78</v>
      </c>
      <c r="AY266" s="163" t="s">
        <v>178</v>
      </c>
    </row>
    <row r="267" spans="2:65" s="14" customFormat="1" ht="11.25">
      <c r="B267" s="169"/>
      <c r="D267" s="153" t="s">
        <v>188</v>
      </c>
      <c r="E267" s="170" t="s">
        <v>1</v>
      </c>
      <c r="F267" s="171" t="s">
        <v>195</v>
      </c>
      <c r="H267" s="172">
        <v>3.35</v>
      </c>
      <c r="I267" s="173"/>
      <c r="L267" s="169"/>
      <c r="M267" s="174"/>
      <c r="T267" s="175"/>
      <c r="AT267" s="170" t="s">
        <v>188</v>
      </c>
      <c r="AU267" s="170" t="s">
        <v>88</v>
      </c>
      <c r="AV267" s="14" t="s">
        <v>184</v>
      </c>
      <c r="AW267" s="14" t="s">
        <v>34</v>
      </c>
      <c r="AX267" s="14" t="s">
        <v>86</v>
      </c>
      <c r="AY267" s="170" t="s">
        <v>178</v>
      </c>
    </row>
    <row r="268" spans="2:65" s="11" customFormat="1" ht="22.9" customHeight="1">
      <c r="B268" s="129"/>
      <c r="D268" s="130" t="s">
        <v>77</v>
      </c>
      <c r="E268" s="139" t="s">
        <v>88</v>
      </c>
      <c r="F268" s="139" t="s">
        <v>271</v>
      </c>
      <c r="I268" s="132"/>
      <c r="J268" s="140">
        <f>BK268</f>
        <v>0</v>
      </c>
      <c r="L268" s="129"/>
      <c r="M268" s="134"/>
      <c r="P268" s="135">
        <f>SUM(P269:P297)</f>
        <v>0</v>
      </c>
      <c r="R268" s="135">
        <f>SUM(R269:R297)</f>
        <v>14.03109822942</v>
      </c>
      <c r="T268" s="136">
        <f>SUM(T269:T297)</f>
        <v>0</v>
      </c>
      <c r="AR268" s="130" t="s">
        <v>86</v>
      </c>
      <c r="AT268" s="137" t="s">
        <v>77</v>
      </c>
      <c r="AU268" s="137" t="s">
        <v>86</v>
      </c>
      <c r="AY268" s="130" t="s">
        <v>178</v>
      </c>
      <c r="BK268" s="138">
        <f>SUM(BK269:BK297)</f>
        <v>0</v>
      </c>
    </row>
    <row r="269" spans="2:65" s="1" customFormat="1" ht="16.5" customHeight="1">
      <c r="B269" s="31"/>
      <c r="C269" s="141" t="s">
        <v>272</v>
      </c>
      <c r="D269" s="141" t="s">
        <v>180</v>
      </c>
      <c r="E269" s="142" t="s">
        <v>273</v>
      </c>
      <c r="F269" s="143" t="s">
        <v>274</v>
      </c>
      <c r="G269" s="144" t="s">
        <v>91</v>
      </c>
      <c r="H269" s="145">
        <v>1.08</v>
      </c>
      <c r="I269" s="146"/>
      <c r="J269" s="147">
        <f>ROUND(I269*H269,2)</f>
        <v>0</v>
      </c>
      <c r="K269" s="143" t="s">
        <v>183</v>
      </c>
      <c r="L269" s="31"/>
      <c r="M269" s="148" t="s">
        <v>1</v>
      </c>
      <c r="N269" s="111" t="s">
        <v>43</v>
      </c>
      <c r="P269" s="149">
        <f>O269*H269</f>
        <v>0</v>
      </c>
      <c r="Q269" s="149">
        <v>2.5018722040000001</v>
      </c>
      <c r="R269" s="149">
        <f>Q269*H269</f>
        <v>2.7020219803200001</v>
      </c>
      <c r="S269" s="149">
        <v>0</v>
      </c>
      <c r="T269" s="150">
        <f>S269*H269</f>
        <v>0</v>
      </c>
      <c r="AR269" s="151" t="s">
        <v>184</v>
      </c>
      <c r="AT269" s="151" t="s">
        <v>180</v>
      </c>
      <c r="AU269" s="151" t="s">
        <v>88</v>
      </c>
      <c r="AY269" s="16" t="s">
        <v>178</v>
      </c>
      <c r="BE269" s="152">
        <f>IF(N269="základní",J269,0)</f>
        <v>0</v>
      </c>
      <c r="BF269" s="152">
        <f>IF(N269="snížená",J269,0)</f>
        <v>0</v>
      </c>
      <c r="BG269" s="152">
        <f>IF(N269="zákl. přenesená",J269,0)</f>
        <v>0</v>
      </c>
      <c r="BH269" s="152">
        <f>IF(N269="sníž. přenesená",J269,0)</f>
        <v>0</v>
      </c>
      <c r="BI269" s="152">
        <f>IF(N269="nulová",J269,0)</f>
        <v>0</v>
      </c>
      <c r="BJ269" s="16" t="s">
        <v>86</v>
      </c>
      <c r="BK269" s="152">
        <f>ROUND(I269*H269,2)</f>
        <v>0</v>
      </c>
      <c r="BL269" s="16" t="s">
        <v>184</v>
      </c>
      <c r="BM269" s="151" t="s">
        <v>275</v>
      </c>
    </row>
    <row r="270" spans="2:65" s="1" customFormat="1" ht="11.25">
      <c r="B270" s="31"/>
      <c r="D270" s="153" t="s">
        <v>186</v>
      </c>
      <c r="F270" s="154" t="s">
        <v>276</v>
      </c>
      <c r="I270" s="115"/>
      <c r="L270" s="31"/>
      <c r="M270" s="155"/>
      <c r="T270" s="55"/>
      <c r="AT270" s="16" t="s">
        <v>186</v>
      </c>
      <c r="AU270" s="16" t="s">
        <v>88</v>
      </c>
    </row>
    <row r="271" spans="2:65" s="13" customFormat="1" ht="11.25">
      <c r="B271" s="162"/>
      <c r="D271" s="153" t="s">
        <v>188</v>
      </c>
      <c r="E271" s="163" t="s">
        <v>1</v>
      </c>
      <c r="F271" s="164" t="s">
        <v>89</v>
      </c>
      <c r="H271" s="165">
        <v>1.08</v>
      </c>
      <c r="I271" s="166"/>
      <c r="L271" s="162"/>
      <c r="M271" s="167"/>
      <c r="T271" s="168"/>
      <c r="AT271" s="163" t="s">
        <v>188</v>
      </c>
      <c r="AU271" s="163" t="s">
        <v>88</v>
      </c>
      <c r="AV271" s="13" t="s">
        <v>88</v>
      </c>
      <c r="AW271" s="13" t="s">
        <v>34</v>
      </c>
      <c r="AX271" s="13" t="s">
        <v>78</v>
      </c>
      <c r="AY271" s="163" t="s">
        <v>178</v>
      </c>
    </row>
    <row r="272" spans="2:65" s="14" customFormat="1" ht="11.25">
      <c r="B272" s="169"/>
      <c r="D272" s="153" t="s">
        <v>188</v>
      </c>
      <c r="E272" s="170" t="s">
        <v>1</v>
      </c>
      <c r="F272" s="171" t="s">
        <v>195</v>
      </c>
      <c r="H272" s="172">
        <v>1.08</v>
      </c>
      <c r="I272" s="173"/>
      <c r="L272" s="169"/>
      <c r="M272" s="174"/>
      <c r="T272" s="175"/>
      <c r="AT272" s="170" t="s">
        <v>188</v>
      </c>
      <c r="AU272" s="170" t="s">
        <v>88</v>
      </c>
      <c r="AV272" s="14" t="s">
        <v>184</v>
      </c>
      <c r="AW272" s="14" t="s">
        <v>34</v>
      </c>
      <c r="AX272" s="14" t="s">
        <v>86</v>
      </c>
      <c r="AY272" s="170" t="s">
        <v>178</v>
      </c>
    </row>
    <row r="273" spans="2:65" s="1" customFormat="1" ht="11.25">
      <c r="B273" s="31"/>
      <c r="D273" s="153" t="s">
        <v>200</v>
      </c>
      <c r="F273" s="176" t="s">
        <v>211</v>
      </c>
      <c r="L273" s="31"/>
      <c r="M273" s="155"/>
      <c r="T273" s="55"/>
      <c r="AU273" s="16" t="s">
        <v>88</v>
      </c>
    </row>
    <row r="274" spans="2:65" s="1" customFormat="1" ht="11.25">
      <c r="B274" s="31"/>
      <c r="D274" s="153" t="s">
        <v>200</v>
      </c>
      <c r="F274" s="177" t="s">
        <v>212</v>
      </c>
      <c r="H274" s="178">
        <v>0</v>
      </c>
      <c r="L274" s="31"/>
      <c r="M274" s="155"/>
      <c r="T274" s="55"/>
      <c r="AU274" s="16" t="s">
        <v>88</v>
      </c>
    </row>
    <row r="275" spans="2:65" s="1" customFormat="1" ht="11.25">
      <c r="B275" s="31"/>
      <c r="D275" s="153" t="s">
        <v>200</v>
      </c>
      <c r="F275" s="177" t="s">
        <v>213</v>
      </c>
      <c r="H275" s="178">
        <v>0</v>
      </c>
      <c r="L275" s="31"/>
      <c r="M275" s="155"/>
      <c r="T275" s="55"/>
      <c r="AU275" s="16" t="s">
        <v>88</v>
      </c>
    </row>
    <row r="276" spans="2:65" s="1" customFormat="1" ht="11.25">
      <c r="B276" s="31"/>
      <c r="D276" s="153" t="s">
        <v>200</v>
      </c>
      <c r="F276" s="177" t="s">
        <v>214</v>
      </c>
      <c r="H276" s="178">
        <v>1.08</v>
      </c>
      <c r="L276" s="31"/>
      <c r="M276" s="155"/>
      <c r="T276" s="55"/>
      <c r="AU276" s="16" t="s">
        <v>88</v>
      </c>
    </row>
    <row r="277" spans="2:65" s="1" customFormat="1" ht="11.25">
      <c r="B277" s="31"/>
      <c r="D277" s="153" t="s">
        <v>200</v>
      </c>
      <c r="F277" s="177" t="s">
        <v>195</v>
      </c>
      <c r="H277" s="178">
        <v>1.08</v>
      </c>
      <c r="L277" s="31"/>
      <c r="M277" s="155"/>
      <c r="T277" s="55"/>
      <c r="AU277" s="16" t="s">
        <v>88</v>
      </c>
    </row>
    <row r="278" spans="2:65" s="1" customFormat="1" ht="21.75" customHeight="1">
      <c r="B278" s="31"/>
      <c r="C278" s="141" t="s">
        <v>277</v>
      </c>
      <c r="D278" s="141" t="s">
        <v>180</v>
      </c>
      <c r="E278" s="142" t="s">
        <v>278</v>
      </c>
      <c r="F278" s="143" t="s">
        <v>279</v>
      </c>
      <c r="G278" s="144" t="s">
        <v>96</v>
      </c>
      <c r="H278" s="145">
        <v>11.25</v>
      </c>
      <c r="I278" s="146"/>
      <c r="J278" s="147">
        <f>ROUND(I278*H278,2)</f>
        <v>0</v>
      </c>
      <c r="K278" s="143" t="s">
        <v>183</v>
      </c>
      <c r="L278" s="31"/>
      <c r="M278" s="148" t="s">
        <v>1</v>
      </c>
      <c r="N278" s="111" t="s">
        <v>43</v>
      </c>
      <c r="P278" s="149">
        <f>O278*H278</f>
        <v>0</v>
      </c>
      <c r="Q278" s="149">
        <v>0.99007855</v>
      </c>
      <c r="R278" s="149">
        <f>Q278*H278</f>
        <v>11.138383687499999</v>
      </c>
      <c r="S278" s="149">
        <v>0</v>
      </c>
      <c r="T278" s="150">
        <f>S278*H278</f>
        <v>0</v>
      </c>
      <c r="AR278" s="151" t="s">
        <v>184</v>
      </c>
      <c r="AT278" s="151" t="s">
        <v>180</v>
      </c>
      <c r="AU278" s="151" t="s">
        <v>88</v>
      </c>
      <c r="AY278" s="16" t="s">
        <v>178</v>
      </c>
      <c r="BE278" s="152">
        <f>IF(N278="základní",J278,0)</f>
        <v>0</v>
      </c>
      <c r="BF278" s="152">
        <f>IF(N278="snížená",J278,0)</f>
        <v>0</v>
      </c>
      <c r="BG278" s="152">
        <f>IF(N278="zákl. přenesená",J278,0)</f>
        <v>0</v>
      </c>
      <c r="BH278" s="152">
        <f>IF(N278="sníž. přenesená",J278,0)</f>
        <v>0</v>
      </c>
      <c r="BI278" s="152">
        <f>IF(N278="nulová",J278,0)</f>
        <v>0</v>
      </c>
      <c r="BJ278" s="16" t="s">
        <v>86</v>
      </c>
      <c r="BK278" s="152">
        <f>ROUND(I278*H278,2)</f>
        <v>0</v>
      </c>
      <c r="BL278" s="16" t="s">
        <v>184</v>
      </c>
      <c r="BM278" s="151" t="s">
        <v>280</v>
      </c>
    </row>
    <row r="279" spans="2:65" s="1" customFormat="1" ht="19.5">
      <c r="B279" s="31"/>
      <c r="D279" s="153" t="s">
        <v>186</v>
      </c>
      <c r="F279" s="154" t="s">
        <v>281</v>
      </c>
      <c r="I279" s="115"/>
      <c r="L279" s="31"/>
      <c r="M279" s="155"/>
      <c r="T279" s="55"/>
      <c r="AT279" s="16" t="s">
        <v>186</v>
      </c>
      <c r="AU279" s="16" t="s">
        <v>88</v>
      </c>
    </row>
    <row r="280" spans="2:65" s="13" customFormat="1" ht="11.25">
      <c r="B280" s="162"/>
      <c r="D280" s="153" t="s">
        <v>188</v>
      </c>
      <c r="E280" s="163" t="s">
        <v>1</v>
      </c>
      <c r="F280" s="164" t="s">
        <v>116</v>
      </c>
      <c r="H280" s="165">
        <v>11.25</v>
      </c>
      <c r="I280" s="166"/>
      <c r="L280" s="162"/>
      <c r="M280" s="167"/>
      <c r="T280" s="168"/>
      <c r="AT280" s="163" t="s">
        <v>188</v>
      </c>
      <c r="AU280" s="163" t="s">
        <v>88</v>
      </c>
      <c r="AV280" s="13" t="s">
        <v>88</v>
      </c>
      <c r="AW280" s="13" t="s">
        <v>34</v>
      </c>
      <c r="AX280" s="13" t="s">
        <v>78</v>
      </c>
      <c r="AY280" s="163" t="s">
        <v>178</v>
      </c>
    </row>
    <row r="281" spans="2:65" s="14" customFormat="1" ht="11.25">
      <c r="B281" s="169"/>
      <c r="D281" s="153" t="s">
        <v>188</v>
      </c>
      <c r="E281" s="170" t="s">
        <v>1</v>
      </c>
      <c r="F281" s="171" t="s">
        <v>195</v>
      </c>
      <c r="H281" s="172">
        <v>11.25</v>
      </c>
      <c r="I281" s="173"/>
      <c r="L281" s="169"/>
      <c r="M281" s="174"/>
      <c r="T281" s="175"/>
      <c r="AT281" s="170" t="s">
        <v>188</v>
      </c>
      <c r="AU281" s="170" t="s">
        <v>88</v>
      </c>
      <c r="AV281" s="14" t="s">
        <v>184</v>
      </c>
      <c r="AW281" s="14" t="s">
        <v>34</v>
      </c>
      <c r="AX281" s="14" t="s">
        <v>86</v>
      </c>
      <c r="AY281" s="170" t="s">
        <v>178</v>
      </c>
    </row>
    <row r="282" spans="2:65" s="1" customFormat="1" ht="11.25">
      <c r="B282" s="31"/>
      <c r="D282" s="153" t="s">
        <v>200</v>
      </c>
      <c r="F282" s="176" t="s">
        <v>282</v>
      </c>
      <c r="L282" s="31"/>
      <c r="M282" s="155"/>
      <c r="T282" s="55"/>
      <c r="AU282" s="16" t="s">
        <v>88</v>
      </c>
    </row>
    <row r="283" spans="2:65" s="1" customFormat="1" ht="11.25">
      <c r="B283" s="31"/>
      <c r="D283" s="153" t="s">
        <v>200</v>
      </c>
      <c r="F283" s="177" t="s">
        <v>283</v>
      </c>
      <c r="H283" s="178">
        <v>0</v>
      </c>
      <c r="L283" s="31"/>
      <c r="M283" s="155"/>
      <c r="T283" s="55"/>
      <c r="AU283" s="16" t="s">
        <v>88</v>
      </c>
    </row>
    <row r="284" spans="2:65" s="1" customFormat="1" ht="11.25">
      <c r="B284" s="31"/>
      <c r="D284" s="153" t="s">
        <v>200</v>
      </c>
      <c r="F284" s="177" t="s">
        <v>284</v>
      </c>
      <c r="H284" s="178">
        <v>0</v>
      </c>
      <c r="L284" s="31"/>
      <c r="M284" s="155"/>
      <c r="T284" s="55"/>
      <c r="AU284" s="16" t="s">
        <v>88</v>
      </c>
    </row>
    <row r="285" spans="2:65" s="1" customFormat="1" ht="11.25">
      <c r="B285" s="31"/>
      <c r="D285" s="153" t="s">
        <v>200</v>
      </c>
      <c r="F285" s="177" t="s">
        <v>285</v>
      </c>
      <c r="H285" s="178">
        <v>11.25</v>
      </c>
      <c r="L285" s="31"/>
      <c r="M285" s="155"/>
      <c r="T285" s="55"/>
      <c r="AU285" s="16" t="s">
        <v>88</v>
      </c>
    </row>
    <row r="286" spans="2:65" s="1" customFormat="1" ht="11.25">
      <c r="B286" s="31"/>
      <c r="D286" s="153" t="s">
        <v>200</v>
      </c>
      <c r="F286" s="177" t="s">
        <v>195</v>
      </c>
      <c r="H286" s="178">
        <v>11.25</v>
      </c>
      <c r="L286" s="31"/>
      <c r="M286" s="155"/>
      <c r="T286" s="55"/>
      <c r="AU286" s="16" t="s">
        <v>88</v>
      </c>
    </row>
    <row r="287" spans="2:65" s="1" customFormat="1" ht="16.5" customHeight="1">
      <c r="B287" s="31"/>
      <c r="C287" s="141" t="s">
        <v>8</v>
      </c>
      <c r="D287" s="141" t="s">
        <v>180</v>
      </c>
      <c r="E287" s="142" t="s">
        <v>286</v>
      </c>
      <c r="F287" s="143" t="s">
        <v>287</v>
      </c>
      <c r="G287" s="144" t="s">
        <v>254</v>
      </c>
      <c r="H287" s="145">
        <v>0.18</v>
      </c>
      <c r="I287" s="146"/>
      <c r="J287" s="147">
        <f>ROUND(I287*H287,2)</f>
        <v>0</v>
      </c>
      <c r="K287" s="143" t="s">
        <v>183</v>
      </c>
      <c r="L287" s="31"/>
      <c r="M287" s="148" t="s">
        <v>1</v>
      </c>
      <c r="N287" s="111" t="s">
        <v>43</v>
      </c>
      <c r="P287" s="149">
        <f>O287*H287</f>
        <v>0</v>
      </c>
      <c r="Q287" s="149">
        <v>1.05940312</v>
      </c>
      <c r="R287" s="149">
        <f>Q287*H287</f>
        <v>0.1906925616</v>
      </c>
      <c r="S287" s="149">
        <v>0</v>
      </c>
      <c r="T287" s="150">
        <f>S287*H287</f>
        <v>0</v>
      </c>
      <c r="AR287" s="151" t="s">
        <v>184</v>
      </c>
      <c r="AT287" s="151" t="s">
        <v>180</v>
      </c>
      <c r="AU287" s="151" t="s">
        <v>88</v>
      </c>
      <c r="AY287" s="16" t="s">
        <v>178</v>
      </c>
      <c r="BE287" s="152">
        <f>IF(N287="základní",J287,0)</f>
        <v>0</v>
      </c>
      <c r="BF287" s="152">
        <f>IF(N287="snížená",J287,0)</f>
        <v>0</v>
      </c>
      <c r="BG287" s="152">
        <f>IF(N287="zákl. přenesená",J287,0)</f>
        <v>0</v>
      </c>
      <c r="BH287" s="152">
        <f>IF(N287="sníž. přenesená",J287,0)</f>
        <v>0</v>
      </c>
      <c r="BI287" s="152">
        <f>IF(N287="nulová",J287,0)</f>
        <v>0</v>
      </c>
      <c r="BJ287" s="16" t="s">
        <v>86</v>
      </c>
      <c r="BK287" s="152">
        <f>ROUND(I287*H287,2)</f>
        <v>0</v>
      </c>
      <c r="BL287" s="16" t="s">
        <v>184</v>
      </c>
      <c r="BM287" s="151" t="s">
        <v>288</v>
      </c>
    </row>
    <row r="288" spans="2:65" s="1" customFormat="1" ht="19.5">
      <c r="B288" s="31"/>
      <c r="D288" s="153" t="s">
        <v>186</v>
      </c>
      <c r="F288" s="154" t="s">
        <v>289</v>
      </c>
      <c r="I288" s="115"/>
      <c r="L288" s="31"/>
      <c r="M288" s="155"/>
      <c r="T288" s="55"/>
      <c r="AT288" s="16" t="s">
        <v>186</v>
      </c>
      <c r="AU288" s="16" t="s">
        <v>88</v>
      </c>
    </row>
    <row r="289" spans="2:65" s="12" customFormat="1" ht="11.25">
      <c r="B289" s="156"/>
      <c r="D289" s="153" t="s">
        <v>188</v>
      </c>
      <c r="E289" s="157" t="s">
        <v>1</v>
      </c>
      <c r="F289" s="158" t="s">
        <v>290</v>
      </c>
      <c r="H289" s="157" t="s">
        <v>1</v>
      </c>
      <c r="I289" s="159"/>
      <c r="L289" s="156"/>
      <c r="M289" s="160"/>
      <c r="T289" s="161"/>
      <c r="AT289" s="157" t="s">
        <v>188</v>
      </c>
      <c r="AU289" s="157" t="s">
        <v>88</v>
      </c>
      <c r="AV289" s="12" t="s">
        <v>86</v>
      </c>
      <c r="AW289" s="12" t="s">
        <v>34</v>
      </c>
      <c r="AX289" s="12" t="s">
        <v>78</v>
      </c>
      <c r="AY289" s="157" t="s">
        <v>178</v>
      </c>
    </row>
    <row r="290" spans="2:65" s="12" customFormat="1" ht="11.25">
      <c r="B290" s="156"/>
      <c r="D290" s="153" t="s">
        <v>188</v>
      </c>
      <c r="E290" s="157" t="s">
        <v>1</v>
      </c>
      <c r="F290" s="158" t="s">
        <v>291</v>
      </c>
      <c r="H290" s="157" t="s">
        <v>1</v>
      </c>
      <c r="I290" s="159"/>
      <c r="L290" s="156"/>
      <c r="M290" s="160"/>
      <c r="T290" s="161"/>
      <c r="AT290" s="157" t="s">
        <v>188</v>
      </c>
      <c r="AU290" s="157" t="s">
        <v>88</v>
      </c>
      <c r="AV290" s="12" t="s">
        <v>86</v>
      </c>
      <c r="AW290" s="12" t="s">
        <v>34</v>
      </c>
      <c r="AX290" s="12" t="s">
        <v>78</v>
      </c>
      <c r="AY290" s="157" t="s">
        <v>178</v>
      </c>
    </row>
    <row r="291" spans="2:65" s="13" customFormat="1" ht="11.25">
      <c r="B291" s="162"/>
      <c r="D291" s="153" t="s">
        <v>188</v>
      </c>
      <c r="E291" s="163" t="s">
        <v>1</v>
      </c>
      <c r="F291" s="164" t="s">
        <v>292</v>
      </c>
      <c r="H291" s="165">
        <v>0.18</v>
      </c>
      <c r="I291" s="166"/>
      <c r="L291" s="162"/>
      <c r="M291" s="167"/>
      <c r="T291" s="168"/>
      <c r="AT291" s="163" t="s">
        <v>188</v>
      </c>
      <c r="AU291" s="163" t="s">
        <v>88</v>
      </c>
      <c r="AV291" s="13" t="s">
        <v>88</v>
      </c>
      <c r="AW291" s="13" t="s">
        <v>34</v>
      </c>
      <c r="AX291" s="13" t="s">
        <v>78</v>
      </c>
      <c r="AY291" s="163" t="s">
        <v>178</v>
      </c>
    </row>
    <row r="292" spans="2:65" s="14" customFormat="1" ht="11.25">
      <c r="B292" s="169"/>
      <c r="D292" s="153" t="s">
        <v>188</v>
      </c>
      <c r="E292" s="170" t="s">
        <v>1</v>
      </c>
      <c r="F292" s="171" t="s">
        <v>195</v>
      </c>
      <c r="H292" s="172">
        <v>0.18</v>
      </c>
      <c r="I292" s="173"/>
      <c r="L292" s="169"/>
      <c r="M292" s="174"/>
      <c r="T292" s="175"/>
      <c r="AT292" s="170" t="s">
        <v>188</v>
      </c>
      <c r="AU292" s="170" t="s">
        <v>88</v>
      </c>
      <c r="AV292" s="14" t="s">
        <v>184</v>
      </c>
      <c r="AW292" s="14" t="s">
        <v>34</v>
      </c>
      <c r="AX292" s="14" t="s">
        <v>86</v>
      </c>
      <c r="AY292" s="170" t="s">
        <v>178</v>
      </c>
    </row>
    <row r="293" spans="2:65" s="1" customFormat="1" ht="11.25">
      <c r="B293" s="31"/>
      <c r="D293" s="153" t="s">
        <v>200</v>
      </c>
      <c r="F293" s="176" t="s">
        <v>282</v>
      </c>
      <c r="L293" s="31"/>
      <c r="M293" s="155"/>
      <c r="T293" s="55"/>
      <c r="AU293" s="16" t="s">
        <v>88</v>
      </c>
    </row>
    <row r="294" spans="2:65" s="1" customFormat="1" ht="11.25">
      <c r="B294" s="31"/>
      <c r="D294" s="153" t="s">
        <v>200</v>
      </c>
      <c r="F294" s="177" t="s">
        <v>283</v>
      </c>
      <c r="H294" s="178">
        <v>0</v>
      </c>
      <c r="L294" s="31"/>
      <c r="M294" s="155"/>
      <c r="T294" s="55"/>
      <c r="AU294" s="16" t="s">
        <v>88</v>
      </c>
    </row>
    <row r="295" spans="2:65" s="1" customFormat="1" ht="11.25">
      <c r="B295" s="31"/>
      <c r="D295" s="153" t="s">
        <v>200</v>
      </c>
      <c r="F295" s="177" t="s">
        <v>284</v>
      </c>
      <c r="H295" s="178">
        <v>0</v>
      </c>
      <c r="L295" s="31"/>
      <c r="M295" s="155"/>
      <c r="T295" s="55"/>
      <c r="AU295" s="16" t="s">
        <v>88</v>
      </c>
    </row>
    <row r="296" spans="2:65" s="1" customFormat="1" ht="11.25">
      <c r="B296" s="31"/>
      <c r="D296" s="153" t="s">
        <v>200</v>
      </c>
      <c r="F296" s="177" t="s">
        <v>285</v>
      </c>
      <c r="H296" s="178">
        <v>11.25</v>
      </c>
      <c r="L296" s="31"/>
      <c r="M296" s="155"/>
      <c r="T296" s="55"/>
      <c r="AU296" s="16" t="s">
        <v>88</v>
      </c>
    </row>
    <row r="297" spans="2:65" s="1" customFormat="1" ht="11.25">
      <c r="B297" s="31"/>
      <c r="D297" s="153" t="s">
        <v>200</v>
      </c>
      <c r="F297" s="177" t="s">
        <v>195</v>
      </c>
      <c r="H297" s="178">
        <v>11.25</v>
      </c>
      <c r="L297" s="31"/>
      <c r="M297" s="155"/>
      <c r="T297" s="55"/>
      <c r="AU297" s="16" t="s">
        <v>88</v>
      </c>
    </row>
    <row r="298" spans="2:65" s="11" customFormat="1" ht="22.9" customHeight="1">
      <c r="B298" s="129"/>
      <c r="D298" s="130" t="s">
        <v>77</v>
      </c>
      <c r="E298" s="139" t="s">
        <v>93</v>
      </c>
      <c r="F298" s="139" t="s">
        <v>293</v>
      </c>
      <c r="I298" s="132"/>
      <c r="J298" s="140">
        <f>BK298</f>
        <v>0</v>
      </c>
      <c r="L298" s="129"/>
      <c r="M298" s="134"/>
      <c r="P298" s="135">
        <f>SUM(P299:P329)</f>
        <v>0</v>
      </c>
      <c r="R298" s="135">
        <f>SUM(R299:R329)</f>
        <v>0.13129379999999999</v>
      </c>
      <c r="T298" s="136">
        <f>SUM(T299:T329)</f>
        <v>0</v>
      </c>
      <c r="AR298" s="130" t="s">
        <v>86</v>
      </c>
      <c r="AT298" s="137" t="s">
        <v>77</v>
      </c>
      <c r="AU298" s="137" t="s">
        <v>86</v>
      </c>
      <c r="AY298" s="130" t="s">
        <v>178</v>
      </c>
      <c r="BK298" s="138">
        <f>SUM(BK299:BK329)</f>
        <v>0</v>
      </c>
    </row>
    <row r="299" spans="2:65" s="1" customFormat="1" ht="16.5" customHeight="1">
      <c r="B299" s="31"/>
      <c r="C299" s="141" t="s">
        <v>294</v>
      </c>
      <c r="D299" s="141" t="s">
        <v>180</v>
      </c>
      <c r="E299" s="142" t="s">
        <v>295</v>
      </c>
      <c r="F299" s="143" t="s">
        <v>296</v>
      </c>
      <c r="G299" s="144" t="s">
        <v>297</v>
      </c>
      <c r="H299" s="145">
        <v>3</v>
      </c>
      <c r="I299" s="146"/>
      <c r="J299" s="147">
        <f>ROUND(I299*H299,2)</f>
        <v>0</v>
      </c>
      <c r="K299" s="143" t="s">
        <v>1</v>
      </c>
      <c r="L299" s="31"/>
      <c r="M299" s="148" t="s">
        <v>1</v>
      </c>
      <c r="N299" s="111" t="s">
        <v>43</v>
      </c>
      <c r="P299" s="149">
        <f>O299*H299</f>
        <v>0</v>
      </c>
      <c r="Q299" s="149">
        <v>0</v>
      </c>
      <c r="R299" s="149">
        <f>Q299*H299</f>
        <v>0</v>
      </c>
      <c r="S299" s="149">
        <v>0</v>
      </c>
      <c r="T299" s="150">
        <f>S299*H299</f>
        <v>0</v>
      </c>
      <c r="AR299" s="151" t="s">
        <v>184</v>
      </c>
      <c r="AT299" s="151" t="s">
        <v>180</v>
      </c>
      <c r="AU299" s="151" t="s">
        <v>88</v>
      </c>
      <c r="AY299" s="16" t="s">
        <v>178</v>
      </c>
      <c r="BE299" s="152">
        <f>IF(N299="základní",J299,0)</f>
        <v>0</v>
      </c>
      <c r="BF299" s="152">
        <f>IF(N299="snížená",J299,0)</f>
        <v>0</v>
      </c>
      <c r="BG299" s="152">
        <f>IF(N299="zákl. přenesená",J299,0)</f>
        <v>0</v>
      </c>
      <c r="BH299" s="152">
        <f>IF(N299="sníž. přenesená",J299,0)</f>
        <v>0</v>
      </c>
      <c r="BI299" s="152">
        <f>IF(N299="nulová",J299,0)</f>
        <v>0</v>
      </c>
      <c r="BJ299" s="16" t="s">
        <v>86</v>
      </c>
      <c r="BK299" s="152">
        <f>ROUND(I299*H299,2)</f>
        <v>0</v>
      </c>
      <c r="BL299" s="16" t="s">
        <v>184</v>
      </c>
      <c r="BM299" s="151" t="s">
        <v>298</v>
      </c>
    </row>
    <row r="300" spans="2:65" s="1" customFormat="1" ht="11.25">
      <c r="B300" s="31"/>
      <c r="D300" s="153" t="s">
        <v>186</v>
      </c>
      <c r="F300" s="154" t="s">
        <v>296</v>
      </c>
      <c r="I300" s="115"/>
      <c r="L300" s="31"/>
      <c r="M300" s="155"/>
      <c r="T300" s="55"/>
      <c r="AT300" s="16" t="s">
        <v>186</v>
      </c>
      <c r="AU300" s="16" t="s">
        <v>88</v>
      </c>
    </row>
    <row r="301" spans="2:65" s="12" customFormat="1" ht="11.25">
      <c r="B301" s="156"/>
      <c r="D301" s="153" t="s">
        <v>188</v>
      </c>
      <c r="E301" s="157" t="s">
        <v>1</v>
      </c>
      <c r="F301" s="158" t="s">
        <v>299</v>
      </c>
      <c r="H301" s="157" t="s">
        <v>1</v>
      </c>
      <c r="I301" s="159"/>
      <c r="L301" s="156"/>
      <c r="M301" s="160"/>
      <c r="T301" s="161"/>
      <c r="AT301" s="157" t="s">
        <v>188</v>
      </c>
      <c r="AU301" s="157" t="s">
        <v>88</v>
      </c>
      <c r="AV301" s="12" t="s">
        <v>86</v>
      </c>
      <c r="AW301" s="12" t="s">
        <v>34</v>
      </c>
      <c r="AX301" s="12" t="s">
        <v>78</v>
      </c>
      <c r="AY301" s="157" t="s">
        <v>178</v>
      </c>
    </row>
    <row r="302" spans="2:65" s="12" customFormat="1" ht="22.5">
      <c r="B302" s="156"/>
      <c r="D302" s="153" t="s">
        <v>188</v>
      </c>
      <c r="E302" s="157" t="s">
        <v>1</v>
      </c>
      <c r="F302" s="158" t="s">
        <v>300</v>
      </c>
      <c r="H302" s="157" t="s">
        <v>1</v>
      </c>
      <c r="I302" s="159"/>
      <c r="L302" s="156"/>
      <c r="M302" s="160"/>
      <c r="T302" s="161"/>
      <c r="AT302" s="157" t="s">
        <v>188</v>
      </c>
      <c r="AU302" s="157" t="s">
        <v>88</v>
      </c>
      <c r="AV302" s="12" t="s">
        <v>86</v>
      </c>
      <c r="AW302" s="12" t="s">
        <v>34</v>
      </c>
      <c r="AX302" s="12" t="s">
        <v>78</v>
      </c>
      <c r="AY302" s="157" t="s">
        <v>178</v>
      </c>
    </row>
    <row r="303" spans="2:65" s="12" customFormat="1" ht="11.25">
      <c r="B303" s="156"/>
      <c r="D303" s="153" t="s">
        <v>188</v>
      </c>
      <c r="E303" s="157" t="s">
        <v>1</v>
      </c>
      <c r="F303" s="158" t="s">
        <v>301</v>
      </c>
      <c r="H303" s="157" t="s">
        <v>1</v>
      </c>
      <c r="I303" s="159"/>
      <c r="L303" s="156"/>
      <c r="M303" s="160"/>
      <c r="T303" s="161"/>
      <c r="AT303" s="157" t="s">
        <v>188</v>
      </c>
      <c r="AU303" s="157" t="s">
        <v>88</v>
      </c>
      <c r="AV303" s="12" t="s">
        <v>86</v>
      </c>
      <c r="AW303" s="12" t="s">
        <v>34</v>
      </c>
      <c r="AX303" s="12" t="s">
        <v>78</v>
      </c>
      <c r="AY303" s="157" t="s">
        <v>178</v>
      </c>
    </row>
    <row r="304" spans="2:65" s="12" customFormat="1" ht="11.25">
      <c r="B304" s="156"/>
      <c r="D304" s="153" t="s">
        <v>188</v>
      </c>
      <c r="E304" s="157" t="s">
        <v>1</v>
      </c>
      <c r="F304" s="158" t="s">
        <v>302</v>
      </c>
      <c r="H304" s="157" t="s">
        <v>1</v>
      </c>
      <c r="I304" s="159"/>
      <c r="L304" s="156"/>
      <c r="M304" s="160"/>
      <c r="T304" s="161"/>
      <c r="AT304" s="157" t="s">
        <v>188</v>
      </c>
      <c r="AU304" s="157" t="s">
        <v>88</v>
      </c>
      <c r="AV304" s="12" t="s">
        <v>86</v>
      </c>
      <c r="AW304" s="12" t="s">
        <v>34</v>
      </c>
      <c r="AX304" s="12" t="s">
        <v>78</v>
      </c>
      <c r="AY304" s="157" t="s">
        <v>178</v>
      </c>
    </row>
    <row r="305" spans="2:65" s="12" customFormat="1" ht="11.25">
      <c r="B305" s="156"/>
      <c r="D305" s="153" t="s">
        <v>188</v>
      </c>
      <c r="E305" s="157" t="s">
        <v>1</v>
      </c>
      <c r="F305" s="158" t="s">
        <v>303</v>
      </c>
      <c r="H305" s="157" t="s">
        <v>1</v>
      </c>
      <c r="I305" s="159"/>
      <c r="L305" s="156"/>
      <c r="M305" s="160"/>
      <c r="T305" s="161"/>
      <c r="AT305" s="157" t="s">
        <v>188</v>
      </c>
      <c r="AU305" s="157" t="s">
        <v>88</v>
      </c>
      <c r="AV305" s="12" t="s">
        <v>86</v>
      </c>
      <c r="AW305" s="12" t="s">
        <v>34</v>
      </c>
      <c r="AX305" s="12" t="s">
        <v>78</v>
      </c>
      <c r="AY305" s="157" t="s">
        <v>178</v>
      </c>
    </row>
    <row r="306" spans="2:65" s="13" customFormat="1" ht="11.25">
      <c r="B306" s="162"/>
      <c r="D306" s="153" t="s">
        <v>188</v>
      </c>
      <c r="E306" s="163" t="s">
        <v>1</v>
      </c>
      <c r="F306" s="164" t="s">
        <v>93</v>
      </c>
      <c r="H306" s="165">
        <v>3</v>
      </c>
      <c r="I306" s="166"/>
      <c r="L306" s="162"/>
      <c r="M306" s="167"/>
      <c r="T306" s="168"/>
      <c r="AT306" s="163" t="s">
        <v>188</v>
      </c>
      <c r="AU306" s="163" t="s">
        <v>88</v>
      </c>
      <c r="AV306" s="13" t="s">
        <v>88</v>
      </c>
      <c r="AW306" s="13" t="s">
        <v>34</v>
      </c>
      <c r="AX306" s="13" t="s">
        <v>78</v>
      </c>
      <c r="AY306" s="163" t="s">
        <v>178</v>
      </c>
    </row>
    <row r="307" spans="2:65" s="14" customFormat="1" ht="11.25">
      <c r="B307" s="169"/>
      <c r="D307" s="153" t="s">
        <v>188</v>
      </c>
      <c r="E307" s="170" t="s">
        <v>1</v>
      </c>
      <c r="F307" s="171" t="s">
        <v>195</v>
      </c>
      <c r="H307" s="172">
        <v>3</v>
      </c>
      <c r="I307" s="173"/>
      <c r="L307" s="169"/>
      <c r="M307" s="174"/>
      <c r="T307" s="175"/>
      <c r="AT307" s="170" t="s">
        <v>188</v>
      </c>
      <c r="AU307" s="170" t="s">
        <v>88</v>
      </c>
      <c r="AV307" s="14" t="s">
        <v>184</v>
      </c>
      <c r="AW307" s="14" t="s">
        <v>34</v>
      </c>
      <c r="AX307" s="14" t="s">
        <v>86</v>
      </c>
      <c r="AY307" s="170" t="s">
        <v>178</v>
      </c>
    </row>
    <row r="308" spans="2:65" s="1" customFormat="1" ht="16.5" customHeight="1">
      <c r="B308" s="31"/>
      <c r="C308" s="141" t="s">
        <v>304</v>
      </c>
      <c r="D308" s="141" t="s">
        <v>180</v>
      </c>
      <c r="E308" s="142" t="s">
        <v>305</v>
      </c>
      <c r="F308" s="143" t="s">
        <v>306</v>
      </c>
      <c r="G308" s="144" t="s">
        <v>96</v>
      </c>
      <c r="H308" s="145">
        <v>10.47</v>
      </c>
      <c r="I308" s="146"/>
      <c r="J308" s="147">
        <f>ROUND(I308*H308,2)</f>
        <v>0</v>
      </c>
      <c r="K308" s="143" t="s">
        <v>183</v>
      </c>
      <c r="L308" s="31"/>
      <c r="M308" s="148" t="s">
        <v>1</v>
      </c>
      <c r="N308" s="111" t="s">
        <v>43</v>
      </c>
      <c r="P308" s="149">
        <f>O308*H308</f>
        <v>0</v>
      </c>
      <c r="Q308" s="149">
        <v>0</v>
      </c>
      <c r="R308" s="149">
        <f>Q308*H308</f>
        <v>0</v>
      </c>
      <c r="S308" s="149">
        <v>0</v>
      </c>
      <c r="T308" s="150">
        <f>S308*H308</f>
        <v>0</v>
      </c>
      <c r="AR308" s="151" t="s">
        <v>184</v>
      </c>
      <c r="AT308" s="151" t="s">
        <v>180</v>
      </c>
      <c r="AU308" s="151" t="s">
        <v>88</v>
      </c>
      <c r="AY308" s="16" t="s">
        <v>178</v>
      </c>
      <c r="BE308" s="152">
        <f>IF(N308="základní",J308,0)</f>
        <v>0</v>
      </c>
      <c r="BF308" s="152">
        <f>IF(N308="snížená",J308,0)</f>
        <v>0</v>
      </c>
      <c r="BG308" s="152">
        <f>IF(N308="zákl. přenesená",J308,0)</f>
        <v>0</v>
      </c>
      <c r="BH308" s="152">
        <f>IF(N308="sníž. přenesená",J308,0)</f>
        <v>0</v>
      </c>
      <c r="BI308" s="152">
        <f>IF(N308="nulová",J308,0)</f>
        <v>0</v>
      </c>
      <c r="BJ308" s="16" t="s">
        <v>86</v>
      </c>
      <c r="BK308" s="152">
        <f>ROUND(I308*H308,2)</f>
        <v>0</v>
      </c>
      <c r="BL308" s="16" t="s">
        <v>184</v>
      </c>
      <c r="BM308" s="151" t="s">
        <v>307</v>
      </c>
    </row>
    <row r="309" spans="2:65" s="1" customFormat="1" ht="11.25">
      <c r="B309" s="31"/>
      <c r="D309" s="153" t="s">
        <v>186</v>
      </c>
      <c r="F309" s="154" t="s">
        <v>308</v>
      </c>
      <c r="I309" s="115"/>
      <c r="L309" s="31"/>
      <c r="M309" s="155"/>
      <c r="T309" s="55"/>
      <c r="AT309" s="16" t="s">
        <v>186</v>
      </c>
      <c r="AU309" s="16" t="s">
        <v>88</v>
      </c>
    </row>
    <row r="310" spans="2:65" s="13" customFormat="1" ht="11.25">
      <c r="B310" s="162"/>
      <c r="D310" s="153" t="s">
        <v>188</v>
      </c>
      <c r="E310" s="163" t="s">
        <v>1</v>
      </c>
      <c r="F310" s="164" t="s">
        <v>99</v>
      </c>
      <c r="H310" s="165">
        <v>10.47</v>
      </c>
      <c r="I310" s="166"/>
      <c r="L310" s="162"/>
      <c r="M310" s="167"/>
      <c r="T310" s="168"/>
      <c r="AT310" s="163" t="s">
        <v>188</v>
      </c>
      <c r="AU310" s="163" t="s">
        <v>88</v>
      </c>
      <c r="AV310" s="13" t="s">
        <v>88</v>
      </c>
      <c r="AW310" s="13" t="s">
        <v>34</v>
      </c>
      <c r="AX310" s="13" t="s">
        <v>78</v>
      </c>
      <c r="AY310" s="163" t="s">
        <v>178</v>
      </c>
    </row>
    <row r="311" spans="2:65" s="14" customFormat="1" ht="11.25">
      <c r="B311" s="169"/>
      <c r="D311" s="153" t="s">
        <v>188</v>
      </c>
      <c r="E311" s="170" t="s">
        <v>1</v>
      </c>
      <c r="F311" s="171" t="s">
        <v>195</v>
      </c>
      <c r="H311" s="172">
        <v>10.47</v>
      </c>
      <c r="I311" s="173"/>
      <c r="L311" s="169"/>
      <c r="M311" s="174"/>
      <c r="T311" s="175"/>
      <c r="AT311" s="170" t="s">
        <v>188</v>
      </c>
      <c r="AU311" s="170" t="s">
        <v>88</v>
      </c>
      <c r="AV311" s="14" t="s">
        <v>184</v>
      </c>
      <c r="AW311" s="14" t="s">
        <v>34</v>
      </c>
      <c r="AX311" s="14" t="s">
        <v>86</v>
      </c>
      <c r="AY311" s="170" t="s">
        <v>178</v>
      </c>
    </row>
    <row r="312" spans="2:65" s="1" customFormat="1" ht="11.25">
      <c r="B312" s="31"/>
      <c r="D312" s="153" t="s">
        <v>200</v>
      </c>
      <c r="F312" s="176" t="s">
        <v>309</v>
      </c>
      <c r="L312" s="31"/>
      <c r="M312" s="155"/>
      <c r="T312" s="55"/>
      <c r="AU312" s="16" t="s">
        <v>88</v>
      </c>
    </row>
    <row r="313" spans="2:65" s="1" customFormat="1" ht="11.25">
      <c r="B313" s="31"/>
      <c r="D313" s="153" t="s">
        <v>200</v>
      </c>
      <c r="F313" s="177" t="s">
        <v>310</v>
      </c>
      <c r="H313" s="178">
        <v>0</v>
      </c>
      <c r="L313" s="31"/>
      <c r="M313" s="155"/>
      <c r="T313" s="55"/>
      <c r="AU313" s="16" t="s">
        <v>88</v>
      </c>
    </row>
    <row r="314" spans="2:65" s="1" customFormat="1" ht="11.25">
      <c r="B314" s="31"/>
      <c r="D314" s="153" t="s">
        <v>200</v>
      </c>
      <c r="F314" s="177" t="s">
        <v>311</v>
      </c>
      <c r="H314" s="178">
        <v>14.25</v>
      </c>
      <c r="L314" s="31"/>
      <c r="M314" s="155"/>
      <c r="T314" s="55"/>
      <c r="AU314" s="16" t="s">
        <v>88</v>
      </c>
    </row>
    <row r="315" spans="2:65" s="1" customFormat="1" ht="11.25">
      <c r="B315" s="31"/>
      <c r="D315" s="153" t="s">
        <v>200</v>
      </c>
      <c r="F315" s="177" t="s">
        <v>312</v>
      </c>
      <c r="H315" s="178">
        <v>0</v>
      </c>
      <c r="L315" s="31"/>
      <c r="M315" s="155"/>
      <c r="T315" s="55"/>
      <c r="AU315" s="16" t="s">
        <v>88</v>
      </c>
    </row>
    <row r="316" spans="2:65" s="1" customFormat="1" ht="11.25">
      <c r="B316" s="31"/>
      <c r="D316" s="153" t="s">
        <v>200</v>
      </c>
      <c r="F316" s="177" t="s">
        <v>313</v>
      </c>
      <c r="H316" s="178">
        <v>-3.78</v>
      </c>
      <c r="L316" s="31"/>
      <c r="M316" s="155"/>
      <c r="T316" s="55"/>
      <c r="AU316" s="16" t="s">
        <v>88</v>
      </c>
    </row>
    <row r="317" spans="2:65" s="1" customFormat="1" ht="11.25">
      <c r="B317" s="31"/>
      <c r="D317" s="153" t="s">
        <v>200</v>
      </c>
      <c r="F317" s="177" t="s">
        <v>195</v>
      </c>
      <c r="H317" s="178">
        <v>10.47</v>
      </c>
      <c r="L317" s="31"/>
      <c r="M317" s="155"/>
      <c r="T317" s="55"/>
      <c r="AU317" s="16" t="s">
        <v>88</v>
      </c>
    </row>
    <row r="318" spans="2:65" s="1" customFormat="1" ht="16.5" customHeight="1">
      <c r="B318" s="31"/>
      <c r="C318" s="179" t="s">
        <v>314</v>
      </c>
      <c r="D318" s="179" t="s">
        <v>251</v>
      </c>
      <c r="E318" s="180" t="s">
        <v>315</v>
      </c>
      <c r="F318" s="181" t="s">
        <v>316</v>
      </c>
      <c r="G318" s="182" t="s">
        <v>96</v>
      </c>
      <c r="H318" s="183">
        <v>11.516999999999999</v>
      </c>
      <c r="I318" s="184"/>
      <c r="J318" s="185">
        <f>ROUND(I318*H318,2)</f>
        <v>0</v>
      </c>
      <c r="K318" s="181" t="s">
        <v>1</v>
      </c>
      <c r="L318" s="186"/>
      <c r="M318" s="187" t="s">
        <v>1</v>
      </c>
      <c r="N318" s="188" t="s">
        <v>43</v>
      </c>
      <c r="P318" s="149">
        <f>O318*H318</f>
        <v>0</v>
      </c>
      <c r="Q318" s="149">
        <v>1.14E-2</v>
      </c>
      <c r="R318" s="149">
        <f>Q318*H318</f>
        <v>0.13129379999999999</v>
      </c>
      <c r="S318" s="149">
        <v>0</v>
      </c>
      <c r="T318" s="150">
        <f>S318*H318</f>
        <v>0</v>
      </c>
      <c r="AR318" s="151" t="s">
        <v>255</v>
      </c>
      <c r="AT318" s="151" t="s">
        <v>251</v>
      </c>
      <c r="AU318" s="151" t="s">
        <v>88</v>
      </c>
      <c r="AY318" s="16" t="s">
        <v>178</v>
      </c>
      <c r="BE318" s="152">
        <f>IF(N318="základní",J318,0)</f>
        <v>0</v>
      </c>
      <c r="BF318" s="152">
        <f>IF(N318="snížená",J318,0)</f>
        <v>0</v>
      </c>
      <c r="BG318" s="152">
        <f>IF(N318="zákl. přenesená",J318,0)</f>
        <v>0</v>
      </c>
      <c r="BH318" s="152">
        <f>IF(N318="sníž. přenesená",J318,0)</f>
        <v>0</v>
      </c>
      <c r="BI318" s="152">
        <f>IF(N318="nulová",J318,0)</f>
        <v>0</v>
      </c>
      <c r="BJ318" s="16" t="s">
        <v>86</v>
      </c>
      <c r="BK318" s="152">
        <f>ROUND(I318*H318,2)</f>
        <v>0</v>
      </c>
      <c r="BL318" s="16" t="s">
        <v>184</v>
      </c>
      <c r="BM318" s="151" t="s">
        <v>317</v>
      </c>
    </row>
    <row r="319" spans="2:65" s="1" customFormat="1" ht="11.25">
      <c r="B319" s="31"/>
      <c r="D319" s="153" t="s">
        <v>186</v>
      </c>
      <c r="F319" s="154" t="s">
        <v>316</v>
      </c>
      <c r="I319" s="115"/>
      <c r="L319" s="31"/>
      <c r="M319" s="155"/>
      <c r="T319" s="55"/>
      <c r="AT319" s="16" t="s">
        <v>186</v>
      </c>
      <c r="AU319" s="16" t="s">
        <v>88</v>
      </c>
    </row>
    <row r="320" spans="2:65" s="12" customFormat="1" ht="11.25">
      <c r="B320" s="156"/>
      <c r="D320" s="153" t="s">
        <v>188</v>
      </c>
      <c r="E320" s="157" t="s">
        <v>1</v>
      </c>
      <c r="F320" s="158" t="s">
        <v>318</v>
      </c>
      <c r="H320" s="157" t="s">
        <v>1</v>
      </c>
      <c r="I320" s="159"/>
      <c r="L320" s="156"/>
      <c r="M320" s="160"/>
      <c r="T320" s="161"/>
      <c r="AT320" s="157" t="s">
        <v>188</v>
      </c>
      <c r="AU320" s="157" t="s">
        <v>88</v>
      </c>
      <c r="AV320" s="12" t="s">
        <v>86</v>
      </c>
      <c r="AW320" s="12" t="s">
        <v>34</v>
      </c>
      <c r="AX320" s="12" t="s">
        <v>78</v>
      </c>
      <c r="AY320" s="157" t="s">
        <v>178</v>
      </c>
    </row>
    <row r="321" spans="2:65" s="13" customFormat="1" ht="11.25">
      <c r="B321" s="162"/>
      <c r="D321" s="153" t="s">
        <v>188</v>
      </c>
      <c r="E321" s="163" t="s">
        <v>1</v>
      </c>
      <c r="F321" s="164" t="s">
        <v>99</v>
      </c>
      <c r="H321" s="165">
        <v>10.47</v>
      </c>
      <c r="I321" s="166"/>
      <c r="L321" s="162"/>
      <c r="M321" s="167"/>
      <c r="T321" s="168"/>
      <c r="AT321" s="163" t="s">
        <v>188</v>
      </c>
      <c r="AU321" s="163" t="s">
        <v>88</v>
      </c>
      <c r="AV321" s="13" t="s">
        <v>88</v>
      </c>
      <c r="AW321" s="13" t="s">
        <v>34</v>
      </c>
      <c r="AX321" s="13" t="s">
        <v>78</v>
      </c>
      <c r="AY321" s="163" t="s">
        <v>178</v>
      </c>
    </row>
    <row r="322" spans="2:65" s="14" customFormat="1" ht="11.25">
      <c r="B322" s="169"/>
      <c r="D322" s="153" t="s">
        <v>188</v>
      </c>
      <c r="E322" s="170" t="s">
        <v>1</v>
      </c>
      <c r="F322" s="171" t="s">
        <v>195</v>
      </c>
      <c r="H322" s="172">
        <v>10.47</v>
      </c>
      <c r="I322" s="173"/>
      <c r="L322" s="169"/>
      <c r="M322" s="174"/>
      <c r="T322" s="175"/>
      <c r="AT322" s="170" t="s">
        <v>188</v>
      </c>
      <c r="AU322" s="170" t="s">
        <v>88</v>
      </c>
      <c r="AV322" s="14" t="s">
        <v>184</v>
      </c>
      <c r="AW322" s="14" t="s">
        <v>34</v>
      </c>
      <c r="AX322" s="14" t="s">
        <v>86</v>
      </c>
      <c r="AY322" s="170" t="s">
        <v>178</v>
      </c>
    </row>
    <row r="323" spans="2:65" s="1" customFormat="1" ht="11.25">
      <c r="B323" s="31"/>
      <c r="D323" s="153" t="s">
        <v>200</v>
      </c>
      <c r="F323" s="176" t="s">
        <v>309</v>
      </c>
      <c r="L323" s="31"/>
      <c r="M323" s="155"/>
      <c r="T323" s="55"/>
      <c r="AU323" s="16" t="s">
        <v>88</v>
      </c>
    </row>
    <row r="324" spans="2:65" s="1" customFormat="1" ht="11.25">
      <c r="B324" s="31"/>
      <c r="D324" s="153" t="s">
        <v>200</v>
      </c>
      <c r="F324" s="177" t="s">
        <v>310</v>
      </c>
      <c r="H324" s="178">
        <v>0</v>
      </c>
      <c r="L324" s="31"/>
      <c r="M324" s="155"/>
      <c r="T324" s="55"/>
      <c r="AU324" s="16" t="s">
        <v>88</v>
      </c>
    </row>
    <row r="325" spans="2:65" s="1" customFormat="1" ht="11.25">
      <c r="B325" s="31"/>
      <c r="D325" s="153" t="s">
        <v>200</v>
      </c>
      <c r="F325" s="177" t="s">
        <v>311</v>
      </c>
      <c r="H325" s="178">
        <v>14.25</v>
      </c>
      <c r="L325" s="31"/>
      <c r="M325" s="155"/>
      <c r="T325" s="55"/>
      <c r="AU325" s="16" t="s">
        <v>88</v>
      </c>
    </row>
    <row r="326" spans="2:65" s="1" customFormat="1" ht="11.25">
      <c r="B326" s="31"/>
      <c r="D326" s="153" t="s">
        <v>200</v>
      </c>
      <c r="F326" s="177" t="s">
        <v>312</v>
      </c>
      <c r="H326" s="178">
        <v>0</v>
      </c>
      <c r="L326" s="31"/>
      <c r="M326" s="155"/>
      <c r="T326" s="55"/>
      <c r="AU326" s="16" t="s">
        <v>88</v>
      </c>
    </row>
    <row r="327" spans="2:65" s="1" customFormat="1" ht="11.25">
      <c r="B327" s="31"/>
      <c r="D327" s="153" t="s">
        <v>200</v>
      </c>
      <c r="F327" s="177" t="s">
        <v>313</v>
      </c>
      <c r="H327" s="178">
        <v>-3.78</v>
      </c>
      <c r="L327" s="31"/>
      <c r="M327" s="155"/>
      <c r="T327" s="55"/>
      <c r="AU327" s="16" t="s">
        <v>88</v>
      </c>
    </row>
    <row r="328" spans="2:65" s="1" customFormat="1" ht="11.25">
      <c r="B328" s="31"/>
      <c r="D328" s="153" t="s">
        <v>200</v>
      </c>
      <c r="F328" s="177" t="s">
        <v>195</v>
      </c>
      <c r="H328" s="178">
        <v>10.47</v>
      </c>
      <c r="L328" s="31"/>
      <c r="M328" s="155"/>
      <c r="T328" s="55"/>
      <c r="AU328" s="16" t="s">
        <v>88</v>
      </c>
    </row>
    <row r="329" spans="2:65" s="13" customFormat="1" ht="11.25">
      <c r="B329" s="162"/>
      <c r="D329" s="153" t="s">
        <v>188</v>
      </c>
      <c r="F329" s="164" t="s">
        <v>319</v>
      </c>
      <c r="H329" s="165">
        <v>11.516999999999999</v>
      </c>
      <c r="I329" s="166"/>
      <c r="L329" s="162"/>
      <c r="M329" s="167"/>
      <c r="T329" s="168"/>
      <c r="AT329" s="163" t="s">
        <v>188</v>
      </c>
      <c r="AU329" s="163" t="s">
        <v>88</v>
      </c>
      <c r="AV329" s="13" t="s">
        <v>88</v>
      </c>
      <c r="AW329" s="13" t="s">
        <v>4</v>
      </c>
      <c r="AX329" s="13" t="s">
        <v>86</v>
      </c>
      <c r="AY329" s="163" t="s">
        <v>178</v>
      </c>
    </row>
    <row r="330" spans="2:65" s="11" customFormat="1" ht="22.9" customHeight="1">
      <c r="B330" s="129"/>
      <c r="D330" s="130" t="s">
        <v>77</v>
      </c>
      <c r="E330" s="139" t="s">
        <v>233</v>
      </c>
      <c r="F330" s="139" t="s">
        <v>320</v>
      </c>
      <c r="I330" s="132"/>
      <c r="J330" s="140">
        <f>BK330</f>
        <v>0</v>
      </c>
      <c r="L330" s="129"/>
      <c r="M330" s="134"/>
      <c r="P330" s="135">
        <f>SUM(P331:P338)</f>
        <v>0</v>
      </c>
      <c r="R330" s="135">
        <f>SUM(R331:R338)</f>
        <v>0.29888700000000001</v>
      </c>
      <c r="T330" s="136">
        <f>SUM(T331:T338)</f>
        <v>0</v>
      </c>
      <c r="AR330" s="130" t="s">
        <v>86</v>
      </c>
      <c r="AT330" s="137" t="s">
        <v>77</v>
      </c>
      <c r="AU330" s="137" t="s">
        <v>86</v>
      </c>
      <c r="AY330" s="130" t="s">
        <v>178</v>
      </c>
      <c r="BK330" s="138">
        <f>SUM(BK331:BK338)</f>
        <v>0</v>
      </c>
    </row>
    <row r="331" spans="2:65" s="1" customFormat="1" ht="16.5" customHeight="1">
      <c r="B331" s="31"/>
      <c r="C331" s="141" t="s">
        <v>321</v>
      </c>
      <c r="D331" s="141" t="s">
        <v>180</v>
      </c>
      <c r="E331" s="142" t="s">
        <v>322</v>
      </c>
      <c r="F331" s="143" t="s">
        <v>323</v>
      </c>
      <c r="G331" s="144" t="s">
        <v>96</v>
      </c>
      <c r="H331" s="145">
        <v>33</v>
      </c>
      <c r="I331" s="146"/>
      <c r="J331" s="147">
        <f>ROUND(I331*H331,2)</f>
        <v>0</v>
      </c>
      <c r="K331" s="143" t="s">
        <v>1</v>
      </c>
      <c r="L331" s="31"/>
      <c r="M331" s="148" t="s">
        <v>1</v>
      </c>
      <c r="N331" s="111" t="s">
        <v>43</v>
      </c>
      <c r="P331" s="149">
        <f>O331*H331</f>
        <v>0</v>
      </c>
      <c r="Q331" s="149">
        <v>0</v>
      </c>
      <c r="R331" s="149">
        <f>Q331*H331</f>
        <v>0</v>
      </c>
      <c r="S331" s="149">
        <v>0</v>
      </c>
      <c r="T331" s="150">
        <f>S331*H331</f>
        <v>0</v>
      </c>
      <c r="AR331" s="151" t="s">
        <v>184</v>
      </c>
      <c r="AT331" s="151" t="s">
        <v>180</v>
      </c>
      <c r="AU331" s="151" t="s">
        <v>88</v>
      </c>
      <c r="AY331" s="16" t="s">
        <v>178</v>
      </c>
      <c r="BE331" s="152">
        <f>IF(N331="základní",J331,0)</f>
        <v>0</v>
      </c>
      <c r="BF331" s="152">
        <f>IF(N331="snížená",J331,0)</f>
        <v>0</v>
      </c>
      <c r="BG331" s="152">
        <f>IF(N331="zákl. přenesená",J331,0)</f>
        <v>0</v>
      </c>
      <c r="BH331" s="152">
        <f>IF(N331="sníž. přenesená",J331,0)</f>
        <v>0</v>
      </c>
      <c r="BI331" s="152">
        <f>IF(N331="nulová",J331,0)</f>
        <v>0</v>
      </c>
      <c r="BJ331" s="16" t="s">
        <v>86</v>
      </c>
      <c r="BK331" s="152">
        <f>ROUND(I331*H331,2)</f>
        <v>0</v>
      </c>
      <c r="BL331" s="16" t="s">
        <v>184</v>
      </c>
      <c r="BM331" s="151" t="s">
        <v>324</v>
      </c>
    </row>
    <row r="332" spans="2:65" s="1" customFormat="1" ht="11.25">
      <c r="B332" s="31"/>
      <c r="D332" s="153" t="s">
        <v>186</v>
      </c>
      <c r="F332" s="154" t="s">
        <v>323</v>
      </c>
      <c r="I332" s="115"/>
      <c r="L332" s="31"/>
      <c r="M332" s="155"/>
      <c r="T332" s="55"/>
      <c r="AT332" s="16" t="s">
        <v>186</v>
      </c>
      <c r="AU332" s="16" t="s">
        <v>88</v>
      </c>
    </row>
    <row r="333" spans="2:65" s="13" customFormat="1" ht="11.25">
      <c r="B333" s="162"/>
      <c r="D333" s="153" t="s">
        <v>188</v>
      </c>
      <c r="E333" s="163" t="s">
        <v>1</v>
      </c>
      <c r="F333" s="164" t="s">
        <v>263</v>
      </c>
      <c r="H333" s="165">
        <v>33</v>
      </c>
      <c r="I333" s="166"/>
      <c r="L333" s="162"/>
      <c r="M333" s="167"/>
      <c r="T333" s="168"/>
      <c r="AT333" s="163" t="s">
        <v>188</v>
      </c>
      <c r="AU333" s="163" t="s">
        <v>88</v>
      </c>
      <c r="AV333" s="13" t="s">
        <v>88</v>
      </c>
      <c r="AW333" s="13" t="s">
        <v>34</v>
      </c>
      <c r="AX333" s="13" t="s">
        <v>78</v>
      </c>
      <c r="AY333" s="163" t="s">
        <v>178</v>
      </c>
    </row>
    <row r="334" spans="2:65" s="14" customFormat="1" ht="11.25">
      <c r="B334" s="169"/>
      <c r="D334" s="153" t="s">
        <v>188</v>
      </c>
      <c r="E334" s="170" t="s">
        <v>1</v>
      </c>
      <c r="F334" s="171" t="s">
        <v>195</v>
      </c>
      <c r="H334" s="172">
        <v>33</v>
      </c>
      <c r="I334" s="173"/>
      <c r="L334" s="169"/>
      <c r="M334" s="174"/>
      <c r="T334" s="175"/>
      <c r="AT334" s="170" t="s">
        <v>188</v>
      </c>
      <c r="AU334" s="170" t="s">
        <v>88</v>
      </c>
      <c r="AV334" s="14" t="s">
        <v>184</v>
      </c>
      <c r="AW334" s="14" t="s">
        <v>34</v>
      </c>
      <c r="AX334" s="14" t="s">
        <v>86</v>
      </c>
      <c r="AY334" s="170" t="s">
        <v>178</v>
      </c>
    </row>
    <row r="335" spans="2:65" s="1" customFormat="1" ht="16.5" customHeight="1">
      <c r="B335" s="31"/>
      <c r="C335" s="141" t="s">
        <v>325</v>
      </c>
      <c r="D335" s="141" t="s">
        <v>180</v>
      </c>
      <c r="E335" s="142" t="s">
        <v>326</v>
      </c>
      <c r="F335" s="143" t="s">
        <v>327</v>
      </c>
      <c r="G335" s="144" t="s">
        <v>96</v>
      </c>
      <c r="H335" s="145">
        <v>3.35</v>
      </c>
      <c r="I335" s="146"/>
      <c r="J335" s="147">
        <f>ROUND(I335*H335,2)</f>
        <v>0</v>
      </c>
      <c r="K335" s="143" t="s">
        <v>1</v>
      </c>
      <c r="L335" s="31"/>
      <c r="M335" s="148" t="s">
        <v>1</v>
      </c>
      <c r="N335" s="111" t="s">
        <v>43</v>
      </c>
      <c r="P335" s="149">
        <f>O335*H335</f>
        <v>0</v>
      </c>
      <c r="Q335" s="149">
        <v>8.9219999999999994E-2</v>
      </c>
      <c r="R335" s="149">
        <f>Q335*H335</f>
        <v>0.29888700000000001</v>
      </c>
      <c r="S335" s="149">
        <v>0</v>
      </c>
      <c r="T335" s="150">
        <f>S335*H335</f>
        <v>0</v>
      </c>
      <c r="AR335" s="151" t="s">
        <v>184</v>
      </c>
      <c r="AT335" s="151" t="s">
        <v>180</v>
      </c>
      <c r="AU335" s="151" t="s">
        <v>88</v>
      </c>
      <c r="AY335" s="16" t="s">
        <v>178</v>
      </c>
      <c r="BE335" s="152">
        <f>IF(N335="základní",J335,0)</f>
        <v>0</v>
      </c>
      <c r="BF335" s="152">
        <f>IF(N335="snížená",J335,0)</f>
        <v>0</v>
      </c>
      <c r="BG335" s="152">
        <f>IF(N335="zákl. přenesená",J335,0)</f>
        <v>0</v>
      </c>
      <c r="BH335" s="152">
        <f>IF(N335="sníž. přenesená",J335,0)</f>
        <v>0</v>
      </c>
      <c r="BI335" s="152">
        <f>IF(N335="nulová",J335,0)</f>
        <v>0</v>
      </c>
      <c r="BJ335" s="16" t="s">
        <v>86</v>
      </c>
      <c r="BK335" s="152">
        <f>ROUND(I335*H335,2)</f>
        <v>0</v>
      </c>
      <c r="BL335" s="16" t="s">
        <v>184</v>
      </c>
      <c r="BM335" s="151" t="s">
        <v>328</v>
      </c>
    </row>
    <row r="336" spans="2:65" s="1" customFormat="1" ht="11.25">
      <c r="B336" s="31"/>
      <c r="D336" s="153" t="s">
        <v>186</v>
      </c>
      <c r="F336" s="154" t="s">
        <v>327</v>
      </c>
      <c r="I336" s="115"/>
      <c r="L336" s="31"/>
      <c r="M336" s="155"/>
      <c r="T336" s="55"/>
      <c r="AT336" s="16" t="s">
        <v>186</v>
      </c>
      <c r="AU336" s="16" t="s">
        <v>88</v>
      </c>
    </row>
    <row r="337" spans="2:65" s="13" customFormat="1" ht="11.25">
      <c r="B337" s="162"/>
      <c r="D337" s="153" t="s">
        <v>188</v>
      </c>
      <c r="E337" s="163" t="s">
        <v>1</v>
      </c>
      <c r="F337" s="164" t="s">
        <v>270</v>
      </c>
      <c r="H337" s="165">
        <v>3.35</v>
      </c>
      <c r="I337" s="166"/>
      <c r="L337" s="162"/>
      <c r="M337" s="167"/>
      <c r="T337" s="168"/>
      <c r="AT337" s="163" t="s">
        <v>188</v>
      </c>
      <c r="AU337" s="163" t="s">
        <v>88</v>
      </c>
      <c r="AV337" s="13" t="s">
        <v>88</v>
      </c>
      <c r="AW337" s="13" t="s">
        <v>34</v>
      </c>
      <c r="AX337" s="13" t="s">
        <v>78</v>
      </c>
      <c r="AY337" s="163" t="s">
        <v>178</v>
      </c>
    </row>
    <row r="338" spans="2:65" s="14" customFormat="1" ht="11.25">
      <c r="B338" s="169"/>
      <c r="D338" s="153" t="s">
        <v>188</v>
      </c>
      <c r="E338" s="170" t="s">
        <v>1</v>
      </c>
      <c r="F338" s="171" t="s">
        <v>195</v>
      </c>
      <c r="H338" s="172">
        <v>3.35</v>
      </c>
      <c r="I338" s="173"/>
      <c r="L338" s="169"/>
      <c r="M338" s="174"/>
      <c r="T338" s="175"/>
      <c r="AT338" s="170" t="s">
        <v>188</v>
      </c>
      <c r="AU338" s="170" t="s">
        <v>88</v>
      </c>
      <c r="AV338" s="14" t="s">
        <v>184</v>
      </c>
      <c r="AW338" s="14" t="s">
        <v>34</v>
      </c>
      <c r="AX338" s="14" t="s">
        <v>86</v>
      </c>
      <c r="AY338" s="170" t="s">
        <v>178</v>
      </c>
    </row>
    <row r="339" spans="2:65" s="11" customFormat="1" ht="22.9" customHeight="1">
      <c r="B339" s="129"/>
      <c r="D339" s="130" t="s">
        <v>77</v>
      </c>
      <c r="E339" s="139" t="s">
        <v>240</v>
      </c>
      <c r="F339" s="139" t="s">
        <v>329</v>
      </c>
      <c r="I339" s="132"/>
      <c r="J339" s="140">
        <f>BK339</f>
        <v>0</v>
      </c>
      <c r="L339" s="129"/>
      <c r="M339" s="134"/>
      <c r="P339" s="135">
        <f>SUM(P340:P349)</f>
        <v>0</v>
      </c>
      <c r="R339" s="135">
        <f>SUM(R340:R349)</f>
        <v>2.6403235400000002E-2</v>
      </c>
      <c r="T339" s="136">
        <f>SUM(T340:T349)</f>
        <v>0</v>
      </c>
      <c r="AR339" s="130" t="s">
        <v>86</v>
      </c>
      <c r="AT339" s="137" t="s">
        <v>77</v>
      </c>
      <c r="AU339" s="137" t="s">
        <v>86</v>
      </c>
      <c r="AY339" s="130" t="s">
        <v>178</v>
      </c>
      <c r="BK339" s="138">
        <f>SUM(BK340:BK349)</f>
        <v>0</v>
      </c>
    </row>
    <row r="340" spans="2:65" s="1" customFormat="1" ht="16.5" customHeight="1">
      <c r="B340" s="31"/>
      <c r="C340" s="141" t="s">
        <v>330</v>
      </c>
      <c r="D340" s="141" t="s">
        <v>180</v>
      </c>
      <c r="E340" s="142" t="s">
        <v>331</v>
      </c>
      <c r="F340" s="143" t="s">
        <v>332</v>
      </c>
      <c r="G340" s="144" t="s">
        <v>333</v>
      </c>
      <c r="H340" s="145">
        <v>2</v>
      </c>
      <c r="I340" s="146"/>
      <c r="J340" s="147">
        <f>ROUND(I340*H340,2)</f>
        <v>0</v>
      </c>
      <c r="K340" s="143" t="s">
        <v>183</v>
      </c>
      <c r="L340" s="31"/>
      <c r="M340" s="148" t="s">
        <v>1</v>
      </c>
      <c r="N340" s="111" t="s">
        <v>43</v>
      </c>
      <c r="P340" s="149">
        <f>O340*H340</f>
        <v>0</v>
      </c>
      <c r="Q340" s="149">
        <v>4.8161770000000002E-4</v>
      </c>
      <c r="R340" s="149">
        <f>Q340*H340</f>
        <v>9.6323540000000003E-4</v>
      </c>
      <c r="S340" s="149">
        <v>0</v>
      </c>
      <c r="T340" s="150">
        <f>S340*H340</f>
        <v>0</v>
      </c>
      <c r="AR340" s="151" t="s">
        <v>184</v>
      </c>
      <c r="AT340" s="151" t="s">
        <v>180</v>
      </c>
      <c r="AU340" s="151" t="s">
        <v>88</v>
      </c>
      <c r="AY340" s="16" t="s">
        <v>178</v>
      </c>
      <c r="BE340" s="152">
        <f>IF(N340="základní",J340,0)</f>
        <v>0</v>
      </c>
      <c r="BF340" s="152">
        <f>IF(N340="snížená",J340,0)</f>
        <v>0</v>
      </c>
      <c r="BG340" s="152">
        <f>IF(N340="zákl. přenesená",J340,0)</f>
        <v>0</v>
      </c>
      <c r="BH340" s="152">
        <f>IF(N340="sníž. přenesená",J340,0)</f>
        <v>0</v>
      </c>
      <c r="BI340" s="152">
        <f>IF(N340="nulová",J340,0)</f>
        <v>0</v>
      </c>
      <c r="BJ340" s="16" t="s">
        <v>86</v>
      </c>
      <c r="BK340" s="152">
        <f>ROUND(I340*H340,2)</f>
        <v>0</v>
      </c>
      <c r="BL340" s="16" t="s">
        <v>184</v>
      </c>
      <c r="BM340" s="151" t="s">
        <v>334</v>
      </c>
    </row>
    <row r="341" spans="2:65" s="1" customFormat="1" ht="19.5">
      <c r="B341" s="31"/>
      <c r="D341" s="153" t="s">
        <v>186</v>
      </c>
      <c r="F341" s="154" t="s">
        <v>335</v>
      </c>
      <c r="I341" s="115"/>
      <c r="L341" s="31"/>
      <c r="M341" s="155"/>
      <c r="T341" s="55"/>
      <c r="AT341" s="16" t="s">
        <v>186</v>
      </c>
      <c r="AU341" s="16" t="s">
        <v>88</v>
      </c>
    </row>
    <row r="342" spans="2:65" s="12" customFormat="1" ht="11.25">
      <c r="B342" s="156"/>
      <c r="D342" s="153" t="s">
        <v>188</v>
      </c>
      <c r="E342" s="157" t="s">
        <v>1</v>
      </c>
      <c r="F342" s="158" t="s">
        <v>336</v>
      </c>
      <c r="H342" s="157" t="s">
        <v>1</v>
      </c>
      <c r="I342" s="159"/>
      <c r="L342" s="156"/>
      <c r="M342" s="160"/>
      <c r="T342" s="161"/>
      <c r="AT342" s="157" t="s">
        <v>188</v>
      </c>
      <c r="AU342" s="157" t="s">
        <v>88</v>
      </c>
      <c r="AV342" s="12" t="s">
        <v>86</v>
      </c>
      <c r="AW342" s="12" t="s">
        <v>34</v>
      </c>
      <c r="AX342" s="12" t="s">
        <v>78</v>
      </c>
      <c r="AY342" s="157" t="s">
        <v>178</v>
      </c>
    </row>
    <row r="343" spans="2:65" s="13" customFormat="1" ht="11.25">
      <c r="B343" s="162"/>
      <c r="D343" s="153" t="s">
        <v>188</v>
      </c>
      <c r="E343" s="163" t="s">
        <v>1</v>
      </c>
      <c r="F343" s="164" t="s">
        <v>88</v>
      </c>
      <c r="H343" s="165">
        <v>2</v>
      </c>
      <c r="I343" s="166"/>
      <c r="L343" s="162"/>
      <c r="M343" s="167"/>
      <c r="T343" s="168"/>
      <c r="AT343" s="163" t="s">
        <v>188</v>
      </c>
      <c r="AU343" s="163" t="s">
        <v>88</v>
      </c>
      <c r="AV343" s="13" t="s">
        <v>88</v>
      </c>
      <c r="AW343" s="13" t="s">
        <v>34</v>
      </c>
      <c r="AX343" s="13" t="s">
        <v>78</v>
      </c>
      <c r="AY343" s="163" t="s">
        <v>178</v>
      </c>
    </row>
    <row r="344" spans="2:65" s="14" customFormat="1" ht="11.25">
      <c r="B344" s="169"/>
      <c r="D344" s="153" t="s">
        <v>188</v>
      </c>
      <c r="E344" s="170" t="s">
        <v>1</v>
      </c>
      <c r="F344" s="171" t="s">
        <v>195</v>
      </c>
      <c r="H344" s="172">
        <v>2</v>
      </c>
      <c r="I344" s="173"/>
      <c r="L344" s="169"/>
      <c r="M344" s="174"/>
      <c r="T344" s="175"/>
      <c r="AT344" s="170" t="s">
        <v>188</v>
      </c>
      <c r="AU344" s="170" t="s">
        <v>88</v>
      </c>
      <c r="AV344" s="14" t="s">
        <v>184</v>
      </c>
      <c r="AW344" s="14" t="s">
        <v>34</v>
      </c>
      <c r="AX344" s="14" t="s">
        <v>86</v>
      </c>
      <c r="AY344" s="170" t="s">
        <v>178</v>
      </c>
    </row>
    <row r="345" spans="2:65" s="1" customFormat="1" ht="16.5" customHeight="1">
      <c r="B345" s="31"/>
      <c r="C345" s="179" t="s">
        <v>337</v>
      </c>
      <c r="D345" s="179" t="s">
        <v>251</v>
      </c>
      <c r="E345" s="180" t="s">
        <v>338</v>
      </c>
      <c r="F345" s="181" t="s">
        <v>339</v>
      </c>
      <c r="G345" s="182" t="s">
        <v>333</v>
      </c>
      <c r="H345" s="183">
        <v>2</v>
      </c>
      <c r="I345" s="184"/>
      <c r="J345" s="185">
        <f>ROUND(I345*H345,2)</f>
        <v>0</v>
      </c>
      <c r="K345" s="181" t="s">
        <v>1</v>
      </c>
      <c r="L345" s="186"/>
      <c r="M345" s="187" t="s">
        <v>1</v>
      </c>
      <c r="N345" s="188" t="s">
        <v>43</v>
      </c>
      <c r="P345" s="149">
        <f>O345*H345</f>
        <v>0</v>
      </c>
      <c r="Q345" s="149">
        <v>1.272E-2</v>
      </c>
      <c r="R345" s="149">
        <f>Q345*H345</f>
        <v>2.5440000000000001E-2</v>
      </c>
      <c r="S345" s="149">
        <v>0</v>
      </c>
      <c r="T345" s="150">
        <f>S345*H345</f>
        <v>0</v>
      </c>
      <c r="AR345" s="151" t="s">
        <v>255</v>
      </c>
      <c r="AT345" s="151" t="s">
        <v>251</v>
      </c>
      <c r="AU345" s="151" t="s">
        <v>88</v>
      </c>
      <c r="AY345" s="16" t="s">
        <v>178</v>
      </c>
      <c r="BE345" s="152">
        <f>IF(N345="základní",J345,0)</f>
        <v>0</v>
      </c>
      <c r="BF345" s="152">
        <f>IF(N345="snížená",J345,0)</f>
        <v>0</v>
      </c>
      <c r="BG345" s="152">
        <f>IF(N345="zákl. přenesená",J345,0)</f>
        <v>0</v>
      </c>
      <c r="BH345" s="152">
        <f>IF(N345="sníž. přenesená",J345,0)</f>
        <v>0</v>
      </c>
      <c r="BI345" s="152">
        <f>IF(N345="nulová",J345,0)</f>
        <v>0</v>
      </c>
      <c r="BJ345" s="16" t="s">
        <v>86</v>
      </c>
      <c r="BK345" s="152">
        <f>ROUND(I345*H345,2)</f>
        <v>0</v>
      </c>
      <c r="BL345" s="16" t="s">
        <v>184</v>
      </c>
      <c r="BM345" s="151" t="s">
        <v>340</v>
      </c>
    </row>
    <row r="346" spans="2:65" s="1" customFormat="1" ht="11.25">
      <c r="B346" s="31"/>
      <c r="D346" s="153" t="s">
        <v>186</v>
      </c>
      <c r="F346" s="154" t="s">
        <v>339</v>
      </c>
      <c r="I346" s="115"/>
      <c r="L346" s="31"/>
      <c r="M346" s="155"/>
      <c r="T346" s="55"/>
      <c r="AT346" s="16" t="s">
        <v>186</v>
      </c>
      <c r="AU346" s="16" t="s">
        <v>88</v>
      </c>
    </row>
    <row r="347" spans="2:65" s="12" customFormat="1" ht="11.25">
      <c r="B347" s="156"/>
      <c r="D347" s="153" t="s">
        <v>188</v>
      </c>
      <c r="E347" s="157" t="s">
        <v>1</v>
      </c>
      <c r="F347" s="158" t="s">
        <v>336</v>
      </c>
      <c r="H347" s="157" t="s">
        <v>1</v>
      </c>
      <c r="I347" s="159"/>
      <c r="L347" s="156"/>
      <c r="M347" s="160"/>
      <c r="T347" s="161"/>
      <c r="AT347" s="157" t="s">
        <v>188</v>
      </c>
      <c r="AU347" s="157" t="s">
        <v>88</v>
      </c>
      <c r="AV347" s="12" t="s">
        <v>86</v>
      </c>
      <c r="AW347" s="12" t="s">
        <v>34</v>
      </c>
      <c r="AX347" s="12" t="s">
        <v>78</v>
      </c>
      <c r="AY347" s="157" t="s">
        <v>178</v>
      </c>
    </row>
    <row r="348" spans="2:65" s="13" customFormat="1" ht="11.25">
      <c r="B348" s="162"/>
      <c r="D348" s="153" t="s">
        <v>188</v>
      </c>
      <c r="E348" s="163" t="s">
        <v>1</v>
      </c>
      <c r="F348" s="164" t="s">
        <v>88</v>
      </c>
      <c r="H348" s="165">
        <v>2</v>
      </c>
      <c r="I348" s="166"/>
      <c r="L348" s="162"/>
      <c r="M348" s="167"/>
      <c r="T348" s="168"/>
      <c r="AT348" s="163" t="s">
        <v>188</v>
      </c>
      <c r="AU348" s="163" t="s">
        <v>88</v>
      </c>
      <c r="AV348" s="13" t="s">
        <v>88</v>
      </c>
      <c r="AW348" s="13" t="s">
        <v>34</v>
      </c>
      <c r="AX348" s="13" t="s">
        <v>78</v>
      </c>
      <c r="AY348" s="163" t="s">
        <v>178</v>
      </c>
    </row>
    <row r="349" spans="2:65" s="14" customFormat="1" ht="11.25">
      <c r="B349" s="169"/>
      <c r="D349" s="153" t="s">
        <v>188</v>
      </c>
      <c r="E349" s="170" t="s">
        <v>1</v>
      </c>
      <c r="F349" s="171" t="s">
        <v>195</v>
      </c>
      <c r="H349" s="172">
        <v>2</v>
      </c>
      <c r="I349" s="173"/>
      <c r="L349" s="169"/>
      <c r="M349" s="174"/>
      <c r="T349" s="175"/>
      <c r="AT349" s="170" t="s">
        <v>188</v>
      </c>
      <c r="AU349" s="170" t="s">
        <v>88</v>
      </c>
      <c r="AV349" s="14" t="s">
        <v>184</v>
      </c>
      <c r="AW349" s="14" t="s">
        <v>34</v>
      </c>
      <c r="AX349" s="14" t="s">
        <v>86</v>
      </c>
      <c r="AY349" s="170" t="s">
        <v>178</v>
      </c>
    </row>
    <row r="350" spans="2:65" s="11" customFormat="1" ht="22.9" customHeight="1">
      <c r="B350" s="129"/>
      <c r="D350" s="130" t="s">
        <v>77</v>
      </c>
      <c r="E350" s="139" t="s">
        <v>255</v>
      </c>
      <c r="F350" s="139" t="s">
        <v>341</v>
      </c>
      <c r="I350" s="132"/>
      <c r="J350" s="140">
        <f>BK350</f>
        <v>0</v>
      </c>
      <c r="L350" s="129"/>
      <c r="M350" s="134"/>
      <c r="P350" s="135">
        <f>SUM(P351:P367)</f>
        <v>0</v>
      </c>
      <c r="R350" s="135">
        <f>SUM(R351:R367)</f>
        <v>3.5698799999999996E-2</v>
      </c>
      <c r="T350" s="136">
        <f>SUM(T351:T367)</f>
        <v>0</v>
      </c>
      <c r="AR350" s="130" t="s">
        <v>86</v>
      </c>
      <c r="AT350" s="137" t="s">
        <v>77</v>
      </c>
      <c r="AU350" s="137" t="s">
        <v>86</v>
      </c>
      <c r="AY350" s="130" t="s">
        <v>178</v>
      </c>
      <c r="BK350" s="138">
        <f>SUM(BK351:BK367)</f>
        <v>0</v>
      </c>
    </row>
    <row r="351" spans="2:65" s="1" customFormat="1" ht="16.5" customHeight="1">
      <c r="B351" s="31"/>
      <c r="C351" s="141" t="s">
        <v>342</v>
      </c>
      <c r="D351" s="141" t="s">
        <v>180</v>
      </c>
      <c r="E351" s="142" t="s">
        <v>343</v>
      </c>
      <c r="F351" s="143" t="s">
        <v>344</v>
      </c>
      <c r="G351" s="144" t="s">
        <v>345</v>
      </c>
      <c r="H351" s="145">
        <v>25</v>
      </c>
      <c r="I351" s="146"/>
      <c r="J351" s="147">
        <f>ROUND(I351*H351,2)</f>
        <v>0</v>
      </c>
      <c r="K351" s="143" t="s">
        <v>1</v>
      </c>
      <c r="L351" s="31"/>
      <c r="M351" s="148" t="s">
        <v>1</v>
      </c>
      <c r="N351" s="111" t="s">
        <v>43</v>
      </c>
      <c r="P351" s="149">
        <f>O351*H351</f>
        <v>0</v>
      </c>
      <c r="Q351" s="149">
        <v>1.0000000000000001E-5</v>
      </c>
      <c r="R351" s="149">
        <f>Q351*H351</f>
        <v>2.5000000000000001E-4</v>
      </c>
      <c r="S351" s="149">
        <v>0</v>
      </c>
      <c r="T351" s="150">
        <f>S351*H351</f>
        <v>0</v>
      </c>
      <c r="AR351" s="151" t="s">
        <v>184</v>
      </c>
      <c r="AT351" s="151" t="s">
        <v>180</v>
      </c>
      <c r="AU351" s="151" t="s">
        <v>88</v>
      </c>
      <c r="AY351" s="16" t="s">
        <v>178</v>
      </c>
      <c r="BE351" s="152">
        <f>IF(N351="základní",J351,0)</f>
        <v>0</v>
      </c>
      <c r="BF351" s="152">
        <f>IF(N351="snížená",J351,0)</f>
        <v>0</v>
      </c>
      <c r="BG351" s="152">
        <f>IF(N351="zákl. přenesená",J351,0)</f>
        <v>0</v>
      </c>
      <c r="BH351" s="152">
        <f>IF(N351="sníž. přenesená",J351,0)</f>
        <v>0</v>
      </c>
      <c r="BI351" s="152">
        <f>IF(N351="nulová",J351,0)</f>
        <v>0</v>
      </c>
      <c r="BJ351" s="16" t="s">
        <v>86</v>
      </c>
      <c r="BK351" s="152">
        <f>ROUND(I351*H351,2)</f>
        <v>0</v>
      </c>
      <c r="BL351" s="16" t="s">
        <v>184</v>
      </c>
      <c r="BM351" s="151" t="s">
        <v>346</v>
      </c>
    </row>
    <row r="352" spans="2:65" s="1" customFormat="1" ht="11.25">
      <c r="B352" s="31"/>
      <c r="D352" s="153" t="s">
        <v>186</v>
      </c>
      <c r="F352" s="154" t="s">
        <v>344</v>
      </c>
      <c r="I352" s="115"/>
      <c r="L352" s="31"/>
      <c r="M352" s="155"/>
      <c r="T352" s="55"/>
      <c r="AT352" s="16" t="s">
        <v>186</v>
      </c>
      <c r="AU352" s="16" t="s">
        <v>88</v>
      </c>
    </row>
    <row r="353" spans="2:65" s="12" customFormat="1" ht="11.25">
      <c r="B353" s="156"/>
      <c r="D353" s="153" t="s">
        <v>188</v>
      </c>
      <c r="E353" s="157" t="s">
        <v>1</v>
      </c>
      <c r="F353" s="158" t="s">
        <v>347</v>
      </c>
      <c r="H353" s="157" t="s">
        <v>1</v>
      </c>
      <c r="I353" s="159"/>
      <c r="L353" s="156"/>
      <c r="M353" s="160"/>
      <c r="T353" s="161"/>
      <c r="AT353" s="157" t="s">
        <v>188</v>
      </c>
      <c r="AU353" s="157" t="s">
        <v>88</v>
      </c>
      <c r="AV353" s="12" t="s">
        <v>86</v>
      </c>
      <c r="AW353" s="12" t="s">
        <v>34</v>
      </c>
      <c r="AX353" s="12" t="s">
        <v>78</v>
      </c>
      <c r="AY353" s="157" t="s">
        <v>178</v>
      </c>
    </row>
    <row r="354" spans="2:65" s="13" customFormat="1" ht="11.25">
      <c r="B354" s="162"/>
      <c r="D354" s="153" t="s">
        <v>188</v>
      </c>
      <c r="E354" s="163" t="s">
        <v>1</v>
      </c>
      <c r="F354" s="164" t="s">
        <v>348</v>
      </c>
      <c r="H354" s="165">
        <v>25</v>
      </c>
      <c r="I354" s="166"/>
      <c r="L354" s="162"/>
      <c r="M354" s="167"/>
      <c r="T354" s="168"/>
      <c r="AT354" s="163" t="s">
        <v>188</v>
      </c>
      <c r="AU354" s="163" t="s">
        <v>88</v>
      </c>
      <c r="AV354" s="13" t="s">
        <v>88</v>
      </c>
      <c r="AW354" s="13" t="s">
        <v>34</v>
      </c>
      <c r="AX354" s="13" t="s">
        <v>78</v>
      </c>
      <c r="AY354" s="163" t="s">
        <v>178</v>
      </c>
    </row>
    <row r="355" spans="2:65" s="14" customFormat="1" ht="11.25">
      <c r="B355" s="169"/>
      <c r="D355" s="153" t="s">
        <v>188</v>
      </c>
      <c r="E355" s="170" t="s">
        <v>1</v>
      </c>
      <c r="F355" s="171" t="s">
        <v>195</v>
      </c>
      <c r="H355" s="172">
        <v>25</v>
      </c>
      <c r="I355" s="173"/>
      <c r="L355" s="169"/>
      <c r="M355" s="174"/>
      <c r="T355" s="175"/>
      <c r="AT355" s="170" t="s">
        <v>188</v>
      </c>
      <c r="AU355" s="170" t="s">
        <v>88</v>
      </c>
      <c r="AV355" s="14" t="s">
        <v>184</v>
      </c>
      <c r="AW355" s="14" t="s">
        <v>34</v>
      </c>
      <c r="AX355" s="14" t="s">
        <v>86</v>
      </c>
      <c r="AY355" s="170" t="s">
        <v>178</v>
      </c>
    </row>
    <row r="356" spans="2:65" s="1" customFormat="1" ht="16.5" customHeight="1">
      <c r="B356" s="31"/>
      <c r="C356" s="141" t="s">
        <v>7</v>
      </c>
      <c r="D356" s="141" t="s">
        <v>180</v>
      </c>
      <c r="E356" s="142" t="s">
        <v>349</v>
      </c>
      <c r="F356" s="143" t="s">
        <v>350</v>
      </c>
      <c r="G356" s="144" t="s">
        <v>333</v>
      </c>
      <c r="H356" s="145">
        <v>1</v>
      </c>
      <c r="I356" s="146"/>
      <c r="J356" s="147">
        <f>ROUND(I356*H356,2)</f>
        <v>0</v>
      </c>
      <c r="K356" s="143" t="s">
        <v>1</v>
      </c>
      <c r="L356" s="31"/>
      <c r="M356" s="148" t="s">
        <v>1</v>
      </c>
      <c r="N356" s="111" t="s">
        <v>43</v>
      </c>
      <c r="P356" s="149">
        <f>O356*H356</f>
        <v>0</v>
      </c>
      <c r="Q356" s="149">
        <v>2.0000000000000002E-5</v>
      </c>
      <c r="R356" s="149">
        <f>Q356*H356</f>
        <v>2.0000000000000002E-5</v>
      </c>
      <c r="S356" s="149">
        <v>0</v>
      </c>
      <c r="T356" s="150">
        <f>S356*H356</f>
        <v>0</v>
      </c>
      <c r="AR356" s="151" t="s">
        <v>184</v>
      </c>
      <c r="AT356" s="151" t="s">
        <v>180</v>
      </c>
      <c r="AU356" s="151" t="s">
        <v>88</v>
      </c>
      <c r="AY356" s="16" t="s">
        <v>178</v>
      </c>
      <c r="BE356" s="152">
        <f>IF(N356="základní",J356,0)</f>
        <v>0</v>
      </c>
      <c r="BF356" s="152">
        <f>IF(N356="snížená",J356,0)</f>
        <v>0</v>
      </c>
      <c r="BG356" s="152">
        <f>IF(N356="zákl. přenesená",J356,0)</f>
        <v>0</v>
      </c>
      <c r="BH356" s="152">
        <f>IF(N356="sníž. přenesená",J356,0)</f>
        <v>0</v>
      </c>
      <c r="BI356" s="152">
        <f>IF(N356="nulová",J356,0)</f>
        <v>0</v>
      </c>
      <c r="BJ356" s="16" t="s">
        <v>86</v>
      </c>
      <c r="BK356" s="152">
        <f>ROUND(I356*H356,2)</f>
        <v>0</v>
      </c>
      <c r="BL356" s="16" t="s">
        <v>184</v>
      </c>
      <c r="BM356" s="151" t="s">
        <v>351</v>
      </c>
    </row>
    <row r="357" spans="2:65" s="1" customFormat="1" ht="11.25">
      <c r="B357" s="31"/>
      <c r="D357" s="153" t="s">
        <v>186</v>
      </c>
      <c r="F357" s="154" t="s">
        <v>350</v>
      </c>
      <c r="I357" s="115"/>
      <c r="L357" s="31"/>
      <c r="M357" s="155"/>
      <c r="T357" s="55"/>
      <c r="AT357" s="16" t="s">
        <v>186</v>
      </c>
      <c r="AU357" s="16" t="s">
        <v>88</v>
      </c>
    </row>
    <row r="358" spans="2:65" s="12" customFormat="1" ht="11.25">
      <c r="B358" s="156"/>
      <c r="D358" s="153" t="s">
        <v>188</v>
      </c>
      <c r="E358" s="157" t="s">
        <v>1</v>
      </c>
      <c r="F358" s="158" t="s">
        <v>352</v>
      </c>
      <c r="H358" s="157" t="s">
        <v>1</v>
      </c>
      <c r="I358" s="159"/>
      <c r="L358" s="156"/>
      <c r="M358" s="160"/>
      <c r="T358" s="161"/>
      <c r="AT358" s="157" t="s">
        <v>188</v>
      </c>
      <c r="AU358" s="157" t="s">
        <v>88</v>
      </c>
      <c r="AV358" s="12" t="s">
        <v>86</v>
      </c>
      <c r="AW358" s="12" t="s">
        <v>34</v>
      </c>
      <c r="AX358" s="12" t="s">
        <v>78</v>
      </c>
      <c r="AY358" s="157" t="s">
        <v>178</v>
      </c>
    </row>
    <row r="359" spans="2:65" s="13" customFormat="1" ht="11.25">
      <c r="B359" s="162"/>
      <c r="D359" s="153" t="s">
        <v>188</v>
      </c>
      <c r="E359" s="163" t="s">
        <v>1</v>
      </c>
      <c r="F359" s="164" t="s">
        <v>86</v>
      </c>
      <c r="H359" s="165">
        <v>1</v>
      </c>
      <c r="I359" s="166"/>
      <c r="L359" s="162"/>
      <c r="M359" s="167"/>
      <c r="T359" s="168"/>
      <c r="AT359" s="163" t="s">
        <v>188</v>
      </c>
      <c r="AU359" s="163" t="s">
        <v>88</v>
      </c>
      <c r="AV359" s="13" t="s">
        <v>88</v>
      </c>
      <c r="AW359" s="13" t="s">
        <v>34</v>
      </c>
      <c r="AX359" s="13" t="s">
        <v>78</v>
      </c>
      <c r="AY359" s="163" t="s">
        <v>178</v>
      </c>
    </row>
    <row r="360" spans="2:65" s="14" customFormat="1" ht="11.25">
      <c r="B360" s="169"/>
      <c r="D360" s="153" t="s">
        <v>188</v>
      </c>
      <c r="E360" s="170" t="s">
        <v>1</v>
      </c>
      <c r="F360" s="171" t="s">
        <v>195</v>
      </c>
      <c r="H360" s="172">
        <v>1</v>
      </c>
      <c r="I360" s="173"/>
      <c r="L360" s="169"/>
      <c r="M360" s="174"/>
      <c r="T360" s="175"/>
      <c r="AT360" s="170" t="s">
        <v>188</v>
      </c>
      <c r="AU360" s="170" t="s">
        <v>88</v>
      </c>
      <c r="AV360" s="14" t="s">
        <v>184</v>
      </c>
      <c r="AW360" s="14" t="s">
        <v>34</v>
      </c>
      <c r="AX360" s="14" t="s">
        <v>86</v>
      </c>
      <c r="AY360" s="170" t="s">
        <v>178</v>
      </c>
    </row>
    <row r="361" spans="2:65" s="1" customFormat="1" ht="24.2" customHeight="1">
      <c r="B361" s="31"/>
      <c r="C361" s="141" t="s">
        <v>353</v>
      </c>
      <c r="D361" s="141" t="s">
        <v>180</v>
      </c>
      <c r="E361" s="142" t="s">
        <v>354</v>
      </c>
      <c r="F361" s="143" t="s">
        <v>355</v>
      </c>
      <c r="G361" s="144" t="s">
        <v>91</v>
      </c>
      <c r="H361" s="145">
        <v>0.60499999999999998</v>
      </c>
      <c r="I361" s="146"/>
      <c r="J361" s="147">
        <f>ROUND(I361*H361,2)</f>
        <v>0</v>
      </c>
      <c r="K361" s="143" t="s">
        <v>1</v>
      </c>
      <c r="L361" s="31"/>
      <c r="M361" s="148" t="s">
        <v>1</v>
      </c>
      <c r="N361" s="111" t="s">
        <v>43</v>
      </c>
      <c r="P361" s="149">
        <f>O361*H361</f>
        <v>0</v>
      </c>
      <c r="Q361" s="149">
        <v>5.8560000000000001E-2</v>
      </c>
      <c r="R361" s="149">
        <f>Q361*H361</f>
        <v>3.5428799999999996E-2</v>
      </c>
      <c r="S361" s="149">
        <v>0</v>
      </c>
      <c r="T361" s="150">
        <f>S361*H361</f>
        <v>0</v>
      </c>
      <c r="AR361" s="151" t="s">
        <v>184</v>
      </c>
      <c r="AT361" s="151" t="s">
        <v>180</v>
      </c>
      <c r="AU361" s="151" t="s">
        <v>88</v>
      </c>
      <c r="AY361" s="16" t="s">
        <v>178</v>
      </c>
      <c r="BE361" s="152">
        <f>IF(N361="základní",J361,0)</f>
        <v>0</v>
      </c>
      <c r="BF361" s="152">
        <f>IF(N361="snížená",J361,0)</f>
        <v>0</v>
      </c>
      <c r="BG361" s="152">
        <f>IF(N361="zákl. přenesená",J361,0)</f>
        <v>0</v>
      </c>
      <c r="BH361" s="152">
        <f>IF(N361="sníž. přenesená",J361,0)</f>
        <v>0</v>
      </c>
      <c r="BI361" s="152">
        <f>IF(N361="nulová",J361,0)</f>
        <v>0</v>
      </c>
      <c r="BJ361" s="16" t="s">
        <v>86</v>
      </c>
      <c r="BK361" s="152">
        <f>ROUND(I361*H361,2)</f>
        <v>0</v>
      </c>
      <c r="BL361" s="16" t="s">
        <v>184</v>
      </c>
      <c r="BM361" s="151" t="s">
        <v>356</v>
      </c>
    </row>
    <row r="362" spans="2:65" s="1" customFormat="1" ht="19.5">
      <c r="B362" s="31"/>
      <c r="D362" s="153" t="s">
        <v>186</v>
      </c>
      <c r="F362" s="154" t="s">
        <v>357</v>
      </c>
      <c r="I362" s="115"/>
      <c r="L362" s="31"/>
      <c r="M362" s="155"/>
      <c r="T362" s="55"/>
      <c r="AT362" s="16" t="s">
        <v>186</v>
      </c>
      <c r="AU362" s="16" t="s">
        <v>88</v>
      </c>
    </row>
    <row r="363" spans="2:65" s="12" customFormat="1" ht="11.25">
      <c r="B363" s="156"/>
      <c r="D363" s="153" t="s">
        <v>188</v>
      </c>
      <c r="E363" s="157" t="s">
        <v>1</v>
      </c>
      <c r="F363" s="158" t="s">
        <v>358</v>
      </c>
      <c r="H363" s="157" t="s">
        <v>1</v>
      </c>
      <c r="I363" s="159"/>
      <c r="L363" s="156"/>
      <c r="M363" s="160"/>
      <c r="T363" s="161"/>
      <c r="AT363" s="157" t="s">
        <v>188</v>
      </c>
      <c r="AU363" s="157" t="s">
        <v>88</v>
      </c>
      <c r="AV363" s="12" t="s">
        <v>86</v>
      </c>
      <c r="AW363" s="12" t="s">
        <v>34</v>
      </c>
      <c r="AX363" s="12" t="s">
        <v>78</v>
      </c>
      <c r="AY363" s="157" t="s">
        <v>178</v>
      </c>
    </row>
    <row r="364" spans="2:65" s="12" customFormat="1" ht="11.25">
      <c r="B364" s="156"/>
      <c r="D364" s="153" t="s">
        <v>188</v>
      </c>
      <c r="E364" s="157" t="s">
        <v>1</v>
      </c>
      <c r="F364" s="158" t="s">
        <v>359</v>
      </c>
      <c r="H364" s="157" t="s">
        <v>1</v>
      </c>
      <c r="I364" s="159"/>
      <c r="L364" s="156"/>
      <c r="M364" s="160"/>
      <c r="T364" s="161"/>
      <c r="AT364" s="157" t="s">
        <v>188</v>
      </c>
      <c r="AU364" s="157" t="s">
        <v>88</v>
      </c>
      <c r="AV364" s="12" t="s">
        <v>86</v>
      </c>
      <c r="AW364" s="12" t="s">
        <v>34</v>
      </c>
      <c r="AX364" s="12" t="s">
        <v>78</v>
      </c>
      <c r="AY364" s="157" t="s">
        <v>178</v>
      </c>
    </row>
    <row r="365" spans="2:65" s="12" customFormat="1" ht="11.25">
      <c r="B365" s="156"/>
      <c r="D365" s="153" t="s">
        <v>188</v>
      </c>
      <c r="E365" s="157" t="s">
        <v>1</v>
      </c>
      <c r="F365" s="158" t="s">
        <v>360</v>
      </c>
      <c r="H365" s="157" t="s">
        <v>1</v>
      </c>
      <c r="I365" s="159"/>
      <c r="L365" s="156"/>
      <c r="M365" s="160"/>
      <c r="T365" s="161"/>
      <c r="AT365" s="157" t="s">
        <v>188</v>
      </c>
      <c r="AU365" s="157" t="s">
        <v>88</v>
      </c>
      <c r="AV365" s="12" t="s">
        <v>86</v>
      </c>
      <c r="AW365" s="12" t="s">
        <v>34</v>
      </c>
      <c r="AX365" s="12" t="s">
        <v>78</v>
      </c>
      <c r="AY365" s="157" t="s">
        <v>178</v>
      </c>
    </row>
    <row r="366" spans="2:65" s="13" customFormat="1" ht="11.25">
      <c r="B366" s="162"/>
      <c r="D366" s="153" t="s">
        <v>188</v>
      </c>
      <c r="E366" s="163" t="s">
        <v>1</v>
      </c>
      <c r="F366" s="164" t="s">
        <v>361</v>
      </c>
      <c r="H366" s="165">
        <v>0.60499999999999998</v>
      </c>
      <c r="I366" s="166"/>
      <c r="L366" s="162"/>
      <c r="M366" s="167"/>
      <c r="T366" s="168"/>
      <c r="AT366" s="163" t="s">
        <v>188</v>
      </c>
      <c r="AU366" s="163" t="s">
        <v>88</v>
      </c>
      <c r="AV366" s="13" t="s">
        <v>88</v>
      </c>
      <c r="AW366" s="13" t="s">
        <v>34</v>
      </c>
      <c r="AX366" s="13" t="s">
        <v>78</v>
      </c>
      <c r="AY366" s="163" t="s">
        <v>178</v>
      </c>
    </row>
    <row r="367" spans="2:65" s="14" customFormat="1" ht="11.25">
      <c r="B367" s="169"/>
      <c r="D367" s="153" t="s">
        <v>188</v>
      </c>
      <c r="E367" s="170" t="s">
        <v>1</v>
      </c>
      <c r="F367" s="171" t="s">
        <v>195</v>
      </c>
      <c r="H367" s="172">
        <v>0.60499999999999998</v>
      </c>
      <c r="I367" s="173"/>
      <c r="L367" s="169"/>
      <c r="M367" s="174"/>
      <c r="T367" s="175"/>
      <c r="AT367" s="170" t="s">
        <v>188</v>
      </c>
      <c r="AU367" s="170" t="s">
        <v>88</v>
      </c>
      <c r="AV367" s="14" t="s">
        <v>184</v>
      </c>
      <c r="AW367" s="14" t="s">
        <v>34</v>
      </c>
      <c r="AX367" s="14" t="s">
        <v>86</v>
      </c>
      <c r="AY367" s="170" t="s">
        <v>178</v>
      </c>
    </row>
    <row r="368" spans="2:65" s="11" customFormat="1" ht="22.9" customHeight="1">
      <c r="B368" s="129"/>
      <c r="D368" s="130" t="s">
        <v>77</v>
      </c>
      <c r="E368" s="139" t="s">
        <v>264</v>
      </c>
      <c r="F368" s="139" t="s">
        <v>362</v>
      </c>
      <c r="I368" s="132"/>
      <c r="J368" s="140">
        <f>BK368</f>
        <v>0</v>
      </c>
      <c r="L368" s="129"/>
      <c r="M368" s="134"/>
      <c r="P368" s="135">
        <f>SUM(P369:P375)</f>
        <v>0</v>
      </c>
      <c r="R368" s="135">
        <f>SUM(R369:R375)</f>
        <v>2.8221599999999999E-2</v>
      </c>
      <c r="T368" s="136">
        <f>SUM(T369:T375)</f>
        <v>0</v>
      </c>
      <c r="AR368" s="130" t="s">
        <v>86</v>
      </c>
      <c r="AT368" s="137" t="s">
        <v>77</v>
      </c>
      <c r="AU368" s="137" t="s">
        <v>86</v>
      </c>
      <c r="AY368" s="130" t="s">
        <v>178</v>
      </c>
      <c r="BK368" s="138">
        <f>SUM(BK369:BK375)</f>
        <v>0</v>
      </c>
    </row>
    <row r="369" spans="2:65" s="1" customFormat="1" ht="16.5" customHeight="1">
      <c r="B369" s="31"/>
      <c r="C369" s="141" t="s">
        <v>363</v>
      </c>
      <c r="D369" s="141" t="s">
        <v>180</v>
      </c>
      <c r="E369" s="142" t="s">
        <v>364</v>
      </c>
      <c r="F369" s="143" t="s">
        <v>365</v>
      </c>
      <c r="G369" s="144" t="s">
        <v>333</v>
      </c>
      <c r="H369" s="145">
        <v>2</v>
      </c>
      <c r="I369" s="146"/>
      <c r="J369" s="147">
        <f>ROUND(I369*H369,2)</f>
        <v>0</v>
      </c>
      <c r="K369" s="143" t="s">
        <v>183</v>
      </c>
      <c r="L369" s="31"/>
      <c r="M369" s="148" t="s">
        <v>1</v>
      </c>
      <c r="N369" s="111" t="s">
        <v>43</v>
      </c>
      <c r="P369" s="149">
        <f>O369*H369</f>
        <v>0</v>
      </c>
      <c r="Q369" s="149">
        <v>1.108E-4</v>
      </c>
      <c r="R369" s="149">
        <f>Q369*H369</f>
        <v>2.2159999999999999E-4</v>
      </c>
      <c r="S369" s="149">
        <v>0</v>
      </c>
      <c r="T369" s="150">
        <f>S369*H369</f>
        <v>0</v>
      </c>
      <c r="AR369" s="151" t="s">
        <v>184</v>
      </c>
      <c r="AT369" s="151" t="s">
        <v>180</v>
      </c>
      <c r="AU369" s="151" t="s">
        <v>88</v>
      </c>
      <c r="AY369" s="16" t="s">
        <v>178</v>
      </c>
      <c r="BE369" s="152">
        <f>IF(N369="základní",J369,0)</f>
        <v>0</v>
      </c>
      <c r="BF369" s="152">
        <f>IF(N369="snížená",J369,0)</f>
        <v>0</v>
      </c>
      <c r="BG369" s="152">
        <f>IF(N369="zákl. přenesená",J369,0)</f>
        <v>0</v>
      </c>
      <c r="BH369" s="152">
        <f>IF(N369="sníž. přenesená",J369,0)</f>
        <v>0</v>
      </c>
      <c r="BI369" s="152">
        <f>IF(N369="nulová",J369,0)</f>
        <v>0</v>
      </c>
      <c r="BJ369" s="16" t="s">
        <v>86</v>
      </c>
      <c r="BK369" s="152">
        <f>ROUND(I369*H369,2)</f>
        <v>0</v>
      </c>
      <c r="BL369" s="16" t="s">
        <v>184</v>
      </c>
      <c r="BM369" s="151" t="s">
        <v>366</v>
      </c>
    </row>
    <row r="370" spans="2:65" s="1" customFormat="1" ht="11.25">
      <c r="B370" s="31"/>
      <c r="D370" s="153" t="s">
        <v>186</v>
      </c>
      <c r="F370" s="154" t="s">
        <v>367</v>
      </c>
      <c r="I370" s="115"/>
      <c r="L370" s="31"/>
      <c r="M370" s="155"/>
      <c r="T370" s="55"/>
      <c r="AT370" s="16" t="s">
        <v>186</v>
      </c>
      <c r="AU370" s="16" t="s">
        <v>88</v>
      </c>
    </row>
    <row r="371" spans="2:65" s="12" customFormat="1" ht="11.25">
      <c r="B371" s="156"/>
      <c r="D371" s="153" t="s">
        <v>188</v>
      </c>
      <c r="E371" s="157" t="s">
        <v>1</v>
      </c>
      <c r="F371" s="158" t="s">
        <v>368</v>
      </c>
      <c r="H371" s="157" t="s">
        <v>1</v>
      </c>
      <c r="I371" s="159"/>
      <c r="L371" s="156"/>
      <c r="M371" s="160"/>
      <c r="T371" s="161"/>
      <c r="AT371" s="157" t="s">
        <v>188</v>
      </c>
      <c r="AU371" s="157" t="s">
        <v>88</v>
      </c>
      <c r="AV371" s="12" t="s">
        <v>86</v>
      </c>
      <c r="AW371" s="12" t="s">
        <v>34</v>
      </c>
      <c r="AX371" s="12" t="s">
        <v>78</v>
      </c>
      <c r="AY371" s="157" t="s">
        <v>178</v>
      </c>
    </row>
    <row r="372" spans="2:65" s="13" customFormat="1" ht="11.25">
      <c r="B372" s="162"/>
      <c r="D372" s="153" t="s">
        <v>188</v>
      </c>
      <c r="E372" s="163" t="s">
        <v>1</v>
      </c>
      <c r="F372" s="164" t="s">
        <v>88</v>
      </c>
      <c r="H372" s="165">
        <v>2</v>
      </c>
      <c r="I372" s="166"/>
      <c r="L372" s="162"/>
      <c r="M372" s="167"/>
      <c r="T372" s="168"/>
      <c r="AT372" s="163" t="s">
        <v>188</v>
      </c>
      <c r="AU372" s="163" t="s">
        <v>88</v>
      </c>
      <c r="AV372" s="13" t="s">
        <v>88</v>
      </c>
      <c r="AW372" s="13" t="s">
        <v>34</v>
      </c>
      <c r="AX372" s="13" t="s">
        <v>78</v>
      </c>
      <c r="AY372" s="163" t="s">
        <v>178</v>
      </c>
    </row>
    <row r="373" spans="2:65" s="14" customFormat="1" ht="11.25">
      <c r="B373" s="169"/>
      <c r="D373" s="153" t="s">
        <v>188</v>
      </c>
      <c r="E373" s="170" t="s">
        <v>1</v>
      </c>
      <c r="F373" s="171" t="s">
        <v>195</v>
      </c>
      <c r="H373" s="172">
        <v>2</v>
      </c>
      <c r="I373" s="173"/>
      <c r="L373" s="169"/>
      <c r="M373" s="174"/>
      <c r="T373" s="175"/>
      <c r="AT373" s="170" t="s">
        <v>188</v>
      </c>
      <c r="AU373" s="170" t="s">
        <v>88</v>
      </c>
      <c r="AV373" s="14" t="s">
        <v>184</v>
      </c>
      <c r="AW373" s="14" t="s">
        <v>34</v>
      </c>
      <c r="AX373" s="14" t="s">
        <v>86</v>
      </c>
      <c r="AY373" s="170" t="s">
        <v>178</v>
      </c>
    </row>
    <row r="374" spans="2:65" s="1" customFormat="1" ht="16.5" customHeight="1">
      <c r="B374" s="31"/>
      <c r="C374" s="179" t="s">
        <v>369</v>
      </c>
      <c r="D374" s="179" t="s">
        <v>251</v>
      </c>
      <c r="E374" s="180" t="s">
        <v>370</v>
      </c>
      <c r="F374" s="181" t="s">
        <v>371</v>
      </c>
      <c r="G374" s="182" t="s">
        <v>333</v>
      </c>
      <c r="H374" s="183">
        <v>2</v>
      </c>
      <c r="I374" s="184"/>
      <c r="J374" s="185">
        <f>ROUND(I374*H374,2)</f>
        <v>0</v>
      </c>
      <c r="K374" s="181" t="s">
        <v>183</v>
      </c>
      <c r="L374" s="186"/>
      <c r="M374" s="187" t="s">
        <v>1</v>
      </c>
      <c r="N374" s="188" t="s">
        <v>43</v>
      </c>
      <c r="P374" s="149">
        <f>O374*H374</f>
        <v>0</v>
      </c>
      <c r="Q374" s="149">
        <v>1.4E-2</v>
      </c>
      <c r="R374" s="149">
        <f>Q374*H374</f>
        <v>2.8000000000000001E-2</v>
      </c>
      <c r="S374" s="149">
        <v>0</v>
      </c>
      <c r="T374" s="150">
        <f>S374*H374</f>
        <v>0</v>
      </c>
      <c r="AR374" s="151" t="s">
        <v>255</v>
      </c>
      <c r="AT374" s="151" t="s">
        <v>251</v>
      </c>
      <c r="AU374" s="151" t="s">
        <v>88</v>
      </c>
      <c r="AY374" s="16" t="s">
        <v>178</v>
      </c>
      <c r="BE374" s="152">
        <f>IF(N374="základní",J374,0)</f>
        <v>0</v>
      </c>
      <c r="BF374" s="152">
        <f>IF(N374="snížená",J374,0)</f>
        <v>0</v>
      </c>
      <c r="BG374" s="152">
        <f>IF(N374="zákl. přenesená",J374,0)</f>
        <v>0</v>
      </c>
      <c r="BH374" s="152">
        <f>IF(N374="sníž. přenesená",J374,0)</f>
        <v>0</v>
      </c>
      <c r="BI374" s="152">
        <f>IF(N374="nulová",J374,0)</f>
        <v>0</v>
      </c>
      <c r="BJ374" s="16" t="s">
        <v>86</v>
      </c>
      <c r="BK374" s="152">
        <f>ROUND(I374*H374,2)</f>
        <v>0</v>
      </c>
      <c r="BL374" s="16" t="s">
        <v>184</v>
      </c>
      <c r="BM374" s="151" t="s">
        <v>372</v>
      </c>
    </row>
    <row r="375" spans="2:65" s="1" customFormat="1" ht="11.25">
      <c r="B375" s="31"/>
      <c r="D375" s="153" t="s">
        <v>186</v>
      </c>
      <c r="F375" s="154" t="s">
        <v>371</v>
      </c>
      <c r="I375" s="115"/>
      <c r="L375" s="31"/>
      <c r="M375" s="155"/>
      <c r="T375" s="55"/>
      <c r="AT375" s="16" t="s">
        <v>186</v>
      </c>
      <c r="AU375" s="16" t="s">
        <v>88</v>
      </c>
    </row>
    <row r="376" spans="2:65" s="11" customFormat="1" ht="22.9" customHeight="1">
      <c r="B376" s="129"/>
      <c r="D376" s="130" t="s">
        <v>77</v>
      </c>
      <c r="E376" s="139" t="s">
        <v>373</v>
      </c>
      <c r="F376" s="139" t="s">
        <v>374</v>
      </c>
      <c r="I376" s="132"/>
      <c r="J376" s="140">
        <f>BK376</f>
        <v>0</v>
      </c>
      <c r="L376" s="129"/>
      <c r="M376" s="134"/>
      <c r="P376" s="135">
        <f>SUM(P377:P396)</f>
        <v>0</v>
      </c>
      <c r="R376" s="135">
        <f>SUM(R377:R396)</f>
        <v>0</v>
      </c>
      <c r="T376" s="136">
        <f>SUM(T377:T396)</f>
        <v>0</v>
      </c>
      <c r="AR376" s="130" t="s">
        <v>86</v>
      </c>
      <c r="AT376" s="137" t="s">
        <v>77</v>
      </c>
      <c r="AU376" s="137" t="s">
        <v>86</v>
      </c>
      <c r="AY376" s="130" t="s">
        <v>178</v>
      </c>
      <c r="BK376" s="138">
        <f>SUM(BK377:BK396)</f>
        <v>0</v>
      </c>
    </row>
    <row r="377" spans="2:65" s="1" customFormat="1" ht="16.5" customHeight="1">
      <c r="B377" s="31"/>
      <c r="C377" s="141" t="s">
        <v>375</v>
      </c>
      <c r="D377" s="141" t="s">
        <v>180</v>
      </c>
      <c r="E377" s="142" t="s">
        <v>376</v>
      </c>
      <c r="F377" s="143" t="s">
        <v>377</v>
      </c>
      <c r="G377" s="144" t="s">
        <v>254</v>
      </c>
      <c r="H377" s="145">
        <v>23.396999999999998</v>
      </c>
      <c r="I377" s="146"/>
      <c r="J377" s="147">
        <f>ROUND(I377*H377,2)</f>
        <v>0</v>
      </c>
      <c r="K377" s="143" t="s">
        <v>183</v>
      </c>
      <c r="L377" s="31"/>
      <c r="M377" s="148" t="s">
        <v>1</v>
      </c>
      <c r="N377" s="111" t="s">
        <v>43</v>
      </c>
      <c r="P377" s="149">
        <f>O377*H377</f>
        <v>0</v>
      </c>
      <c r="Q377" s="149">
        <v>0</v>
      </c>
      <c r="R377" s="149">
        <f>Q377*H377</f>
        <v>0</v>
      </c>
      <c r="S377" s="149">
        <v>0</v>
      </c>
      <c r="T377" s="150">
        <f>S377*H377</f>
        <v>0</v>
      </c>
      <c r="AR377" s="151" t="s">
        <v>184</v>
      </c>
      <c r="AT377" s="151" t="s">
        <v>180</v>
      </c>
      <c r="AU377" s="151" t="s">
        <v>88</v>
      </c>
      <c r="AY377" s="16" t="s">
        <v>178</v>
      </c>
      <c r="BE377" s="152">
        <f>IF(N377="základní",J377,0)</f>
        <v>0</v>
      </c>
      <c r="BF377" s="152">
        <f>IF(N377="snížená",J377,0)</f>
        <v>0</v>
      </c>
      <c r="BG377" s="152">
        <f>IF(N377="zákl. přenesená",J377,0)</f>
        <v>0</v>
      </c>
      <c r="BH377" s="152">
        <f>IF(N377="sníž. přenesená",J377,0)</f>
        <v>0</v>
      </c>
      <c r="BI377" s="152">
        <f>IF(N377="nulová",J377,0)</f>
        <v>0</v>
      </c>
      <c r="BJ377" s="16" t="s">
        <v>86</v>
      </c>
      <c r="BK377" s="152">
        <f>ROUND(I377*H377,2)</f>
        <v>0</v>
      </c>
      <c r="BL377" s="16" t="s">
        <v>184</v>
      </c>
      <c r="BM377" s="151" t="s">
        <v>378</v>
      </c>
    </row>
    <row r="378" spans="2:65" s="1" customFormat="1" ht="11.25">
      <c r="B378" s="31"/>
      <c r="D378" s="153" t="s">
        <v>186</v>
      </c>
      <c r="F378" s="154" t="s">
        <v>379</v>
      </c>
      <c r="I378" s="115"/>
      <c r="L378" s="31"/>
      <c r="M378" s="155"/>
      <c r="T378" s="55"/>
      <c r="AT378" s="16" t="s">
        <v>186</v>
      </c>
      <c r="AU378" s="16" t="s">
        <v>88</v>
      </c>
    </row>
    <row r="379" spans="2:65" s="12" customFormat="1" ht="11.25">
      <c r="B379" s="156"/>
      <c r="D379" s="153" t="s">
        <v>188</v>
      </c>
      <c r="E379" s="157" t="s">
        <v>1</v>
      </c>
      <c r="F379" s="158" t="s">
        <v>380</v>
      </c>
      <c r="H379" s="157" t="s">
        <v>1</v>
      </c>
      <c r="I379" s="159"/>
      <c r="L379" s="156"/>
      <c r="M379" s="160"/>
      <c r="T379" s="161"/>
      <c r="AT379" s="157" t="s">
        <v>188</v>
      </c>
      <c r="AU379" s="157" t="s">
        <v>88</v>
      </c>
      <c r="AV379" s="12" t="s">
        <v>86</v>
      </c>
      <c r="AW379" s="12" t="s">
        <v>34</v>
      </c>
      <c r="AX379" s="12" t="s">
        <v>78</v>
      </c>
      <c r="AY379" s="157" t="s">
        <v>178</v>
      </c>
    </row>
    <row r="380" spans="2:65" s="13" customFormat="1" ht="11.25">
      <c r="B380" s="162"/>
      <c r="D380" s="153" t="s">
        <v>188</v>
      </c>
      <c r="E380" s="163" t="s">
        <v>1</v>
      </c>
      <c r="F380" s="164" t="s">
        <v>381</v>
      </c>
      <c r="H380" s="165">
        <v>23.396999999999998</v>
      </c>
      <c r="I380" s="166"/>
      <c r="L380" s="162"/>
      <c r="M380" s="167"/>
      <c r="T380" s="168"/>
      <c r="AT380" s="163" t="s">
        <v>188</v>
      </c>
      <c r="AU380" s="163" t="s">
        <v>88</v>
      </c>
      <c r="AV380" s="13" t="s">
        <v>88</v>
      </c>
      <c r="AW380" s="13" t="s">
        <v>34</v>
      </c>
      <c r="AX380" s="13" t="s">
        <v>78</v>
      </c>
      <c r="AY380" s="163" t="s">
        <v>178</v>
      </c>
    </row>
    <row r="381" spans="2:65" s="14" customFormat="1" ht="11.25">
      <c r="B381" s="169"/>
      <c r="D381" s="153" t="s">
        <v>188</v>
      </c>
      <c r="E381" s="170" t="s">
        <v>1</v>
      </c>
      <c r="F381" s="171" t="s">
        <v>195</v>
      </c>
      <c r="H381" s="172">
        <v>23.396999999999998</v>
      </c>
      <c r="I381" s="173"/>
      <c r="L381" s="169"/>
      <c r="M381" s="174"/>
      <c r="T381" s="175"/>
      <c r="AT381" s="170" t="s">
        <v>188</v>
      </c>
      <c r="AU381" s="170" t="s">
        <v>88</v>
      </c>
      <c r="AV381" s="14" t="s">
        <v>184</v>
      </c>
      <c r="AW381" s="14" t="s">
        <v>34</v>
      </c>
      <c r="AX381" s="14" t="s">
        <v>86</v>
      </c>
      <c r="AY381" s="170" t="s">
        <v>178</v>
      </c>
    </row>
    <row r="382" spans="2:65" s="1" customFormat="1" ht="16.5" customHeight="1">
      <c r="B382" s="31"/>
      <c r="C382" s="141" t="s">
        <v>382</v>
      </c>
      <c r="D382" s="141" t="s">
        <v>180</v>
      </c>
      <c r="E382" s="142" t="s">
        <v>383</v>
      </c>
      <c r="F382" s="143" t="s">
        <v>384</v>
      </c>
      <c r="G382" s="144" t="s">
        <v>254</v>
      </c>
      <c r="H382" s="145">
        <v>23.396999999999998</v>
      </c>
      <c r="I382" s="146"/>
      <c r="J382" s="147">
        <f>ROUND(I382*H382,2)</f>
        <v>0</v>
      </c>
      <c r="K382" s="143" t="s">
        <v>183</v>
      </c>
      <c r="L382" s="31"/>
      <c r="M382" s="148" t="s">
        <v>1</v>
      </c>
      <c r="N382" s="111" t="s">
        <v>43</v>
      </c>
      <c r="P382" s="149">
        <f>O382*H382</f>
        <v>0</v>
      </c>
      <c r="Q382" s="149">
        <v>0</v>
      </c>
      <c r="R382" s="149">
        <f>Q382*H382</f>
        <v>0</v>
      </c>
      <c r="S382" s="149">
        <v>0</v>
      </c>
      <c r="T382" s="150">
        <f>S382*H382</f>
        <v>0</v>
      </c>
      <c r="AR382" s="151" t="s">
        <v>184</v>
      </c>
      <c r="AT382" s="151" t="s">
        <v>180</v>
      </c>
      <c r="AU382" s="151" t="s">
        <v>88</v>
      </c>
      <c r="AY382" s="16" t="s">
        <v>178</v>
      </c>
      <c r="BE382" s="152">
        <f>IF(N382="základní",J382,0)</f>
        <v>0</v>
      </c>
      <c r="BF382" s="152">
        <f>IF(N382="snížená",J382,0)</f>
        <v>0</v>
      </c>
      <c r="BG382" s="152">
        <f>IF(N382="zákl. přenesená",J382,0)</f>
        <v>0</v>
      </c>
      <c r="BH382" s="152">
        <f>IF(N382="sníž. přenesená",J382,0)</f>
        <v>0</v>
      </c>
      <c r="BI382" s="152">
        <f>IF(N382="nulová",J382,0)</f>
        <v>0</v>
      </c>
      <c r="BJ382" s="16" t="s">
        <v>86</v>
      </c>
      <c r="BK382" s="152">
        <f>ROUND(I382*H382,2)</f>
        <v>0</v>
      </c>
      <c r="BL382" s="16" t="s">
        <v>184</v>
      </c>
      <c r="BM382" s="151" t="s">
        <v>385</v>
      </c>
    </row>
    <row r="383" spans="2:65" s="1" customFormat="1" ht="19.5">
      <c r="B383" s="31"/>
      <c r="D383" s="153" t="s">
        <v>186</v>
      </c>
      <c r="F383" s="154" t="s">
        <v>386</v>
      </c>
      <c r="I383" s="115"/>
      <c r="L383" s="31"/>
      <c r="M383" s="155"/>
      <c r="T383" s="55"/>
      <c r="AT383" s="16" t="s">
        <v>186</v>
      </c>
      <c r="AU383" s="16" t="s">
        <v>88</v>
      </c>
    </row>
    <row r="384" spans="2:65" s="12" customFormat="1" ht="11.25">
      <c r="B384" s="156"/>
      <c r="D384" s="153" t="s">
        <v>188</v>
      </c>
      <c r="E384" s="157" t="s">
        <v>1</v>
      </c>
      <c r="F384" s="158" t="s">
        <v>387</v>
      </c>
      <c r="H384" s="157" t="s">
        <v>1</v>
      </c>
      <c r="I384" s="159"/>
      <c r="L384" s="156"/>
      <c r="M384" s="160"/>
      <c r="T384" s="161"/>
      <c r="AT384" s="157" t="s">
        <v>188</v>
      </c>
      <c r="AU384" s="157" t="s">
        <v>88</v>
      </c>
      <c r="AV384" s="12" t="s">
        <v>86</v>
      </c>
      <c r="AW384" s="12" t="s">
        <v>34</v>
      </c>
      <c r="AX384" s="12" t="s">
        <v>78</v>
      </c>
      <c r="AY384" s="157" t="s">
        <v>178</v>
      </c>
    </row>
    <row r="385" spans="2:65" s="13" customFormat="1" ht="11.25">
      <c r="B385" s="162"/>
      <c r="D385" s="153" t="s">
        <v>188</v>
      </c>
      <c r="E385" s="163" t="s">
        <v>1</v>
      </c>
      <c r="F385" s="164" t="s">
        <v>381</v>
      </c>
      <c r="H385" s="165">
        <v>23.396999999999998</v>
      </c>
      <c r="I385" s="166"/>
      <c r="L385" s="162"/>
      <c r="M385" s="167"/>
      <c r="T385" s="168"/>
      <c r="AT385" s="163" t="s">
        <v>188</v>
      </c>
      <c r="AU385" s="163" t="s">
        <v>88</v>
      </c>
      <c r="AV385" s="13" t="s">
        <v>88</v>
      </c>
      <c r="AW385" s="13" t="s">
        <v>34</v>
      </c>
      <c r="AX385" s="13" t="s">
        <v>78</v>
      </c>
      <c r="AY385" s="163" t="s">
        <v>178</v>
      </c>
    </row>
    <row r="386" spans="2:65" s="14" customFormat="1" ht="11.25">
      <c r="B386" s="169"/>
      <c r="D386" s="153" t="s">
        <v>188</v>
      </c>
      <c r="E386" s="170" t="s">
        <v>1</v>
      </c>
      <c r="F386" s="171" t="s">
        <v>195</v>
      </c>
      <c r="H386" s="172">
        <v>23.396999999999998</v>
      </c>
      <c r="I386" s="173"/>
      <c r="L386" s="169"/>
      <c r="M386" s="174"/>
      <c r="T386" s="175"/>
      <c r="AT386" s="170" t="s">
        <v>188</v>
      </c>
      <c r="AU386" s="170" t="s">
        <v>88</v>
      </c>
      <c r="AV386" s="14" t="s">
        <v>184</v>
      </c>
      <c r="AW386" s="14" t="s">
        <v>34</v>
      </c>
      <c r="AX386" s="14" t="s">
        <v>86</v>
      </c>
      <c r="AY386" s="170" t="s">
        <v>178</v>
      </c>
    </row>
    <row r="387" spans="2:65" s="1" customFormat="1" ht="21.75" customHeight="1">
      <c r="B387" s="31"/>
      <c r="C387" s="141" t="s">
        <v>388</v>
      </c>
      <c r="D387" s="141" t="s">
        <v>180</v>
      </c>
      <c r="E387" s="142" t="s">
        <v>389</v>
      </c>
      <c r="F387" s="143" t="s">
        <v>390</v>
      </c>
      <c r="G387" s="144" t="s">
        <v>254</v>
      </c>
      <c r="H387" s="145">
        <v>23.396999999999998</v>
      </c>
      <c r="I387" s="146"/>
      <c r="J387" s="147">
        <f>ROUND(I387*H387,2)</f>
        <v>0</v>
      </c>
      <c r="K387" s="143" t="s">
        <v>183</v>
      </c>
      <c r="L387" s="31"/>
      <c r="M387" s="148" t="s">
        <v>1</v>
      </c>
      <c r="N387" s="111" t="s">
        <v>43</v>
      </c>
      <c r="P387" s="149">
        <f>O387*H387</f>
        <v>0</v>
      </c>
      <c r="Q387" s="149">
        <v>0</v>
      </c>
      <c r="R387" s="149">
        <f>Q387*H387</f>
        <v>0</v>
      </c>
      <c r="S387" s="149">
        <v>0</v>
      </c>
      <c r="T387" s="150">
        <f>S387*H387</f>
        <v>0</v>
      </c>
      <c r="AR387" s="151" t="s">
        <v>184</v>
      </c>
      <c r="AT387" s="151" t="s">
        <v>180</v>
      </c>
      <c r="AU387" s="151" t="s">
        <v>88</v>
      </c>
      <c r="AY387" s="16" t="s">
        <v>178</v>
      </c>
      <c r="BE387" s="152">
        <f>IF(N387="základní",J387,0)</f>
        <v>0</v>
      </c>
      <c r="BF387" s="152">
        <f>IF(N387="snížená",J387,0)</f>
        <v>0</v>
      </c>
      <c r="BG387" s="152">
        <f>IF(N387="zákl. přenesená",J387,0)</f>
        <v>0</v>
      </c>
      <c r="BH387" s="152">
        <f>IF(N387="sníž. přenesená",J387,0)</f>
        <v>0</v>
      </c>
      <c r="BI387" s="152">
        <f>IF(N387="nulová",J387,0)</f>
        <v>0</v>
      </c>
      <c r="BJ387" s="16" t="s">
        <v>86</v>
      </c>
      <c r="BK387" s="152">
        <f>ROUND(I387*H387,2)</f>
        <v>0</v>
      </c>
      <c r="BL387" s="16" t="s">
        <v>184</v>
      </c>
      <c r="BM387" s="151" t="s">
        <v>391</v>
      </c>
    </row>
    <row r="388" spans="2:65" s="1" customFormat="1" ht="11.25">
      <c r="B388" s="31"/>
      <c r="D388" s="153" t="s">
        <v>186</v>
      </c>
      <c r="F388" s="154" t="s">
        <v>392</v>
      </c>
      <c r="I388" s="115"/>
      <c r="L388" s="31"/>
      <c r="M388" s="155"/>
      <c r="T388" s="55"/>
      <c r="AT388" s="16" t="s">
        <v>186</v>
      </c>
      <c r="AU388" s="16" t="s">
        <v>88</v>
      </c>
    </row>
    <row r="389" spans="2:65" s="12" customFormat="1" ht="11.25">
      <c r="B389" s="156"/>
      <c r="D389" s="153" t="s">
        <v>188</v>
      </c>
      <c r="E389" s="157" t="s">
        <v>1</v>
      </c>
      <c r="F389" s="158" t="s">
        <v>380</v>
      </c>
      <c r="H389" s="157" t="s">
        <v>1</v>
      </c>
      <c r="I389" s="159"/>
      <c r="L389" s="156"/>
      <c r="M389" s="160"/>
      <c r="T389" s="161"/>
      <c r="AT389" s="157" t="s">
        <v>188</v>
      </c>
      <c r="AU389" s="157" t="s">
        <v>88</v>
      </c>
      <c r="AV389" s="12" t="s">
        <v>86</v>
      </c>
      <c r="AW389" s="12" t="s">
        <v>34</v>
      </c>
      <c r="AX389" s="12" t="s">
        <v>78</v>
      </c>
      <c r="AY389" s="157" t="s">
        <v>178</v>
      </c>
    </row>
    <row r="390" spans="2:65" s="13" customFormat="1" ht="11.25">
      <c r="B390" s="162"/>
      <c r="D390" s="153" t="s">
        <v>188</v>
      </c>
      <c r="E390" s="163" t="s">
        <v>1</v>
      </c>
      <c r="F390" s="164" t="s">
        <v>381</v>
      </c>
      <c r="H390" s="165">
        <v>23.396999999999998</v>
      </c>
      <c r="I390" s="166"/>
      <c r="L390" s="162"/>
      <c r="M390" s="167"/>
      <c r="T390" s="168"/>
      <c r="AT390" s="163" t="s">
        <v>188</v>
      </c>
      <c r="AU390" s="163" t="s">
        <v>88</v>
      </c>
      <c r="AV390" s="13" t="s">
        <v>88</v>
      </c>
      <c r="AW390" s="13" t="s">
        <v>34</v>
      </c>
      <c r="AX390" s="13" t="s">
        <v>78</v>
      </c>
      <c r="AY390" s="163" t="s">
        <v>178</v>
      </c>
    </row>
    <row r="391" spans="2:65" s="14" customFormat="1" ht="11.25">
      <c r="B391" s="169"/>
      <c r="D391" s="153" t="s">
        <v>188</v>
      </c>
      <c r="E391" s="170" t="s">
        <v>1</v>
      </c>
      <c r="F391" s="171" t="s">
        <v>195</v>
      </c>
      <c r="H391" s="172">
        <v>23.396999999999998</v>
      </c>
      <c r="I391" s="173"/>
      <c r="L391" s="169"/>
      <c r="M391" s="174"/>
      <c r="T391" s="175"/>
      <c r="AT391" s="170" t="s">
        <v>188</v>
      </c>
      <c r="AU391" s="170" t="s">
        <v>88</v>
      </c>
      <c r="AV391" s="14" t="s">
        <v>184</v>
      </c>
      <c r="AW391" s="14" t="s">
        <v>34</v>
      </c>
      <c r="AX391" s="14" t="s">
        <v>86</v>
      </c>
      <c r="AY391" s="170" t="s">
        <v>178</v>
      </c>
    </row>
    <row r="392" spans="2:65" s="1" customFormat="1" ht="21.75" customHeight="1">
      <c r="B392" s="31"/>
      <c r="C392" s="141" t="s">
        <v>393</v>
      </c>
      <c r="D392" s="141" t="s">
        <v>180</v>
      </c>
      <c r="E392" s="142" t="s">
        <v>394</v>
      </c>
      <c r="F392" s="143" t="s">
        <v>395</v>
      </c>
      <c r="G392" s="144" t="s">
        <v>254</v>
      </c>
      <c r="H392" s="145">
        <v>23.396999999999998</v>
      </c>
      <c r="I392" s="146"/>
      <c r="J392" s="147">
        <f>ROUND(I392*H392,2)</f>
        <v>0</v>
      </c>
      <c r="K392" s="143" t="s">
        <v>183</v>
      </c>
      <c r="L392" s="31"/>
      <c r="M392" s="148" t="s">
        <v>1</v>
      </c>
      <c r="N392" s="111" t="s">
        <v>43</v>
      </c>
      <c r="P392" s="149">
        <f>O392*H392</f>
        <v>0</v>
      </c>
      <c r="Q392" s="149">
        <v>0</v>
      </c>
      <c r="R392" s="149">
        <f>Q392*H392</f>
        <v>0</v>
      </c>
      <c r="S392" s="149">
        <v>0</v>
      </c>
      <c r="T392" s="150">
        <f>S392*H392</f>
        <v>0</v>
      </c>
      <c r="AR392" s="151" t="s">
        <v>184</v>
      </c>
      <c r="AT392" s="151" t="s">
        <v>180</v>
      </c>
      <c r="AU392" s="151" t="s">
        <v>88</v>
      </c>
      <c r="AY392" s="16" t="s">
        <v>178</v>
      </c>
      <c r="BE392" s="152">
        <f>IF(N392="základní",J392,0)</f>
        <v>0</v>
      </c>
      <c r="BF392" s="152">
        <f>IF(N392="snížená",J392,0)</f>
        <v>0</v>
      </c>
      <c r="BG392" s="152">
        <f>IF(N392="zákl. přenesená",J392,0)</f>
        <v>0</v>
      </c>
      <c r="BH392" s="152">
        <f>IF(N392="sníž. přenesená",J392,0)</f>
        <v>0</v>
      </c>
      <c r="BI392" s="152">
        <f>IF(N392="nulová",J392,0)</f>
        <v>0</v>
      </c>
      <c r="BJ392" s="16" t="s">
        <v>86</v>
      </c>
      <c r="BK392" s="152">
        <f>ROUND(I392*H392,2)</f>
        <v>0</v>
      </c>
      <c r="BL392" s="16" t="s">
        <v>184</v>
      </c>
      <c r="BM392" s="151" t="s">
        <v>396</v>
      </c>
    </row>
    <row r="393" spans="2:65" s="1" customFormat="1" ht="19.5">
      <c r="B393" s="31"/>
      <c r="D393" s="153" t="s">
        <v>186</v>
      </c>
      <c r="F393" s="154" t="s">
        <v>397</v>
      </c>
      <c r="I393" s="115"/>
      <c r="L393" s="31"/>
      <c r="M393" s="155"/>
      <c r="T393" s="55"/>
      <c r="AT393" s="16" t="s">
        <v>186</v>
      </c>
      <c r="AU393" s="16" t="s">
        <v>88</v>
      </c>
    </row>
    <row r="394" spans="2:65" s="12" customFormat="1" ht="11.25">
      <c r="B394" s="156"/>
      <c r="D394" s="153" t="s">
        <v>188</v>
      </c>
      <c r="E394" s="157" t="s">
        <v>1</v>
      </c>
      <c r="F394" s="158" t="s">
        <v>380</v>
      </c>
      <c r="H394" s="157" t="s">
        <v>1</v>
      </c>
      <c r="I394" s="159"/>
      <c r="L394" s="156"/>
      <c r="M394" s="160"/>
      <c r="T394" s="161"/>
      <c r="AT394" s="157" t="s">
        <v>188</v>
      </c>
      <c r="AU394" s="157" t="s">
        <v>88</v>
      </c>
      <c r="AV394" s="12" t="s">
        <v>86</v>
      </c>
      <c r="AW394" s="12" t="s">
        <v>34</v>
      </c>
      <c r="AX394" s="12" t="s">
        <v>78</v>
      </c>
      <c r="AY394" s="157" t="s">
        <v>178</v>
      </c>
    </row>
    <row r="395" spans="2:65" s="13" customFormat="1" ht="11.25">
      <c r="B395" s="162"/>
      <c r="D395" s="153" t="s">
        <v>188</v>
      </c>
      <c r="E395" s="163" t="s">
        <v>1</v>
      </c>
      <c r="F395" s="164" t="s">
        <v>381</v>
      </c>
      <c r="H395" s="165">
        <v>23.396999999999998</v>
      </c>
      <c r="I395" s="166"/>
      <c r="L395" s="162"/>
      <c r="M395" s="167"/>
      <c r="T395" s="168"/>
      <c r="AT395" s="163" t="s">
        <v>188</v>
      </c>
      <c r="AU395" s="163" t="s">
        <v>88</v>
      </c>
      <c r="AV395" s="13" t="s">
        <v>88</v>
      </c>
      <c r="AW395" s="13" t="s">
        <v>34</v>
      </c>
      <c r="AX395" s="13" t="s">
        <v>78</v>
      </c>
      <c r="AY395" s="163" t="s">
        <v>178</v>
      </c>
    </row>
    <row r="396" spans="2:65" s="14" customFormat="1" ht="11.25">
      <c r="B396" s="169"/>
      <c r="D396" s="153" t="s">
        <v>188</v>
      </c>
      <c r="E396" s="170" t="s">
        <v>1</v>
      </c>
      <c r="F396" s="171" t="s">
        <v>195</v>
      </c>
      <c r="H396" s="172">
        <v>23.396999999999998</v>
      </c>
      <c r="I396" s="173"/>
      <c r="L396" s="169"/>
      <c r="M396" s="174"/>
      <c r="T396" s="175"/>
      <c r="AT396" s="170" t="s">
        <v>188</v>
      </c>
      <c r="AU396" s="170" t="s">
        <v>88</v>
      </c>
      <c r="AV396" s="14" t="s">
        <v>184</v>
      </c>
      <c r="AW396" s="14" t="s">
        <v>34</v>
      </c>
      <c r="AX396" s="14" t="s">
        <v>86</v>
      </c>
      <c r="AY396" s="170" t="s">
        <v>178</v>
      </c>
    </row>
    <row r="397" spans="2:65" s="11" customFormat="1" ht="22.9" customHeight="1">
      <c r="B397" s="129"/>
      <c r="D397" s="130" t="s">
        <v>77</v>
      </c>
      <c r="E397" s="139" t="s">
        <v>398</v>
      </c>
      <c r="F397" s="139" t="s">
        <v>399</v>
      </c>
      <c r="I397" s="132"/>
      <c r="J397" s="140">
        <f>BK397</f>
        <v>0</v>
      </c>
      <c r="L397" s="129"/>
      <c r="M397" s="134"/>
      <c r="P397" s="135">
        <f>SUM(P398:P399)</f>
        <v>0</v>
      </c>
      <c r="R397" s="135">
        <f>SUM(R398:R399)</f>
        <v>0</v>
      </c>
      <c r="T397" s="136">
        <f>SUM(T398:T399)</f>
        <v>0</v>
      </c>
      <c r="AR397" s="130" t="s">
        <v>86</v>
      </c>
      <c r="AT397" s="137" t="s">
        <v>77</v>
      </c>
      <c r="AU397" s="137" t="s">
        <v>86</v>
      </c>
      <c r="AY397" s="130" t="s">
        <v>178</v>
      </c>
      <c r="BK397" s="138">
        <f>SUM(BK398:BK399)</f>
        <v>0</v>
      </c>
    </row>
    <row r="398" spans="2:65" s="1" customFormat="1" ht="16.5" customHeight="1">
      <c r="B398" s="31"/>
      <c r="C398" s="141" t="s">
        <v>400</v>
      </c>
      <c r="D398" s="141" t="s">
        <v>180</v>
      </c>
      <c r="E398" s="142" t="s">
        <v>401</v>
      </c>
      <c r="F398" s="143" t="s">
        <v>402</v>
      </c>
      <c r="G398" s="144" t="s">
        <v>254</v>
      </c>
      <c r="H398" s="145">
        <v>28.154</v>
      </c>
      <c r="I398" s="146"/>
      <c r="J398" s="147">
        <f>ROUND(I398*H398,2)</f>
        <v>0</v>
      </c>
      <c r="K398" s="143" t="s">
        <v>183</v>
      </c>
      <c r="L398" s="31"/>
      <c r="M398" s="148" t="s">
        <v>1</v>
      </c>
      <c r="N398" s="111" t="s">
        <v>43</v>
      </c>
      <c r="P398" s="149">
        <f>O398*H398</f>
        <v>0</v>
      </c>
      <c r="Q398" s="149">
        <v>0</v>
      </c>
      <c r="R398" s="149">
        <f>Q398*H398</f>
        <v>0</v>
      </c>
      <c r="S398" s="149">
        <v>0</v>
      </c>
      <c r="T398" s="150">
        <f>S398*H398</f>
        <v>0</v>
      </c>
      <c r="AR398" s="151" t="s">
        <v>184</v>
      </c>
      <c r="AT398" s="151" t="s">
        <v>180</v>
      </c>
      <c r="AU398" s="151" t="s">
        <v>88</v>
      </c>
      <c r="AY398" s="16" t="s">
        <v>178</v>
      </c>
      <c r="BE398" s="152">
        <f>IF(N398="základní",J398,0)</f>
        <v>0</v>
      </c>
      <c r="BF398" s="152">
        <f>IF(N398="snížená",J398,0)</f>
        <v>0</v>
      </c>
      <c r="BG398" s="152">
        <f>IF(N398="zákl. přenesená",J398,0)</f>
        <v>0</v>
      </c>
      <c r="BH398" s="152">
        <f>IF(N398="sníž. přenesená",J398,0)</f>
        <v>0</v>
      </c>
      <c r="BI398" s="152">
        <f>IF(N398="nulová",J398,0)</f>
        <v>0</v>
      </c>
      <c r="BJ398" s="16" t="s">
        <v>86</v>
      </c>
      <c r="BK398" s="152">
        <f>ROUND(I398*H398,2)</f>
        <v>0</v>
      </c>
      <c r="BL398" s="16" t="s">
        <v>184</v>
      </c>
      <c r="BM398" s="151" t="s">
        <v>403</v>
      </c>
    </row>
    <row r="399" spans="2:65" s="1" customFormat="1" ht="19.5">
      <c r="B399" s="31"/>
      <c r="D399" s="153" t="s">
        <v>186</v>
      </c>
      <c r="F399" s="154" t="s">
        <v>404</v>
      </c>
      <c r="I399" s="115"/>
      <c r="L399" s="31"/>
      <c r="M399" s="155"/>
      <c r="T399" s="55"/>
      <c r="AT399" s="16" t="s">
        <v>186</v>
      </c>
      <c r="AU399" s="16" t="s">
        <v>88</v>
      </c>
    </row>
    <row r="400" spans="2:65" s="11" customFormat="1" ht="25.9" customHeight="1">
      <c r="B400" s="129"/>
      <c r="D400" s="130" t="s">
        <v>77</v>
      </c>
      <c r="E400" s="131" t="s">
        <v>405</v>
      </c>
      <c r="F400" s="131" t="s">
        <v>406</v>
      </c>
      <c r="I400" s="132"/>
      <c r="J400" s="133">
        <f>BK400</f>
        <v>0</v>
      </c>
      <c r="L400" s="129"/>
      <c r="M400" s="134"/>
      <c r="P400" s="135">
        <f>P401+P415+P553+P564+P592+P613+P652+P674</f>
        <v>0</v>
      </c>
      <c r="R400" s="135">
        <f>R401+R415+R553+R564+R592+R613+R652+R674</f>
        <v>3.3071844546199998</v>
      </c>
      <c r="T400" s="136">
        <f>T401+T415+T553+T564+T592+T613+T652+T674</f>
        <v>0</v>
      </c>
      <c r="AR400" s="130" t="s">
        <v>88</v>
      </c>
      <c r="AT400" s="137" t="s">
        <v>77</v>
      </c>
      <c r="AU400" s="137" t="s">
        <v>78</v>
      </c>
      <c r="AY400" s="130" t="s">
        <v>178</v>
      </c>
      <c r="BK400" s="138">
        <f>BK401+BK415+BK553+BK564+BK592+BK613+BK652+BK674</f>
        <v>0</v>
      </c>
    </row>
    <row r="401" spans="2:65" s="11" customFormat="1" ht="22.9" customHeight="1">
      <c r="B401" s="129"/>
      <c r="D401" s="130" t="s">
        <v>77</v>
      </c>
      <c r="E401" s="139" t="s">
        <v>407</v>
      </c>
      <c r="F401" s="139" t="s">
        <v>408</v>
      </c>
      <c r="I401" s="132"/>
      <c r="J401" s="140">
        <f>BK401</f>
        <v>0</v>
      </c>
      <c r="L401" s="129"/>
      <c r="M401" s="134"/>
      <c r="P401" s="135">
        <f>SUM(P402:P414)</f>
        <v>0</v>
      </c>
      <c r="R401" s="135">
        <f>SUM(R402:R414)</f>
        <v>8.9626600000000001E-2</v>
      </c>
      <c r="T401" s="136">
        <f>SUM(T402:T414)</f>
        <v>0</v>
      </c>
      <c r="AR401" s="130" t="s">
        <v>88</v>
      </c>
      <c r="AT401" s="137" t="s">
        <v>77</v>
      </c>
      <c r="AU401" s="137" t="s">
        <v>86</v>
      </c>
      <c r="AY401" s="130" t="s">
        <v>178</v>
      </c>
      <c r="BK401" s="138">
        <f>SUM(BK402:BK414)</f>
        <v>0</v>
      </c>
    </row>
    <row r="402" spans="2:65" s="1" customFormat="1" ht="16.5" customHeight="1">
      <c r="B402" s="31"/>
      <c r="C402" s="141" t="s">
        <v>409</v>
      </c>
      <c r="D402" s="141" t="s">
        <v>180</v>
      </c>
      <c r="E402" s="142" t="s">
        <v>410</v>
      </c>
      <c r="F402" s="143" t="s">
        <v>411</v>
      </c>
      <c r="G402" s="144" t="s">
        <v>96</v>
      </c>
      <c r="H402" s="145">
        <v>60.97</v>
      </c>
      <c r="I402" s="146"/>
      <c r="J402" s="147">
        <f>ROUND(I402*H402,2)</f>
        <v>0</v>
      </c>
      <c r="K402" s="143" t="s">
        <v>183</v>
      </c>
      <c r="L402" s="31"/>
      <c r="M402" s="148" t="s">
        <v>1</v>
      </c>
      <c r="N402" s="111" t="s">
        <v>43</v>
      </c>
      <c r="P402" s="149">
        <f>O402*H402</f>
        <v>0</v>
      </c>
      <c r="Q402" s="149">
        <v>0</v>
      </c>
      <c r="R402" s="149">
        <f>Q402*H402</f>
        <v>0</v>
      </c>
      <c r="S402" s="149">
        <v>0</v>
      </c>
      <c r="T402" s="150">
        <f>S402*H402</f>
        <v>0</v>
      </c>
      <c r="AR402" s="151" t="s">
        <v>321</v>
      </c>
      <c r="AT402" s="151" t="s">
        <v>180</v>
      </c>
      <c r="AU402" s="151" t="s">
        <v>88</v>
      </c>
      <c r="AY402" s="16" t="s">
        <v>178</v>
      </c>
      <c r="BE402" s="152">
        <f>IF(N402="základní",J402,0)</f>
        <v>0</v>
      </c>
      <c r="BF402" s="152">
        <f>IF(N402="snížená",J402,0)</f>
        <v>0</v>
      </c>
      <c r="BG402" s="152">
        <f>IF(N402="zákl. přenesená",J402,0)</f>
        <v>0</v>
      </c>
      <c r="BH402" s="152">
        <f>IF(N402="sníž. přenesená",J402,0)</f>
        <v>0</v>
      </c>
      <c r="BI402" s="152">
        <f>IF(N402="nulová",J402,0)</f>
        <v>0</v>
      </c>
      <c r="BJ402" s="16" t="s">
        <v>86</v>
      </c>
      <c r="BK402" s="152">
        <f>ROUND(I402*H402,2)</f>
        <v>0</v>
      </c>
      <c r="BL402" s="16" t="s">
        <v>321</v>
      </c>
      <c r="BM402" s="151" t="s">
        <v>412</v>
      </c>
    </row>
    <row r="403" spans="2:65" s="1" customFormat="1" ht="11.25">
      <c r="B403" s="31"/>
      <c r="D403" s="153" t="s">
        <v>186</v>
      </c>
      <c r="F403" s="154" t="s">
        <v>413</v>
      </c>
      <c r="I403" s="115"/>
      <c r="L403" s="31"/>
      <c r="M403" s="155"/>
      <c r="T403" s="55"/>
      <c r="AT403" s="16" t="s">
        <v>186</v>
      </c>
      <c r="AU403" s="16" t="s">
        <v>88</v>
      </c>
    </row>
    <row r="404" spans="2:65" s="13" customFormat="1" ht="11.25">
      <c r="B404" s="162"/>
      <c r="D404" s="153" t="s">
        <v>188</v>
      </c>
      <c r="E404" s="163" t="s">
        <v>1</v>
      </c>
      <c r="F404" s="164" t="s">
        <v>94</v>
      </c>
      <c r="H404" s="165">
        <v>60.97</v>
      </c>
      <c r="I404" s="166"/>
      <c r="L404" s="162"/>
      <c r="M404" s="167"/>
      <c r="T404" s="168"/>
      <c r="AT404" s="163" t="s">
        <v>188</v>
      </c>
      <c r="AU404" s="163" t="s">
        <v>88</v>
      </c>
      <c r="AV404" s="13" t="s">
        <v>88</v>
      </c>
      <c r="AW404" s="13" t="s">
        <v>34</v>
      </c>
      <c r="AX404" s="13" t="s">
        <v>78</v>
      </c>
      <c r="AY404" s="163" t="s">
        <v>178</v>
      </c>
    </row>
    <row r="405" spans="2:65" s="14" customFormat="1" ht="11.25">
      <c r="B405" s="169"/>
      <c r="D405" s="153" t="s">
        <v>188</v>
      </c>
      <c r="E405" s="170" t="s">
        <v>1</v>
      </c>
      <c r="F405" s="171" t="s">
        <v>195</v>
      </c>
      <c r="H405" s="172">
        <v>60.97</v>
      </c>
      <c r="I405" s="173"/>
      <c r="L405" s="169"/>
      <c r="M405" s="174"/>
      <c r="T405" s="175"/>
      <c r="AT405" s="170" t="s">
        <v>188</v>
      </c>
      <c r="AU405" s="170" t="s">
        <v>88</v>
      </c>
      <c r="AV405" s="14" t="s">
        <v>184</v>
      </c>
      <c r="AW405" s="14" t="s">
        <v>34</v>
      </c>
      <c r="AX405" s="14" t="s">
        <v>86</v>
      </c>
      <c r="AY405" s="170" t="s">
        <v>178</v>
      </c>
    </row>
    <row r="406" spans="2:65" s="1" customFormat="1" ht="11.25">
      <c r="B406" s="31"/>
      <c r="D406" s="153" t="s">
        <v>200</v>
      </c>
      <c r="F406" s="176" t="s">
        <v>414</v>
      </c>
      <c r="L406" s="31"/>
      <c r="M406" s="155"/>
      <c r="T406" s="55"/>
      <c r="AU406" s="16" t="s">
        <v>88</v>
      </c>
    </row>
    <row r="407" spans="2:65" s="1" customFormat="1" ht="11.25">
      <c r="B407" s="31"/>
      <c r="D407" s="153" t="s">
        <v>200</v>
      </c>
      <c r="F407" s="177" t="s">
        <v>415</v>
      </c>
      <c r="H407" s="178">
        <v>0</v>
      </c>
      <c r="L407" s="31"/>
      <c r="M407" s="155"/>
      <c r="T407" s="55"/>
      <c r="AU407" s="16" t="s">
        <v>88</v>
      </c>
    </row>
    <row r="408" spans="2:65" s="1" customFormat="1" ht="11.25">
      <c r="B408" s="31"/>
      <c r="D408" s="153" t="s">
        <v>200</v>
      </c>
      <c r="F408" s="177" t="s">
        <v>416</v>
      </c>
      <c r="H408" s="178">
        <v>60.97</v>
      </c>
      <c r="L408" s="31"/>
      <c r="M408" s="155"/>
      <c r="T408" s="55"/>
      <c r="AU408" s="16" t="s">
        <v>88</v>
      </c>
    </row>
    <row r="409" spans="2:65" s="1" customFormat="1" ht="11.25">
      <c r="B409" s="31"/>
      <c r="D409" s="153" t="s">
        <v>200</v>
      </c>
      <c r="F409" s="177" t="s">
        <v>195</v>
      </c>
      <c r="H409" s="178">
        <v>60.97</v>
      </c>
      <c r="L409" s="31"/>
      <c r="M409" s="155"/>
      <c r="T409" s="55"/>
      <c r="AU409" s="16" t="s">
        <v>88</v>
      </c>
    </row>
    <row r="410" spans="2:65" s="1" customFormat="1" ht="16.5" customHeight="1">
      <c r="B410" s="31"/>
      <c r="C410" s="179" t="s">
        <v>417</v>
      </c>
      <c r="D410" s="179" t="s">
        <v>251</v>
      </c>
      <c r="E410" s="180" t="s">
        <v>418</v>
      </c>
      <c r="F410" s="181" t="s">
        <v>419</v>
      </c>
      <c r="G410" s="182" t="s">
        <v>96</v>
      </c>
      <c r="H410" s="183">
        <v>64.019000000000005</v>
      </c>
      <c r="I410" s="184"/>
      <c r="J410" s="185">
        <f>ROUND(I410*H410,2)</f>
        <v>0</v>
      </c>
      <c r="K410" s="181" t="s">
        <v>183</v>
      </c>
      <c r="L410" s="186"/>
      <c r="M410" s="187" t="s">
        <v>1</v>
      </c>
      <c r="N410" s="188" t="s">
        <v>43</v>
      </c>
      <c r="P410" s="149">
        <f>O410*H410</f>
        <v>0</v>
      </c>
      <c r="Q410" s="149">
        <v>1.4E-3</v>
      </c>
      <c r="R410" s="149">
        <f>Q410*H410</f>
        <v>8.9626600000000001E-2</v>
      </c>
      <c r="S410" s="149">
        <v>0</v>
      </c>
      <c r="T410" s="150">
        <f>S410*H410</f>
        <v>0</v>
      </c>
      <c r="AR410" s="151" t="s">
        <v>420</v>
      </c>
      <c r="AT410" s="151" t="s">
        <v>251</v>
      </c>
      <c r="AU410" s="151" t="s">
        <v>88</v>
      </c>
      <c r="AY410" s="16" t="s">
        <v>178</v>
      </c>
      <c r="BE410" s="152">
        <f>IF(N410="základní",J410,0)</f>
        <v>0</v>
      </c>
      <c r="BF410" s="152">
        <f>IF(N410="snížená",J410,0)</f>
        <v>0</v>
      </c>
      <c r="BG410" s="152">
        <f>IF(N410="zákl. přenesená",J410,0)</f>
        <v>0</v>
      </c>
      <c r="BH410" s="152">
        <f>IF(N410="sníž. přenesená",J410,0)</f>
        <v>0</v>
      </c>
      <c r="BI410" s="152">
        <f>IF(N410="nulová",J410,0)</f>
        <v>0</v>
      </c>
      <c r="BJ410" s="16" t="s">
        <v>86</v>
      </c>
      <c r="BK410" s="152">
        <f>ROUND(I410*H410,2)</f>
        <v>0</v>
      </c>
      <c r="BL410" s="16" t="s">
        <v>321</v>
      </c>
      <c r="BM410" s="151" t="s">
        <v>421</v>
      </c>
    </row>
    <row r="411" spans="2:65" s="1" customFormat="1" ht="11.25">
      <c r="B411" s="31"/>
      <c r="D411" s="153" t="s">
        <v>186</v>
      </c>
      <c r="F411" s="154" t="s">
        <v>419</v>
      </c>
      <c r="I411" s="115"/>
      <c r="L411" s="31"/>
      <c r="M411" s="155"/>
      <c r="T411" s="55"/>
      <c r="AT411" s="16" t="s">
        <v>186</v>
      </c>
      <c r="AU411" s="16" t="s">
        <v>88</v>
      </c>
    </row>
    <row r="412" spans="2:65" s="13" customFormat="1" ht="11.25">
      <c r="B412" s="162"/>
      <c r="D412" s="153" t="s">
        <v>188</v>
      </c>
      <c r="F412" s="164" t="s">
        <v>422</v>
      </c>
      <c r="H412" s="165">
        <v>64.019000000000005</v>
      </c>
      <c r="I412" s="166"/>
      <c r="L412" s="162"/>
      <c r="M412" s="167"/>
      <c r="T412" s="168"/>
      <c r="AT412" s="163" t="s">
        <v>188</v>
      </c>
      <c r="AU412" s="163" t="s">
        <v>88</v>
      </c>
      <c r="AV412" s="13" t="s">
        <v>88</v>
      </c>
      <c r="AW412" s="13" t="s">
        <v>4</v>
      </c>
      <c r="AX412" s="13" t="s">
        <v>86</v>
      </c>
      <c r="AY412" s="163" t="s">
        <v>178</v>
      </c>
    </row>
    <row r="413" spans="2:65" s="1" customFormat="1" ht="16.5" customHeight="1">
      <c r="B413" s="31"/>
      <c r="C413" s="141" t="s">
        <v>420</v>
      </c>
      <c r="D413" s="141" t="s">
        <v>180</v>
      </c>
      <c r="E413" s="142" t="s">
        <v>423</v>
      </c>
      <c r="F413" s="143" t="s">
        <v>424</v>
      </c>
      <c r="G413" s="144" t="s">
        <v>254</v>
      </c>
      <c r="H413" s="145">
        <v>0.09</v>
      </c>
      <c r="I413" s="146"/>
      <c r="J413" s="147">
        <f>ROUND(I413*H413,2)</f>
        <v>0</v>
      </c>
      <c r="K413" s="143" t="s">
        <v>183</v>
      </c>
      <c r="L413" s="31"/>
      <c r="M413" s="148" t="s">
        <v>1</v>
      </c>
      <c r="N413" s="111" t="s">
        <v>43</v>
      </c>
      <c r="P413" s="149">
        <f>O413*H413</f>
        <v>0</v>
      </c>
      <c r="Q413" s="149">
        <v>0</v>
      </c>
      <c r="R413" s="149">
        <f>Q413*H413</f>
        <v>0</v>
      </c>
      <c r="S413" s="149">
        <v>0</v>
      </c>
      <c r="T413" s="150">
        <f>S413*H413</f>
        <v>0</v>
      </c>
      <c r="AR413" s="151" t="s">
        <v>321</v>
      </c>
      <c r="AT413" s="151" t="s">
        <v>180</v>
      </c>
      <c r="AU413" s="151" t="s">
        <v>88</v>
      </c>
      <c r="AY413" s="16" t="s">
        <v>178</v>
      </c>
      <c r="BE413" s="152">
        <f>IF(N413="základní",J413,0)</f>
        <v>0</v>
      </c>
      <c r="BF413" s="152">
        <f>IF(N413="snížená",J413,0)</f>
        <v>0</v>
      </c>
      <c r="BG413" s="152">
        <f>IF(N413="zákl. přenesená",J413,0)</f>
        <v>0</v>
      </c>
      <c r="BH413" s="152">
        <f>IF(N413="sníž. přenesená",J413,0)</f>
        <v>0</v>
      </c>
      <c r="BI413" s="152">
        <f>IF(N413="nulová",J413,0)</f>
        <v>0</v>
      </c>
      <c r="BJ413" s="16" t="s">
        <v>86</v>
      </c>
      <c r="BK413" s="152">
        <f>ROUND(I413*H413,2)</f>
        <v>0</v>
      </c>
      <c r="BL413" s="16" t="s">
        <v>321</v>
      </c>
      <c r="BM413" s="151" t="s">
        <v>425</v>
      </c>
    </row>
    <row r="414" spans="2:65" s="1" customFormat="1" ht="19.5">
      <c r="B414" s="31"/>
      <c r="D414" s="153" t="s">
        <v>186</v>
      </c>
      <c r="F414" s="154" t="s">
        <v>426</v>
      </c>
      <c r="I414" s="115"/>
      <c r="L414" s="31"/>
      <c r="M414" s="155"/>
      <c r="T414" s="55"/>
      <c r="AT414" s="16" t="s">
        <v>186</v>
      </c>
      <c r="AU414" s="16" t="s">
        <v>88</v>
      </c>
    </row>
    <row r="415" spans="2:65" s="11" customFormat="1" ht="22.9" customHeight="1">
      <c r="B415" s="129"/>
      <c r="D415" s="130" t="s">
        <v>77</v>
      </c>
      <c r="E415" s="139" t="s">
        <v>427</v>
      </c>
      <c r="F415" s="139" t="s">
        <v>428</v>
      </c>
      <c r="I415" s="132"/>
      <c r="J415" s="140">
        <f>BK415</f>
        <v>0</v>
      </c>
      <c r="L415" s="129"/>
      <c r="M415" s="134"/>
      <c r="P415" s="135">
        <f>SUM(P416:P552)</f>
        <v>0</v>
      </c>
      <c r="R415" s="135">
        <f>SUM(R416:R552)</f>
        <v>8.0079999999999985E-2</v>
      </c>
      <c r="T415" s="136">
        <f>SUM(T416:T552)</f>
        <v>0</v>
      </c>
      <c r="AR415" s="130" t="s">
        <v>88</v>
      </c>
      <c r="AT415" s="137" t="s">
        <v>77</v>
      </c>
      <c r="AU415" s="137" t="s">
        <v>86</v>
      </c>
      <c r="AY415" s="130" t="s">
        <v>178</v>
      </c>
      <c r="BK415" s="138">
        <f>SUM(BK416:BK552)</f>
        <v>0</v>
      </c>
    </row>
    <row r="416" spans="2:65" s="1" customFormat="1" ht="16.5" customHeight="1">
      <c r="B416" s="31"/>
      <c r="C416" s="141" t="s">
        <v>429</v>
      </c>
      <c r="D416" s="141" t="s">
        <v>180</v>
      </c>
      <c r="E416" s="142" t="s">
        <v>430</v>
      </c>
      <c r="F416" s="143" t="s">
        <v>431</v>
      </c>
      <c r="G416" s="144" t="s">
        <v>345</v>
      </c>
      <c r="H416" s="145">
        <v>40</v>
      </c>
      <c r="I416" s="146"/>
      <c r="J416" s="147">
        <f>ROUND(I416*H416,2)</f>
        <v>0</v>
      </c>
      <c r="K416" s="143" t="s">
        <v>183</v>
      </c>
      <c r="L416" s="31"/>
      <c r="M416" s="148" t="s">
        <v>1</v>
      </c>
      <c r="N416" s="111" t="s">
        <v>43</v>
      </c>
      <c r="P416" s="149">
        <f>O416*H416</f>
        <v>0</v>
      </c>
      <c r="Q416" s="149">
        <v>0</v>
      </c>
      <c r="R416" s="149">
        <f>Q416*H416</f>
        <v>0</v>
      </c>
      <c r="S416" s="149">
        <v>0</v>
      </c>
      <c r="T416" s="150">
        <f>S416*H416</f>
        <v>0</v>
      </c>
      <c r="AR416" s="151" t="s">
        <v>321</v>
      </c>
      <c r="AT416" s="151" t="s">
        <v>180</v>
      </c>
      <c r="AU416" s="151" t="s">
        <v>88</v>
      </c>
      <c r="AY416" s="16" t="s">
        <v>178</v>
      </c>
      <c r="BE416" s="152">
        <f>IF(N416="základní",J416,0)</f>
        <v>0</v>
      </c>
      <c r="BF416" s="152">
        <f>IF(N416="snížená",J416,0)</f>
        <v>0</v>
      </c>
      <c r="BG416" s="152">
        <f>IF(N416="zákl. přenesená",J416,0)</f>
        <v>0</v>
      </c>
      <c r="BH416" s="152">
        <f>IF(N416="sníž. přenesená",J416,0)</f>
        <v>0</v>
      </c>
      <c r="BI416" s="152">
        <f>IF(N416="nulová",J416,0)</f>
        <v>0</v>
      </c>
      <c r="BJ416" s="16" t="s">
        <v>86</v>
      </c>
      <c r="BK416" s="152">
        <f>ROUND(I416*H416,2)</f>
        <v>0</v>
      </c>
      <c r="BL416" s="16" t="s">
        <v>321</v>
      </c>
      <c r="BM416" s="151" t="s">
        <v>432</v>
      </c>
    </row>
    <row r="417" spans="2:65" s="1" customFormat="1" ht="19.5">
      <c r="B417" s="31"/>
      <c r="D417" s="153" t="s">
        <v>186</v>
      </c>
      <c r="F417" s="154" t="s">
        <v>433</v>
      </c>
      <c r="I417" s="115"/>
      <c r="L417" s="31"/>
      <c r="M417" s="155"/>
      <c r="T417" s="55"/>
      <c r="AT417" s="16" t="s">
        <v>186</v>
      </c>
      <c r="AU417" s="16" t="s">
        <v>88</v>
      </c>
    </row>
    <row r="418" spans="2:65" s="12" customFormat="1" ht="11.25">
      <c r="B418" s="156"/>
      <c r="D418" s="153" t="s">
        <v>188</v>
      </c>
      <c r="E418" s="157" t="s">
        <v>1</v>
      </c>
      <c r="F418" s="158" t="s">
        <v>434</v>
      </c>
      <c r="H418" s="157" t="s">
        <v>1</v>
      </c>
      <c r="I418" s="159"/>
      <c r="L418" s="156"/>
      <c r="M418" s="160"/>
      <c r="T418" s="161"/>
      <c r="AT418" s="157" t="s">
        <v>188</v>
      </c>
      <c r="AU418" s="157" t="s">
        <v>88</v>
      </c>
      <c r="AV418" s="12" t="s">
        <v>86</v>
      </c>
      <c r="AW418" s="12" t="s">
        <v>34</v>
      </c>
      <c r="AX418" s="12" t="s">
        <v>78</v>
      </c>
      <c r="AY418" s="157" t="s">
        <v>178</v>
      </c>
    </row>
    <row r="419" spans="2:65" s="13" customFormat="1" ht="11.25">
      <c r="B419" s="162"/>
      <c r="D419" s="153" t="s">
        <v>188</v>
      </c>
      <c r="E419" s="163" t="s">
        <v>1</v>
      </c>
      <c r="F419" s="164" t="s">
        <v>435</v>
      </c>
      <c r="H419" s="165">
        <v>40</v>
      </c>
      <c r="I419" s="166"/>
      <c r="L419" s="162"/>
      <c r="M419" s="167"/>
      <c r="T419" s="168"/>
      <c r="AT419" s="163" t="s">
        <v>188</v>
      </c>
      <c r="AU419" s="163" t="s">
        <v>88</v>
      </c>
      <c r="AV419" s="13" t="s">
        <v>88</v>
      </c>
      <c r="AW419" s="13" t="s">
        <v>34</v>
      </c>
      <c r="AX419" s="13" t="s">
        <v>78</v>
      </c>
      <c r="AY419" s="163" t="s">
        <v>178</v>
      </c>
    </row>
    <row r="420" spans="2:65" s="14" customFormat="1" ht="11.25">
      <c r="B420" s="169"/>
      <c r="D420" s="153" t="s">
        <v>188</v>
      </c>
      <c r="E420" s="170" t="s">
        <v>1</v>
      </c>
      <c r="F420" s="171" t="s">
        <v>195</v>
      </c>
      <c r="H420" s="172">
        <v>40</v>
      </c>
      <c r="I420" s="173"/>
      <c r="L420" s="169"/>
      <c r="M420" s="174"/>
      <c r="T420" s="175"/>
      <c r="AT420" s="170" t="s">
        <v>188</v>
      </c>
      <c r="AU420" s="170" t="s">
        <v>88</v>
      </c>
      <c r="AV420" s="14" t="s">
        <v>184</v>
      </c>
      <c r="AW420" s="14" t="s">
        <v>34</v>
      </c>
      <c r="AX420" s="14" t="s">
        <v>86</v>
      </c>
      <c r="AY420" s="170" t="s">
        <v>178</v>
      </c>
    </row>
    <row r="421" spans="2:65" s="1" customFormat="1" ht="16.5" customHeight="1">
      <c r="B421" s="31"/>
      <c r="C421" s="179" t="s">
        <v>436</v>
      </c>
      <c r="D421" s="179" t="s">
        <v>251</v>
      </c>
      <c r="E421" s="180" t="s">
        <v>437</v>
      </c>
      <c r="F421" s="181" t="s">
        <v>438</v>
      </c>
      <c r="G421" s="182" t="s">
        <v>345</v>
      </c>
      <c r="H421" s="183">
        <v>42</v>
      </c>
      <c r="I421" s="184"/>
      <c r="J421" s="185">
        <f>ROUND(I421*H421,2)</f>
        <v>0</v>
      </c>
      <c r="K421" s="181" t="s">
        <v>183</v>
      </c>
      <c r="L421" s="186"/>
      <c r="M421" s="187" t="s">
        <v>1</v>
      </c>
      <c r="N421" s="188" t="s">
        <v>43</v>
      </c>
      <c r="P421" s="149">
        <f>O421*H421</f>
        <v>0</v>
      </c>
      <c r="Q421" s="149">
        <v>2.5999999999999998E-4</v>
      </c>
      <c r="R421" s="149">
        <f>Q421*H421</f>
        <v>1.0919999999999999E-2</v>
      </c>
      <c r="S421" s="149">
        <v>0</v>
      </c>
      <c r="T421" s="150">
        <f>S421*H421</f>
        <v>0</v>
      </c>
      <c r="AR421" s="151" t="s">
        <v>420</v>
      </c>
      <c r="AT421" s="151" t="s">
        <v>251</v>
      </c>
      <c r="AU421" s="151" t="s">
        <v>88</v>
      </c>
      <c r="AY421" s="16" t="s">
        <v>178</v>
      </c>
      <c r="BE421" s="152">
        <f>IF(N421="základní",J421,0)</f>
        <v>0</v>
      </c>
      <c r="BF421" s="152">
        <f>IF(N421="snížená",J421,0)</f>
        <v>0</v>
      </c>
      <c r="BG421" s="152">
        <f>IF(N421="zákl. přenesená",J421,0)</f>
        <v>0</v>
      </c>
      <c r="BH421" s="152">
        <f>IF(N421="sníž. přenesená",J421,0)</f>
        <v>0</v>
      </c>
      <c r="BI421" s="152">
        <f>IF(N421="nulová",J421,0)</f>
        <v>0</v>
      </c>
      <c r="BJ421" s="16" t="s">
        <v>86</v>
      </c>
      <c r="BK421" s="152">
        <f>ROUND(I421*H421,2)</f>
        <v>0</v>
      </c>
      <c r="BL421" s="16" t="s">
        <v>321</v>
      </c>
      <c r="BM421" s="151" t="s">
        <v>439</v>
      </c>
    </row>
    <row r="422" spans="2:65" s="1" customFormat="1" ht="11.25">
      <c r="B422" s="31"/>
      <c r="D422" s="153" t="s">
        <v>186</v>
      </c>
      <c r="F422" s="154" t="s">
        <v>438</v>
      </c>
      <c r="I422" s="115"/>
      <c r="L422" s="31"/>
      <c r="M422" s="155"/>
      <c r="T422" s="55"/>
      <c r="AT422" s="16" t="s">
        <v>186</v>
      </c>
      <c r="AU422" s="16" t="s">
        <v>88</v>
      </c>
    </row>
    <row r="423" spans="2:65" s="13" customFormat="1" ht="11.25">
      <c r="B423" s="162"/>
      <c r="D423" s="153" t="s">
        <v>188</v>
      </c>
      <c r="F423" s="164" t="s">
        <v>440</v>
      </c>
      <c r="H423" s="165">
        <v>42</v>
      </c>
      <c r="I423" s="166"/>
      <c r="L423" s="162"/>
      <c r="M423" s="167"/>
      <c r="T423" s="168"/>
      <c r="AT423" s="163" t="s">
        <v>188</v>
      </c>
      <c r="AU423" s="163" t="s">
        <v>88</v>
      </c>
      <c r="AV423" s="13" t="s">
        <v>88</v>
      </c>
      <c r="AW423" s="13" t="s">
        <v>4</v>
      </c>
      <c r="AX423" s="13" t="s">
        <v>86</v>
      </c>
      <c r="AY423" s="163" t="s">
        <v>178</v>
      </c>
    </row>
    <row r="424" spans="2:65" s="1" customFormat="1" ht="21.75" customHeight="1">
      <c r="B424" s="31"/>
      <c r="C424" s="141" t="s">
        <v>441</v>
      </c>
      <c r="D424" s="141" t="s">
        <v>180</v>
      </c>
      <c r="E424" s="142" t="s">
        <v>442</v>
      </c>
      <c r="F424" s="143" t="s">
        <v>443</v>
      </c>
      <c r="G424" s="144" t="s">
        <v>345</v>
      </c>
      <c r="H424" s="145">
        <v>20</v>
      </c>
      <c r="I424" s="146"/>
      <c r="J424" s="147">
        <f>ROUND(I424*H424,2)</f>
        <v>0</v>
      </c>
      <c r="K424" s="143" t="s">
        <v>183</v>
      </c>
      <c r="L424" s="31"/>
      <c r="M424" s="148" t="s">
        <v>1</v>
      </c>
      <c r="N424" s="111" t="s">
        <v>43</v>
      </c>
      <c r="P424" s="149">
        <f>O424*H424</f>
        <v>0</v>
      </c>
      <c r="Q424" s="149">
        <v>0</v>
      </c>
      <c r="R424" s="149">
        <f>Q424*H424</f>
        <v>0</v>
      </c>
      <c r="S424" s="149">
        <v>0</v>
      </c>
      <c r="T424" s="150">
        <f>S424*H424</f>
        <v>0</v>
      </c>
      <c r="AR424" s="151" t="s">
        <v>321</v>
      </c>
      <c r="AT424" s="151" t="s">
        <v>180</v>
      </c>
      <c r="AU424" s="151" t="s">
        <v>88</v>
      </c>
      <c r="AY424" s="16" t="s">
        <v>178</v>
      </c>
      <c r="BE424" s="152">
        <f>IF(N424="základní",J424,0)</f>
        <v>0</v>
      </c>
      <c r="BF424" s="152">
        <f>IF(N424="snížená",J424,0)</f>
        <v>0</v>
      </c>
      <c r="BG424" s="152">
        <f>IF(N424="zákl. přenesená",J424,0)</f>
        <v>0</v>
      </c>
      <c r="BH424" s="152">
        <f>IF(N424="sníž. přenesená",J424,0)</f>
        <v>0</v>
      </c>
      <c r="BI424" s="152">
        <f>IF(N424="nulová",J424,0)</f>
        <v>0</v>
      </c>
      <c r="BJ424" s="16" t="s">
        <v>86</v>
      </c>
      <c r="BK424" s="152">
        <f>ROUND(I424*H424,2)</f>
        <v>0</v>
      </c>
      <c r="BL424" s="16" t="s">
        <v>321</v>
      </c>
      <c r="BM424" s="151" t="s">
        <v>444</v>
      </c>
    </row>
    <row r="425" spans="2:65" s="1" customFormat="1" ht="19.5">
      <c r="B425" s="31"/>
      <c r="D425" s="153" t="s">
        <v>186</v>
      </c>
      <c r="F425" s="154" t="s">
        <v>445</v>
      </c>
      <c r="I425" s="115"/>
      <c r="L425" s="31"/>
      <c r="M425" s="155"/>
      <c r="T425" s="55"/>
      <c r="AT425" s="16" t="s">
        <v>186</v>
      </c>
      <c r="AU425" s="16" t="s">
        <v>88</v>
      </c>
    </row>
    <row r="426" spans="2:65" s="12" customFormat="1" ht="11.25">
      <c r="B426" s="156"/>
      <c r="D426" s="153" t="s">
        <v>188</v>
      </c>
      <c r="E426" s="157" t="s">
        <v>1</v>
      </c>
      <c r="F426" s="158" t="s">
        <v>434</v>
      </c>
      <c r="H426" s="157" t="s">
        <v>1</v>
      </c>
      <c r="I426" s="159"/>
      <c r="L426" s="156"/>
      <c r="M426" s="160"/>
      <c r="T426" s="161"/>
      <c r="AT426" s="157" t="s">
        <v>188</v>
      </c>
      <c r="AU426" s="157" t="s">
        <v>88</v>
      </c>
      <c r="AV426" s="12" t="s">
        <v>86</v>
      </c>
      <c r="AW426" s="12" t="s">
        <v>34</v>
      </c>
      <c r="AX426" s="12" t="s">
        <v>78</v>
      </c>
      <c r="AY426" s="157" t="s">
        <v>178</v>
      </c>
    </row>
    <row r="427" spans="2:65" s="12" customFormat="1" ht="11.25">
      <c r="B427" s="156"/>
      <c r="D427" s="153" t="s">
        <v>188</v>
      </c>
      <c r="E427" s="157" t="s">
        <v>1</v>
      </c>
      <c r="F427" s="158" t="s">
        <v>446</v>
      </c>
      <c r="H427" s="157" t="s">
        <v>1</v>
      </c>
      <c r="I427" s="159"/>
      <c r="L427" s="156"/>
      <c r="M427" s="160"/>
      <c r="T427" s="161"/>
      <c r="AT427" s="157" t="s">
        <v>188</v>
      </c>
      <c r="AU427" s="157" t="s">
        <v>88</v>
      </c>
      <c r="AV427" s="12" t="s">
        <v>86</v>
      </c>
      <c r="AW427" s="12" t="s">
        <v>34</v>
      </c>
      <c r="AX427" s="12" t="s">
        <v>78</v>
      </c>
      <c r="AY427" s="157" t="s">
        <v>178</v>
      </c>
    </row>
    <row r="428" spans="2:65" s="13" customFormat="1" ht="11.25">
      <c r="B428" s="162"/>
      <c r="D428" s="153" t="s">
        <v>188</v>
      </c>
      <c r="E428" s="163" t="s">
        <v>1</v>
      </c>
      <c r="F428" s="164" t="s">
        <v>447</v>
      </c>
      <c r="H428" s="165">
        <v>20</v>
      </c>
      <c r="I428" s="166"/>
      <c r="L428" s="162"/>
      <c r="M428" s="167"/>
      <c r="T428" s="168"/>
      <c r="AT428" s="163" t="s">
        <v>188</v>
      </c>
      <c r="AU428" s="163" t="s">
        <v>88</v>
      </c>
      <c r="AV428" s="13" t="s">
        <v>88</v>
      </c>
      <c r="AW428" s="13" t="s">
        <v>34</v>
      </c>
      <c r="AX428" s="13" t="s">
        <v>78</v>
      </c>
      <c r="AY428" s="163" t="s">
        <v>178</v>
      </c>
    </row>
    <row r="429" spans="2:65" s="14" customFormat="1" ht="11.25">
      <c r="B429" s="169"/>
      <c r="D429" s="153" t="s">
        <v>188</v>
      </c>
      <c r="E429" s="170" t="s">
        <v>1</v>
      </c>
      <c r="F429" s="171" t="s">
        <v>195</v>
      </c>
      <c r="H429" s="172">
        <v>20</v>
      </c>
      <c r="I429" s="173"/>
      <c r="L429" s="169"/>
      <c r="M429" s="174"/>
      <c r="T429" s="175"/>
      <c r="AT429" s="170" t="s">
        <v>188</v>
      </c>
      <c r="AU429" s="170" t="s">
        <v>88</v>
      </c>
      <c r="AV429" s="14" t="s">
        <v>184</v>
      </c>
      <c r="AW429" s="14" t="s">
        <v>34</v>
      </c>
      <c r="AX429" s="14" t="s">
        <v>86</v>
      </c>
      <c r="AY429" s="170" t="s">
        <v>178</v>
      </c>
    </row>
    <row r="430" spans="2:65" s="1" customFormat="1" ht="16.5" customHeight="1">
      <c r="B430" s="31"/>
      <c r="C430" s="179" t="s">
        <v>448</v>
      </c>
      <c r="D430" s="179" t="s">
        <v>251</v>
      </c>
      <c r="E430" s="180" t="s">
        <v>449</v>
      </c>
      <c r="F430" s="181" t="s">
        <v>450</v>
      </c>
      <c r="G430" s="182" t="s">
        <v>345</v>
      </c>
      <c r="H430" s="183">
        <v>23</v>
      </c>
      <c r="I430" s="184"/>
      <c r="J430" s="185">
        <f>ROUND(I430*H430,2)</f>
        <v>0</v>
      </c>
      <c r="K430" s="181" t="s">
        <v>183</v>
      </c>
      <c r="L430" s="186"/>
      <c r="M430" s="187" t="s">
        <v>1</v>
      </c>
      <c r="N430" s="188" t="s">
        <v>43</v>
      </c>
      <c r="P430" s="149">
        <f>O430*H430</f>
        <v>0</v>
      </c>
      <c r="Q430" s="149">
        <v>1.7000000000000001E-4</v>
      </c>
      <c r="R430" s="149">
        <f>Q430*H430</f>
        <v>3.9100000000000003E-3</v>
      </c>
      <c r="S430" s="149">
        <v>0</v>
      </c>
      <c r="T430" s="150">
        <f>S430*H430</f>
        <v>0</v>
      </c>
      <c r="AR430" s="151" t="s">
        <v>420</v>
      </c>
      <c r="AT430" s="151" t="s">
        <v>251</v>
      </c>
      <c r="AU430" s="151" t="s">
        <v>88</v>
      </c>
      <c r="AY430" s="16" t="s">
        <v>178</v>
      </c>
      <c r="BE430" s="152">
        <f>IF(N430="základní",J430,0)</f>
        <v>0</v>
      </c>
      <c r="BF430" s="152">
        <f>IF(N430="snížená",J430,0)</f>
        <v>0</v>
      </c>
      <c r="BG430" s="152">
        <f>IF(N430="zákl. přenesená",J430,0)</f>
        <v>0</v>
      </c>
      <c r="BH430" s="152">
        <f>IF(N430="sníž. přenesená",J430,0)</f>
        <v>0</v>
      </c>
      <c r="BI430" s="152">
        <f>IF(N430="nulová",J430,0)</f>
        <v>0</v>
      </c>
      <c r="BJ430" s="16" t="s">
        <v>86</v>
      </c>
      <c r="BK430" s="152">
        <f>ROUND(I430*H430,2)</f>
        <v>0</v>
      </c>
      <c r="BL430" s="16" t="s">
        <v>321</v>
      </c>
      <c r="BM430" s="151" t="s">
        <v>451</v>
      </c>
    </row>
    <row r="431" spans="2:65" s="1" customFormat="1" ht="11.25">
      <c r="B431" s="31"/>
      <c r="D431" s="153" t="s">
        <v>186</v>
      </c>
      <c r="F431" s="154" t="s">
        <v>450</v>
      </c>
      <c r="I431" s="115"/>
      <c r="L431" s="31"/>
      <c r="M431" s="155"/>
      <c r="T431" s="55"/>
      <c r="AT431" s="16" t="s">
        <v>186</v>
      </c>
      <c r="AU431" s="16" t="s">
        <v>88</v>
      </c>
    </row>
    <row r="432" spans="2:65" s="13" customFormat="1" ht="11.25">
      <c r="B432" s="162"/>
      <c r="D432" s="153" t="s">
        <v>188</v>
      </c>
      <c r="F432" s="164" t="s">
        <v>452</v>
      </c>
      <c r="H432" s="165">
        <v>23</v>
      </c>
      <c r="I432" s="166"/>
      <c r="L432" s="162"/>
      <c r="M432" s="167"/>
      <c r="T432" s="168"/>
      <c r="AT432" s="163" t="s">
        <v>188</v>
      </c>
      <c r="AU432" s="163" t="s">
        <v>88</v>
      </c>
      <c r="AV432" s="13" t="s">
        <v>88</v>
      </c>
      <c r="AW432" s="13" t="s">
        <v>4</v>
      </c>
      <c r="AX432" s="13" t="s">
        <v>86</v>
      </c>
      <c r="AY432" s="163" t="s">
        <v>178</v>
      </c>
    </row>
    <row r="433" spans="2:65" s="1" customFormat="1" ht="16.5" customHeight="1">
      <c r="B433" s="31"/>
      <c r="C433" s="141" t="s">
        <v>453</v>
      </c>
      <c r="D433" s="141" t="s">
        <v>180</v>
      </c>
      <c r="E433" s="142" t="s">
        <v>454</v>
      </c>
      <c r="F433" s="143" t="s">
        <v>455</v>
      </c>
      <c r="G433" s="144" t="s">
        <v>345</v>
      </c>
      <c r="H433" s="145">
        <v>40</v>
      </c>
      <c r="I433" s="146"/>
      <c r="J433" s="147">
        <f>ROUND(I433*H433,2)</f>
        <v>0</v>
      </c>
      <c r="K433" s="143" t="s">
        <v>183</v>
      </c>
      <c r="L433" s="31"/>
      <c r="M433" s="148" t="s">
        <v>1</v>
      </c>
      <c r="N433" s="111" t="s">
        <v>43</v>
      </c>
      <c r="P433" s="149">
        <f>O433*H433</f>
        <v>0</v>
      </c>
      <c r="Q433" s="149">
        <v>0</v>
      </c>
      <c r="R433" s="149">
        <f>Q433*H433</f>
        <v>0</v>
      </c>
      <c r="S433" s="149">
        <v>0</v>
      </c>
      <c r="T433" s="150">
        <f>S433*H433</f>
        <v>0</v>
      </c>
      <c r="AR433" s="151" t="s">
        <v>321</v>
      </c>
      <c r="AT433" s="151" t="s">
        <v>180</v>
      </c>
      <c r="AU433" s="151" t="s">
        <v>88</v>
      </c>
      <c r="AY433" s="16" t="s">
        <v>178</v>
      </c>
      <c r="BE433" s="152">
        <f>IF(N433="základní",J433,0)</f>
        <v>0</v>
      </c>
      <c r="BF433" s="152">
        <f>IF(N433="snížená",J433,0)</f>
        <v>0</v>
      </c>
      <c r="BG433" s="152">
        <f>IF(N433="zákl. přenesená",J433,0)</f>
        <v>0</v>
      </c>
      <c r="BH433" s="152">
        <f>IF(N433="sníž. přenesená",J433,0)</f>
        <v>0</v>
      </c>
      <c r="BI433" s="152">
        <f>IF(N433="nulová",J433,0)</f>
        <v>0</v>
      </c>
      <c r="BJ433" s="16" t="s">
        <v>86</v>
      </c>
      <c r="BK433" s="152">
        <f>ROUND(I433*H433,2)</f>
        <v>0</v>
      </c>
      <c r="BL433" s="16" t="s">
        <v>321</v>
      </c>
      <c r="BM433" s="151" t="s">
        <v>456</v>
      </c>
    </row>
    <row r="434" spans="2:65" s="1" customFormat="1" ht="19.5">
      <c r="B434" s="31"/>
      <c r="D434" s="153" t="s">
        <v>186</v>
      </c>
      <c r="F434" s="154" t="s">
        <v>457</v>
      </c>
      <c r="I434" s="115"/>
      <c r="L434" s="31"/>
      <c r="M434" s="155"/>
      <c r="T434" s="55"/>
      <c r="AT434" s="16" t="s">
        <v>186</v>
      </c>
      <c r="AU434" s="16" t="s">
        <v>88</v>
      </c>
    </row>
    <row r="435" spans="2:65" s="12" customFormat="1" ht="11.25">
      <c r="B435" s="156"/>
      <c r="D435" s="153" t="s">
        <v>188</v>
      </c>
      <c r="E435" s="157" t="s">
        <v>1</v>
      </c>
      <c r="F435" s="158" t="s">
        <v>434</v>
      </c>
      <c r="H435" s="157" t="s">
        <v>1</v>
      </c>
      <c r="I435" s="159"/>
      <c r="L435" s="156"/>
      <c r="M435" s="160"/>
      <c r="T435" s="161"/>
      <c r="AT435" s="157" t="s">
        <v>188</v>
      </c>
      <c r="AU435" s="157" t="s">
        <v>88</v>
      </c>
      <c r="AV435" s="12" t="s">
        <v>86</v>
      </c>
      <c r="AW435" s="12" t="s">
        <v>34</v>
      </c>
      <c r="AX435" s="12" t="s">
        <v>78</v>
      </c>
      <c r="AY435" s="157" t="s">
        <v>178</v>
      </c>
    </row>
    <row r="436" spans="2:65" s="13" customFormat="1" ht="11.25">
      <c r="B436" s="162"/>
      <c r="D436" s="153" t="s">
        <v>188</v>
      </c>
      <c r="E436" s="163" t="s">
        <v>1</v>
      </c>
      <c r="F436" s="164" t="s">
        <v>435</v>
      </c>
      <c r="H436" s="165">
        <v>40</v>
      </c>
      <c r="I436" s="166"/>
      <c r="L436" s="162"/>
      <c r="M436" s="167"/>
      <c r="T436" s="168"/>
      <c r="AT436" s="163" t="s">
        <v>188</v>
      </c>
      <c r="AU436" s="163" t="s">
        <v>88</v>
      </c>
      <c r="AV436" s="13" t="s">
        <v>88</v>
      </c>
      <c r="AW436" s="13" t="s">
        <v>34</v>
      </c>
      <c r="AX436" s="13" t="s">
        <v>78</v>
      </c>
      <c r="AY436" s="163" t="s">
        <v>178</v>
      </c>
    </row>
    <row r="437" spans="2:65" s="14" customFormat="1" ht="11.25">
      <c r="B437" s="169"/>
      <c r="D437" s="153" t="s">
        <v>188</v>
      </c>
      <c r="E437" s="170" t="s">
        <v>1</v>
      </c>
      <c r="F437" s="171" t="s">
        <v>195</v>
      </c>
      <c r="H437" s="172">
        <v>40</v>
      </c>
      <c r="I437" s="173"/>
      <c r="L437" s="169"/>
      <c r="M437" s="174"/>
      <c r="T437" s="175"/>
      <c r="AT437" s="170" t="s">
        <v>188</v>
      </c>
      <c r="AU437" s="170" t="s">
        <v>88</v>
      </c>
      <c r="AV437" s="14" t="s">
        <v>184</v>
      </c>
      <c r="AW437" s="14" t="s">
        <v>34</v>
      </c>
      <c r="AX437" s="14" t="s">
        <v>86</v>
      </c>
      <c r="AY437" s="170" t="s">
        <v>178</v>
      </c>
    </row>
    <row r="438" spans="2:65" s="1" customFormat="1" ht="16.5" customHeight="1">
      <c r="B438" s="31"/>
      <c r="C438" s="179" t="s">
        <v>458</v>
      </c>
      <c r="D438" s="179" t="s">
        <v>251</v>
      </c>
      <c r="E438" s="180" t="s">
        <v>459</v>
      </c>
      <c r="F438" s="181" t="s">
        <v>460</v>
      </c>
      <c r="G438" s="182" t="s">
        <v>345</v>
      </c>
      <c r="H438" s="183">
        <v>46</v>
      </c>
      <c r="I438" s="184"/>
      <c r="J438" s="185">
        <f>ROUND(I438*H438,2)</f>
        <v>0</v>
      </c>
      <c r="K438" s="181" t="s">
        <v>183</v>
      </c>
      <c r="L438" s="186"/>
      <c r="M438" s="187" t="s">
        <v>1</v>
      </c>
      <c r="N438" s="188" t="s">
        <v>43</v>
      </c>
      <c r="P438" s="149">
        <f>O438*H438</f>
        <v>0</v>
      </c>
      <c r="Q438" s="149">
        <v>5.2999999999999998E-4</v>
      </c>
      <c r="R438" s="149">
        <f>Q438*H438</f>
        <v>2.4379999999999999E-2</v>
      </c>
      <c r="S438" s="149">
        <v>0</v>
      </c>
      <c r="T438" s="150">
        <f>S438*H438</f>
        <v>0</v>
      </c>
      <c r="AR438" s="151" t="s">
        <v>420</v>
      </c>
      <c r="AT438" s="151" t="s">
        <v>251</v>
      </c>
      <c r="AU438" s="151" t="s">
        <v>88</v>
      </c>
      <c r="AY438" s="16" t="s">
        <v>178</v>
      </c>
      <c r="BE438" s="152">
        <f>IF(N438="základní",J438,0)</f>
        <v>0</v>
      </c>
      <c r="BF438" s="152">
        <f>IF(N438="snížená",J438,0)</f>
        <v>0</v>
      </c>
      <c r="BG438" s="152">
        <f>IF(N438="zákl. přenesená",J438,0)</f>
        <v>0</v>
      </c>
      <c r="BH438" s="152">
        <f>IF(N438="sníž. přenesená",J438,0)</f>
        <v>0</v>
      </c>
      <c r="BI438" s="152">
        <f>IF(N438="nulová",J438,0)</f>
        <v>0</v>
      </c>
      <c r="BJ438" s="16" t="s">
        <v>86</v>
      </c>
      <c r="BK438" s="152">
        <f>ROUND(I438*H438,2)</f>
        <v>0</v>
      </c>
      <c r="BL438" s="16" t="s">
        <v>321</v>
      </c>
      <c r="BM438" s="151" t="s">
        <v>461</v>
      </c>
    </row>
    <row r="439" spans="2:65" s="1" customFormat="1" ht="11.25">
      <c r="B439" s="31"/>
      <c r="D439" s="153" t="s">
        <v>186</v>
      </c>
      <c r="F439" s="154" t="s">
        <v>460</v>
      </c>
      <c r="I439" s="115"/>
      <c r="L439" s="31"/>
      <c r="M439" s="155"/>
      <c r="T439" s="55"/>
      <c r="AT439" s="16" t="s">
        <v>186</v>
      </c>
      <c r="AU439" s="16" t="s">
        <v>88</v>
      </c>
    </row>
    <row r="440" spans="2:65" s="13" customFormat="1" ht="11.25">
      <c r="B440" s="162"/>
      <c r="D440" s="153" t="s">
        <v>188</v>
      </c>
      <c r="F440" s="164" t="s">
        <v>462</v>
      </c>
      <c r="H440" s="165">
        <v>46</v>
      </c>
      <c r="I440" s="166"/>
      <c r="L440" s="162"/>
      <c r="M440" s="167"/>
      <c r="T440" s="168"/>
      <c r="AT440" s="163" t="s">
        <v>188</v>
      </c>
      <c r="AU440" s="163" t="s">
        <v>88</v>
      </c>
      <c r="AV440" s="13" t="s">
        <v>88</v>
      </c>
      <c r="AW440" s="13" t="s">
        <v>4</v>
      </c>
      <c r="AX440" s="13" t="s">
        <v>86</v>
      </c>
      <c r="AY440" s="163" t="s">
        <v>178</v>
      </c>
    </row>
    <row r="441" spans="2:65" s="1" customFormat="1" ht="16.5" customHeight="1">
      <c r="B441" s="31"/>
      <c r="C441" s="141" t="s">
        <v>463</v>
      </c>
      <c r="D441" s="141" t="s">
        <v>180</v>
      </c>
      <c r="E441" s="142" t="s">
        <v>464</v>
      </c>
      <c r="F441" s="143" t="s">
        <v>465</v>
      </c>
      <c r="G441" s="144" t="s">
        <v>345</v>
      </c>
      <c r="H441" s="145">
        <v>163</v>
      </c>
      <c r="I441" s="146"/>
      <c r="J441" s="147">
        <f>ROUND(I441*H441,2)</f>
        <v>0</v>
      </c>
      <c r="K441" s="143" t="s">
        <v>183</v>
      </c>
      <c r="L441" s="31"/>
      <c r="M441" s="148" t="s">
        <v>1</v>
      </c>
      <c r="N441" s="111" t="s">
        <v>43</v>
      </c>
      <c r="P441" s="149">
        <f>O441*H441</f>
        <v>0</v>
      </c>
      <c r="Q441" s="149">
        <v>0</v>
      </c>
      <c r="R441" s="149">
        <f>Q441*H441</f>
        <v>0</v>
      </c>
      <c r="S441" s="149">
        <v>0</v>
      </c>
      <c r="T441" s="150">
        <f>S441*H441</f>
        <v>0</v>
      </c>
      <c r="AR441" s="151" t="s">
        <v>321</v>
      </c>
      <c r="AT441" s="151" t="s">
        <v>180</v>
      </c>
      <c r="AU441" s="151" t="s">
        <v>88</v>
      </c>
      <c r="AY441" s="16" t="s">
        <v>178</v>
      </c>
      <c r="BE441" s="152">
        <f>IF(N441="základní",J441,0)</f>
        <v>0</v>
      </c>
      <c r="BF441" s="152">
        <f>IF(N441="snížená",J441,0)</f>
        <v>0</v>
      </c>
      <c r="BG441" s="152">
        <f>IF(N441="zákl. přenesená",J441,0)</f>
        <v>0</v>
      </c>
      <c r="BH441" s="152">
        <f>IF(N441="sníž. přenesená",J441,0)</f>
        <v>0</v>
      </c>
      <c r="BI441" s="152">
        <f>IF(N441="nulová",J441,0)</f>
        <v>0</v>
      </c>
      <c r="BJ441" s="16" t="s">
        <v>86</v>
      </c>
      <c r="BK441" s="152">
        <f>ROUND(I441*H441,2)</f>
        <v>0</v>
      </c>
      <c r="BL441" s="16" t="s">
        <v>321</v>
      </c>
      <c r="BM441" s="151" t="s">
        <v>466</v>
      </c>
    </row>
    <row r="442" spans="2:65" s="1" customFormat="1" ht="19.5">
      <c r="B442" s="31"/>
      <c r="D442" s="153" t="s">
        <v>186</v>
      </c>
      <c r="F442" s="154" t="s">
        <v>467</v>
      </c>
      <c r="I442" s="115"/>
      <c r="L442" s="31"/>
      <c r="M442" s="155"/>
      <c r="T442" s="55"/>
      <c r="AT442" s="16" t="s">
        <v>186</v>
      </c>
      <c r="AU442" s="16" t="s">
        <v>88</v>
      </c>
    </row>
    <row r="443" spans="2:65" s="12" customFormat="1" ht="11.25">
      <c r="B443" s="156"/>
      <c r="D443" s="153" t="s">
        <v>188</v>
      </c>
      <c r="E443" s="157" t="s">
        <v>1</v>
      </c>
      <c r="F443" s="158" t="s">
        <v>434</v>
      </c>
      <c r="H443" s="157" t="s">
        <v>1</v>
      </c>
      <c r="I443" s="159"/>
      <c r="L443" s="156"/>
      <c r="M443" s="160"/>
      <c r="T443" s="161"/>
      <c r="AT443" s="157" t="s">
        <v>188</v>
      </c>
      <c r="AU443" s="157" t="s">
        <v>88</v>
      </c>
      <c r="AV443" s="12" t="s">
        <v>86</v>
      </c>
      <c r="AW443" s="12" t="s">
        <v>34</v>
      </c>
      <c r="AX443" s="12" t="s">
        <v>78</v>
      </c>
      <c r="AY443" s="157" t="s">
        <v>178</v>
      </c>
    </row>
    <row r="444" spans="2:65" s="12" customFormat="1" ht="11.25">
      <c r="B444" s="156"/>
      <c r="D444" s="153" t="s">
        <v>188</v>
      </c>
      <c r="E444" s="157" t="s">
        <v>1</v>
      </c>
      <c r="F444" s="158" t="s">
        <v>468</v>
      </c>
      <c r="H444" s="157" t="s">
        <v>1</v>
      </c>
      <c r="I444" s="159"/>
      <c r="L444" s="156"/>
      <c r="M444" s="160"/>
      <c r="T444" s="161"/>
      <c r="AT444" s="157" t="s">
        <v>188</v>
      </c>
      <c r="AU444" s="157" t="s">
        <v>88</v>
      </c>
      <c r="AV444" s="12" t="s">
        <v>86</v>
      </c>
      <c r="AW444" s="12" t="s">
        <v>34</v>
      </c>
      <c r="AX444" s="12" t="s">
        <v>78</v>
      </c>
      <c r="AY444" s="157" t="s">
        <v>178</v>
      </c>
    </row>
    <row r="445" spans="2:65" s="13" customFormat="1" ht="11.25">
      <c r="B445" s="162"/>
      <c r="D445" s="153" t="s">
        <v>188</v>
      </c>
      <c r="E445" s="163" t="s">
        <v>1</v>
      </c>
      <c r="F445" s="164" t="s">
        <v>469</v>
      </c>
      <c r="H445" s="165">
        <v>115</v>
      </c>
      <c r="I445" s="166"/>
      <c r="L445" s="162"/>
      <c r="M445" s="167"/>
      <c r="T445" s="168"/>
      <c r="AT445" s="163" t="s">
        <v>188</v>
      </c>
      <c r="AU445" s="163" t="s">
        <v>88</v>
      </c>
      <c r="AV445" s="13" t="s">
        <v>88</v>
      </c>
      <c r="AW445" s="13" t="s">
        <v>34</v>
      </c>
      <c r="AX445" s="13" t="s">
        <v>78</v>
      </c>
      <c r="AY445" s="163" t="s">
        <v>178</v>
      </c>
    </row>
    <row r="446" spans="2:65" s="12" customFormat="1" ht="11.25">
      <c r="B446" s="156"/>
      <c r="D446" s="153" t="s">
        <v>188</v>
      </c>
      <c r="E446" s="157" t="s">
        <v>1</v>
      </c>
      <c r="F446" s="158" t="s">
        <v>470</v>
      </c>
      <c r="H446" s="157" t="s">
        <v>1</v>
      </c>
      <c r="I446" s="159"/>
      <c r="L446" s="156"/>
      <c r="M446" s="160"/>
      <c r="T446" s="161"/>
      <c r="AT446" s="157" t="s">
        <v>188</v>
      </c>
      <c r="AU446" s="157" t="s">
        <v>88</v>
      </c>
      <c r="AV446" s="12" t="s">
        <v>86</v>
      </c>
      <c r="AW446" s="12" t="s">
        <v>34</v>
      </c>
      <c r="AX446" s="12" t="s">
        <v>78</v>
      </c>
      <c r="AY446" s="157" t="s">
        <v>178</v>
      </c>
    </row>
    <row r="447" spans="2:65" s="13" customFormat="1" ht="11.25">
      <c r="B447" s="162"/>
      <c r="D447" s="153" t="s">
        <v>188</v>
      </c>
      <c r="E447" s="163" t="s">
        <v>1</v>
      </c>
      <c r="F447" s="164" t="s">
        <v>471</v>
      </c>
      <c r="H447" s="165">
        <v>48</v>
      </c>
      <c r="I447" s="166"/>
      <c r="L447" s="162"/>
      <c r="M447" s="167"/>
      <c r="T447" s="168"/>
      <c r="AT447" s="163" t="s">
        <v>188</v>
      </c>
      <c r="AU447" s="163" t="s">
        <v>88</v>
      </c>
      <c r="AV447" s="13" t="s">
        <v>88</v>
      </c>
      <c r="AW447" s="13" t="s">
        <v>34</v>
      </c>
      <c r="AX447" s="13" t="s">
        <v>78</v>
      </c>
      <c r="AY447" s="163" t="s">
        <v>178</v>
      </c>
    </row>
    <row r="448" spans="2:65" s="14" customFormat="1" ht="11.25">
      <c r="B448" s="169"/>
      <c r="D448" s="153" t="s">
        <v>188</v>
      </c>
      <c r="E448" s="170" t="s">
        <v>1</v>
      </c>
      <c r="F448" s="171" t="s">
        <v>195</v>
      </c>
      <c r="H448" s="172">
        <v>163</v>
      </c>
      <c r="I448" s="173"/>
      <c r="L448" s="169"/>
      <c r="M448" s="174"/>
      <c r="T448" s="175"/>
      <c r="AT448" s="170" t="s">
        <v>188</v>
      </c>
      <c r="AU448" s="170" t="s">
        <v>88</v>
      </c>
      <c r="AV448" s="14" t="s">
        <v>184</v>
      </c>
      <c r="AW448" s="14" t="s">
        <v>34</v>
      </c>
      <c r="AX448" s="14" t="s">
        <v>86</v>
      </c>
      <c r="AY448" s="170" t="s">
        <v>178</v>
      </c>
    </row>
    <row r="449" spans="2:65" s="1" customFormat="1" ht="16.5" customHeight="1">
      <c r="B449" s="31"/>
      <c r="C449" s="179" t="s">
        <v>472</v>
      </c>
      <c r="D449" s="179" t="s">
        <v>251</v>
      </c>
      <c r="E449" s="180" t="s">
        <v>473</v>
      </c>
      <c r="F449" s="181" t="s">
        <v>474</v>
      </c>
      <c r="G449" s="182" t="s">
        <v>345</v>
      </c>
      <c r="H449" s="183">
        <v>132.25</v>
      </c>
      <c r="I449" s="184"/>
      <c r="J449" s="185">
        <f>ROUND(I449*H449,2)</f>
        <v>0</v>
      </c>
      <c r="K449" s="181" t="s">
        <v>183</v>
      </c>
      <c r="L449" s="186"/>
      <c r="M449" s="187" t="s">
        <v>1</v>
      </c>
      <c r="N449" s="188" t="s">
        <v>43</v>
      </c>
      <c r="P449" s="149">
        <f>O449*H449</f>
        <v>0</v>
      </c>
      <c r="Q449" s="149">
        <v>1.2E-4</v>
      </c>
      <c r="R449" s="149">
        <f>Q449*H449</f>
        <v>1.5869999999999999E-2</v>
      </c>
      <c r="S449" s="149">
        <v>0</v>
      </c>
      <c r="T449" s="150">
        <f>S449*H449</f>
        <v>0</v>
      </c>
      <c r="AR449" s="151" t="s">
        <v>420</v>
      </c>
      <c r="AT449" s="151" t="s">
        <v>251</v>
      </c>
      <c r="AU449" s="151" t="s">
        <v>88</v>
      </c>
      <c r="AY449" s="16" t="s">
        <v>178</v>
      </c>
      <c r="BE449" s="152">
        <f>IF(N449="základní",J449,0)</f>
        <v>0</v>
      </c>
      <c r="BF449" s="152">
        <f>IF(N449="snížená",J449,0)</f>
        <v>0</v>
      </c>
      <c r="BG449" s="152">
        <f>IF(N449="zákl. přenesená",J449,0)</f>
        <v>0</v>
      </c>
      <c r="BH449" s="152">
        <f>IF(N449="sníž. přenesená",J449,0)</f>
        <v>0</v>
      </c>
      <c r="BI449" s="152">
        <f>IF(N449="nulová",J449,0)</f>
        <v>0</v>
      </c>
      <c r="BJ449" s="16" t="s">
        <v>86</v>
      </c>
      <c r="BK449" s="152">
        <f>ROUND(I449*H449,2)</f>
        <v>0</v>
      </c>
      <c r="BL449" s="16" t="s">
        <v>321</v>
      </c>
      <c r="BM449" s="151" t="s">
        <v>475</v>
      </c>
    </row>
    <row r="450" spans="2:65" s="1" customFormat="1" ht="11.25">
      <c r="B450" s="31"/>
      <c r="D450" s="153" t="s">
        <v>186</v>
      </c>
      <c r="F450" s="154" t="s">
        <v>474</v>
      </c>
      <c r="I450" s="115"/>
      <c r="L450" s="31"/>
      <c r="M450" s="155"/>
      <c r="T450" s="55"/>
      <c r="AT450" s="16" t="s">
        <v>186</v>
      </c>
      <c r="AU450" s="16" t="s">
        <v>88</v>
      </c>
    </row>
    <row r="451" spans="2:65" s="12" customFormat="1" ht="11.25">
      <c r="B451" s="156"/>
      <c r="D451" s="153" t="s">
        <v>188</v>
      </c>
      <c r="E451" s="157" t="s">
        <v>1</v>
      </c>
      <c r="F451" s="158" t="s">
        <v>468</v>
      </c>
      <c r="H451" s="157" t="s">
        <v>1</v>
      </c>
      <c r="I451" s="159"/>
      <c r="L451" s="156"/>
      <c r="M451" s="160"/>
      <c r="T451" s="161"/>
      <c r="AT451" s="157" t="s">
        <v>188</v>
      </c>
      <c r="AU451" s="157" t="s">
        <v>88</v>
      </c>
      <c r="AV451" s="12" t="s">
        <v>86</v>
      </c>
      <c r="AW451" s="12" t="s">
        <v>34</v>
      </c>
      <c r="AX451" s="12" t="s">
        <v>78</v>
      </c>
      <c r="AY451" s="157" t="s">
        <v>178</v>
      </c>
    </row>
    <row r="452" spans="2:65" s="13" customFormat="1" ht="11.25">
      <c r="B452" s="162"/>
      <c r="D452" s="153" t="s">
        <v>188</v>
      </c>
      <c r="E452" s="163" t="s">
        <v>1</v>
      </c>
      <c r="F452" s="164" t="s">
        <v>469</v>
      </c>
      <c r="H452" s="165">
        <v>115</v>
      </c>
      <c r="I452" s="166"/>
      <c r="L452" s="162"/>
      <c r="M452" s="167"/>
      <c r="T452" s="168"/>
      <c r="AT452" s="163" t="s">
        <v>188</v>
      </c>
      <c r="AU452" s="163" t="s">
        <v>88</v>
      </c>
      <c r="AV452" s="13" t="s">
        <v>88</v>
      </c>
      <c r="AW452" s="13" t="s">
        <v>34</v>
      </c>
      <c r="AX452" s="13" t="s">
        <v>78</v>
      </c>
      <c r="AY452" s="163" t="s">
        <v>178</v>
      </c>
    </row>
    <row r="453" spans="2:65" s="14" customFormat="1" ht="11.25">
      <c r="B453" s="169"/>
      <c r="D453" s="153" t="s">
        <v>188</v>
      </c>
      <c r="E453" s="170" t="s">
        <v>1</v>
      </c>
      <c r="F453" s="171" t="s">
        <v>195</v>
      </c>
      <c r="H453" s="172">
        <v>115</v>
      </c>
      <c r="I453" s="173"/>
      <c r="L453" s="169"/>
      <c r="M453" s="174"/>
      <c r="T453" s="175"/>
      <c r="AT453" s="170" t="s">
        <v>188</v>
      </c>
      <c r="AU453" s="170" t="s">
        <v>88</v>
      </c>
      <c r="AV453" s="14" t="s">
        <v>184</v>
      </c>
      <c r="AW453" s="14" t="s">
        <v>34</v>
      </c>
      <c r="AX453" s="14" t="s">
        <v>86</v>
      </c>
      <c r="AY453" s="170" t="s">
        <v>178</v>
      </c>
    </row>
    <row r="454" spans="2:65" s="13" customFormat="1" ht="11.25">
      <c r="B454" s="162"/>
      <c r="D454" s="153" t="s">
        <v>188</v>
      </c>
      <c r="F454" s="164" t="s">
        <v>476</v>
      </c>
      <c r="H454" s="165">
        <v>132.25</v>
      </c>
      <c r="I454" s="166"/>
      <c r="L454" s="162"/>
      <c r="M454" s="167"/>
      <c r="T454" s="168"/>
      <c r="AT454" s="163" t="s">
        <v>188</v>
      </c>
      <c r="AU454" s="163" t="s">
        <v>88</v>
      </c>
      <c r="AV454" s="13" t="s">
        <v>88</v>
      </c>
      <c r="AW454" s="13" t="s">
        <v>4</v>
      </c>
      <c r="AX454" s="13" t="s">
        <v>86</v>
      </c>
      <c r="AY454" s="163" t="s">
        <v>178</v>
      </c>
    </row>
    <row r="455" spans="2:65" s="1" customFormat="1" ht="16.5" customHeight="1">
      <c r="B455" s="31"/>
      <c r="C455" s="179" t="s">
        <v>477</v>
      </c>
      <c r="D455" s="179" t="s">
        <v>251</v>
      </c>
      <c r="E455" s="180" t="s">
        <v>478</v>
      </c>
      <c r="F455" s="181" t="s">
        <v>479</v>
      </c>
      <c r="G455" s="182" t="s">
        <v>345</v>
      </c>
      <c r="H455" s="183">
        <v>48</v>
      </c>
      <c r="I455" s="184"/>
      <c r="J455" s="185">
        <f>ROUND(I455*H455,2)</f>
        <v>0</v>
      </c>
      <c r="K455" s="181" t="s">
        <v>183</v>
      </c>
      <c r="L455" s="186"/>
      <c r="M455" s="187" t="s">
        <v>1</v>
      </c>
      <c r="N455" s="188" t="s">
        <v>43</v>
      </c>
      <c r="P455" s="149">
        <f>O455*H455</f>
        <v>0</v>
      </c>
      <c r="Q455" s="149">
        <v>1.7000000000000001E-4</v>
      </c>
      <c r="R455" s="149">
        <f>Q455*H455</f>
        <v>8.1600000000000006E-3</v>
      </c>
      <c r="S455" s="149">
        <v>0</v>
      </c>
      <c r="T455" s="150">
        <f>S455*H455</f>
        <v>0</v>
      </c>
      <c r="AR455" s="151" t="s">
        <v>420</v>
      </c>
      <c r="AT455" s="151" t="s">
        <v>251</v>
      </c>
      <c r="AU455" s="151" t="s">
        <v>88</v>
      </c>
      <c r="AY455" s="16" t="s">
        <v>178</v>
      </c>
      <c r="BE455" s="152">
        <f>IF(N455="základní",J455,0)</f>
        <v>0</v>
      </c>
      <c r="BF455" s="152">
        <f>IF(N455="snížená",J455,0)</f>
        <v>0</v>
      </c>
      <c r="BG455" s="152">
        <f>IF(N455="zákl. přenesená",J455,0)</f>
        <v>0</v>
      </c>
      <c r="BH455" s="152">
        <f>IF(N455="sníž. přenesená",J455,0)</f>
        <v>0</v>
      </c>
      <c r="BI455" s="152">
        <f>IF(N455="nulová",J455,0)</f>
        <v>0</v>
      </c>
      <c r="BJ455" s="16" t="s">
        <v>86</v>
      </c>
      <c r="BK455" s="152">
        <f>ROUND(I455*H455,2)</f>
        <v>0</v>
      </c>
      <c r="BL455" s="16" t="s">
        <v>321</v>
      </c>
      <c r="BM455" s="151" t="s">
        <v>480</v>
      </c>
    </row>
    <row r="456" spans="2:65" s="1" customFormat="1" ht="11.25">
      <c r="B456" s="31"/>
      <c r="D456" s="153" t="s">
        <v>186</v>
      </c>
      <c r="F456" s="154" t="s">
        <v>479</v>
      </c>
      <c r="I456" s="115"/>
      <c r="L456" s="31"/>
      <c r="M456" s="155"/>
      <c r="T456" s="55"/>
      <c r="AT456" s="16" t="s">
        <v>186</v>
      </c>
      <c r="AU456" s="16" t="s">
        <v>88</v>
      </c>
    </row>
    <row r="457" spans="2:65" s="12" customFormat="1" ht="11.25">
      <c r="B457" s="156"/>
      <c r="D457" s="153" t="s">
        <v>188</v>
      </c>
      <c r="E457" s="157" t="s">
        <v>1</v>
      </c>
      <c r="F457" s="158" t="s">
        <v>470</v>
      </c>
      <c r="H457" s="157" t="s">
        <v>1</v>
      </c>
      <c r="I457" s="159"/>
      <c r="L457" s="156"/>
      <c r="M457" s="160"/>
      <c r="T457" s="161"/>
      <c r="AT457" s="157" t="s">
        <v>188</v>
      </c>
      <c r="AU457" s="157" t="s">
        <v>88</v>
      </c>
      <c r="AV457" s="12" t="s">
        <v>86</v>
      </c>
      <c r="AW457" s="12" t="s">
        <v>34</v>
      </c>
      <c r="AX457" s="12" t="s">
        <v>78</v>
      </c>
      <c r="AY457" s="157" t="s">
        <v>178</v>
      </c>
    </row>
    <row r="458" spans="2:65" s="13" customFormat="1" ht="11.25">
      <c r="B458" s="162"/>
      <c r="D458" s="153" t="s">
        <v>188</v>
      </c>
      <c r="E458" s="163" t="s">
        <v>1</v>
      </c>
      <c r="F458" s="164" t="s">
        <v>471</v>
      </c>
      <c r="H458" s="165">
        <v>48</v>
      </c>
      <c r="I458" s="166"/>
      <c r="L458" s="162"/>
      <c r="M458" s="167"/>
      <c r="T458" s="168"/>
      <c r="AT458" s="163" t="s">
        <v>188</v>
      </c>
      <c r="AU458" s="163" t="s">
        <v>88</v>
      </c>
      <c r="AV458" s="13" t="s">
        <v>88</v>
      </c>
      <c r="AW458" s="13" t="s">
        <v>34</v>
      </c>
      <c r="AX458" s="13" t="s">
        <v>78</v>
      </c>
      <c r="AY458" s="163" t="s">
        <v>178</v>
      </c>
    </row>
    <row r="459" spans="2:65" s="14" customFormat="1" ht="11.25">
      <c r="B459" s="169"/>
      <c r="D459" s="153" t="s">
        <v>188</v>
      </c>
      <c r="E459" s="170" t="s">
        <v>1</v>
      </c>
      <c r="F459" s="171" t="s">
        <v>195</v>
      </c>
      <c r="H459" s="172">
        <v>48</v>
      </c>
      <c r="I459" s="173"/>
      <c r="L459" s="169"/>
      <c r="M459" s="174"/>
      <c r="T459" s="175"/>
      <c r="AT459" s="170" t="s">
        <v>188</v>
      </c>
      <c r="AU459" s="170" t="s">
        <v>88</v>
      </c>
      <c r="AV459" s="14" t="s">
        <v>184</v>
      </c>
      <c r="AW459" s="14" t="s">
        <v>34</v>
      </c>
      <c r="AX459" s="14" t="s">
        <v>86</v>
      </c>
      <c r="AY459" s="170" t="s">
        <v>178</v>
      </c>
    </row>
    <row r="460" spans="2:65" s="1" customFormat="1" ht="16.5" customHeight="1">
      <c r="B460" s="31"/>
      <c r="C460" s="141" t="s">
        <v>481</v>
      </c>
      <c r="D460" s="141" t="s">
        <v>180</v>
      </c>
      <c r="E460" s="142" t="s">
        <v>482</v>
      </c>
      <c r="F460" s="143" t="s">
        <v>483</v>
      </c>
      <c r="G460" s="144" t="s">
        <v>333</v>
      </c>
      <c r="H460" s="145">
        <v>1</v>
      </c>
      <c r="I460" s="146"/>
      <c r="J460" s="147">
        <f>ROUND(I460*H460,2)</f>
        <v>0</v>
      </c>
      <c r="K460" s="143" t="s">
        <v>183</v>
      </c>
      <c r="L460" s="31"/>
      <c r="M460" s="148" t="s">
        <v>1</v>
      </c>
      <c r="N460" s="111" t="s">
        <v>43</v>
      </c>
      <c r="P460" s="149">
        <f>O460*H460</f>
        <v>0</v>
      </c>
      <c r="Q460" s="149">
        <v>0</v>
      </c>
      <c r="R460" s="149">
        <f>Q460*H460</f>
        <v>0</v>
      </c>
      <c r="S460" s="149">
        <v>0</v>
      </c>
      <c r="T460" s="150">
        <f>S460*H460</f>
        <v>0</v>
      </c>
      <c r="AR460" s="151" t="s">
        <v>321</v>
      </c>
      <c r="AT460" s="151" t="s">
        <v>180</v>
      </c>
      <c r="AU460" s="151" t="s">
        <v>88</v>
      </c>
      <c r="AY460" s="16" t="s">
        <v>178</v>
      </c>
      <c r="BE460" s="152">
        <f>IF(N460="základní",J460,0)</f>
        <v>0</v>
      </c>
      <c r="BF460" s="152">
        <f>IF(N460="snížená",J460,0)</f>
        <v>0</v>
      </c>
      <c r="BG460" s="152">
        <f>IF(N460="zákl. přenesená",J460,0)</f>
        <v>0</v>
      </c>
      <c r="BH460" s="152">
        <f>IF(N460="sníž. přenesená",J460,0)</f>
        <v>0</v>
      </c>
      <c r="BI460" s="152">
        <f>IF(N460="nulová",J460,0)</f>
        <v>0</v>
      </c>
      <c r="BJ460" s="16" t="s">
        <v>86</v>
      </c>
      <c r="BK460" s="152">
        <f>ROUND(I460*H460,2)</f>
        <v>0</v>
      </c>
      <c r="BL460" s="16" t="s">
        <v>321</v>
      </c>
      <c r="BM460" s="151" t="s">
        <v>484</v>
      </c>
    </row>
    <row r="461" spans="2:65" s="1" customFormat="1" ht="11.25">
      <c r="B461" s="31"/>
      <c r="D461" s="153" t="s">
        <v>186</v>
      </c>
      <c r="F461" s="154" t="s">
        <v>485</v>
      </c>
      <c r="I461" s="115"/>
      <c r="L461" s="31"/>
      <c r="M461" s="155"/>
      <c r="T461" s="55"/>
      <c r="AT461" s="16" t="s">
        <v>186</v>
      </c>
      <c r="AU461" s="16" t="s">
        <v>88</v>
      </c>
    </row>
    <row r="462" spans="2:65" s="12" customFormat="1" ht="11.25">
      <c r="B462" s="156"/>
      <c r="D462" s="153" t="s">
        <v>188</v>
      </c>
      <c r="E462" s="157" t="s">
        <v>1</v>
      </c>
      <c r="F462" s="158" t="s">
        <v>434</v>
      </c>
      <c r="H462" s="157" t="s">
        <v>1</v>
      </c>
      <c r="I462" s="159"/>
      <c r="L462" s="156"/>
      <c r="M462" s="160"/>
      <c r="T462" s="161"/>
      <c r="AT462" s="157" t="s">
        <v>188</v>
      </c>
      <c r="AU462" s="157" t="s">
        <v>88</v>
      </c>
      <c r="AV462" s="12" t="s">
        <v>86</v>
      </c>
      <c r="AW462" s="12" t="s">
        <v>34</v>
      </c>
      <c r="AX462" s="12" t="s">
        <v>78</v>
      </c>
      <c r="AY462" s="157" t="s">
        <v>178</v>
      </c>
    </row>
    <row r="463" spans="2:65" s="13" customFormat="1" ht="11.25">
      <c r="B463" s="162"/>
      <c r="D463" s="153" t="s">
        <v>188</v>
      </c>
      <c r="E463" s="163" t="s">
        <v>1</v>
      </c>
      <c r="F463" s="164" t="s">
        <v>86</v>
      </c>
      <c r="H463" s="165">
        <v>1</v>
      </c>
      <c r="I463" s="166"/>
      <c r="L463" s="162"/>
      <c r="M463" s="167"/>
      <c r="T463" s="168"/>
      <c r="AT463" s="163" t="s">
        <v>188</v>
      </c>
      <c r="AU463" s="163" t="s">
        <v>88</v>
      </c>
      <c r="AV463" s="13" t="s">
        <v>88</v>
      </c>
      <c r="AW463" s="13" t="s">
        <v>34</v>
      </c>
      <c r="AX463" s="13" t="s">
        <v>78</v>
      </c>
      <c r="AY463" s="163" t="s">
        <v>178</v>
      </c>
    </row>
    <row r="464" spans="2:65" s="14" customFormat="1" ht="11.25">
      <c r="B464" s="169"/>
      <c r="D464" s="153" t="s">
        <v>188</v>
      </c>
      <c r="E464" s="170" t="s">
        <v>1</v>
      </c>
      <c r="F464" s="171" t="s">
        <v>195</v>
      </c>
      <c r="H464" s="172">
        <v>1</v>
      </c>
      <c r="I464" s="173"/>
      <c r="L464" s="169"/>
      <c r="M464" s="174"/>
      <c r="T464" s="175"/>
      <c r="AT464" s="170" t="s">
        <v>188</v>
      </c>
      <c r="AU464" s="170" t="s">
        <v>88</v>
      </c>
      <c r="AV464" s="14" t="s">
        <v>184</v>
      </c>
      <c r="AW464" s="14" t="s">
        <v>34</v>
      </c>
      <c r="AX464" s="14" t="s">
        <v>86</v>
      </c>
      <c r="AY464" s="170" t="s">
        <v>178</v>
      </c>
    </row>
    <row r="465" spans="2:65" s="1" customFormat="1" ht="21.75" customHeight="1">
      <c r="B465" s="31"/>
      <c r="C465" s="179" t="s">
        <v>486</v>
      </c>
      <c r="D465" s="179" t="s">
        <v>251</v>
      </c>
      <c r="E465" s="180" t="s">
        <v>487</v>
      </c>
      <c r="F465" s="181" t="s">
        <v>488</v>
      </c>
      <c r="G465" s="182" t="s">
        <v>333</v>
      </c>
      <c r="H465" s="183">
        <v>1</v>
      </c>
      <c r="I465" s="184"/>
      <c r="J465" s="185">
        <f>ROUND(I465*H465,2)</f>
        <v>0</v>
      </c>
      <c r="K465" s="181" t="s">
        <v>1</v>
      </c>
      <c r="L465" s="186"/>
      <c r="M465" s="187" t="s">
        <v>1</v>
      </c>
      <c r="N465" s="188" t="s">
        <v>43</v>
      </c>
      <c r="P465" s="149">
        <f>O465*H465</f>
        <v>0</v>
      </c>
      <c r="Q465" s="149">
        <v>1.42E-3</v>
      </c>
      <c r="R465" s="149">
        <f>Q465*H465</f>
        <v>1.42E-3</v>
      </c>
      <c r="S465" s="149">
        <v>0</v>
      </c>
      <c r="T465" s="150">
        <f>S465*H465</f>
        <v>0</v>
      </c>
      <c r="AR465" s="151" t="s">
        <v>420</v>
      </c>
      <c r="AT465" s="151" t="s">
        <v>251</v>
      </c>
      <c r="AU465" s="151" t="s">
        <v>88</v>
      </c>
      <c r="AY465" s="16" t="s">
        <v>178</v>
      </c>
      <c r="BE465" s="152">
        <f>IF(N465="základní",J465,0)</f>
        <v>0</v>
      </c>
      <c r="BF465" s="152">
        <f>IF(N465="snížená",J465,0)</f>
        <v>0</v>
      </c>
      <c r="BG465" s="152">
        <f>IF(N465="zákl. přenesená",J465,0)</f>
        <v>0</v>
      </c>
      <c r="BH465" s="152">
        <f>IF(N465="sníž. přenesená",J465,0)</f>
        <v>0</v>
      </c>
      <c r="BI465" s="152">
        <f>IF(N465="nulová",J465,0)</f>
        <v>0</v>
      </c>
      <c r="BJ465" s="16" t="s">
        <v>86</v>
      </c>
      <c r="BK465" s="152">
        <f>ROUND(I465*H465,2)</f>
        <v>0</v>
      </c>
      <c r="BL465" s="16" t="s">
        <v>321</v>
      </c>
      <c r="BM465" s="151" t="s">
        <v>489</v>
      </c>
    </row>
    <row r="466" spans="2:65" s="1" customFormat="1" ht="11.25">
      <c r="B466" s="31"/>
      <c r="D466" s="153" t="s">
        <v>186</v>
      </c>
      <c r="F466" s="154" t="s">
        <v>488</v>
      </c>
      <c r="I466" s="115"/>
      <c r="L466" s="31"/>
      <c r="M466" s="155"/>
      <c r="T466" s="55"/>
      <c r="AT466" s="16" t="s">
        <v>186</v>
      </c>
      <c r="AU466" s="16" t="s">
        <v>88</v>
      </c>
    </row>
    <row r="467" spans="2:65" s="12" customFormat="1" ht="11.25">
      <c r="B467" s="156"/>
      <c r="D467" s="153" t="s">
        <v>188</v>
      </c>
      <c r="E467" s="157" t="s">
        <v>1</v>
      </c>
      <c r="F467" s="158" t="s">
        <v>490</v>
      </c>
      <c r="H467" s="157" t="s">
        <v>1</v>
      </c>
      <c r="I467" s="159"/>
      <c r="L467" s="156"/>
      <c r="M467" s="160"/>
      <c r="T467" s="161"/>
      <c r="AT467" s="157" t="s">
        <v>188</v>
      </c>
      <c r="AU467" s="157" t="s">
        <v>88</v>
      </c>
      <c r="AV467" s="12" t="s">
        <v>86</v>
      </c>
      <c r="AW467" s="12" t="s">
        <v>34</v>
      </c>
      <c r="AX467" s="12" t="s">
        <v>78</v>
      </c>
      <c r="AY467" s="157" t="s">
        <v>178</v>
      </c>
    </row>
    <row r="468" spans="2:65" s="13" customFormat="1" ht="11.25">
      <c r="B468" s="162"/>
      <c r="D468" s="153" t="s">
        <v>188</v>
      </c>
      <c r="E468" s="163" t="s">
        <v>1</v>
      </c>
      <c r="F468" s="164" t="s">
        <v>86</v>
      </c>
      <c r="H468" s="165">
        <v>1</v>
      </c>
      <c r="I468" s="166"/>
      <c r="L468" s="162"/>
      <c r="M468" s="167"/>
      <c r="T468" s="168"/>
      <c r="AT468" s="163" t="s">
        <v>188</v>
      </c>
      <c r="AU468" s="163" t="s">
        <v>88</v>
      </c>
      <c r="AV468" s="13" t="s">
        <v>88</v>
      </c>
      <c r="AW468" s="13" t="s">
        <v>34</v>
      </c>
      <c r="AX468" s="13" t="s">
        <v>78</v>
      </c>
      <c r="AY468" s="163" t="s">
        <v>178</v>
      </c>
    </row>
    <row r="469" spans="2:65" s="14" customFormat="1" ht="11.25">
      <c r="B469" s="169"/>
      <c r="D469" s="153" t="s">
        <v>188</v>
      </c>
      <c r="E469" s="170" t="s">
        <v>1</v>
      </c>
      <c r="F469" s="171" t="s">
        <v>195</v>
      </c>
      <c r="H469" s="172">
        <v>1</v>
      </c>
      <c r="I469" s="173"/>
      <c r="L469" s="169"/>
      <c r="M469" s="174"/>
      <c r="T469" s="175"/>
      <c r="AT469" s="170" t="s">
        <v>188</v>
      </c>
      <c r="AU469" s="170" t="s">
        <v>88</v>
      </c>
      <c r="AV469" s="14" t="s">
        <v>184</v>
      </c>
      <c r="AW469" s="14" t="s">
        <v>34</v>
      </c>
      <c r="AX469" s="14" t="s">
        <v>86</v>
      </c>
      <c r="AY469" s="170" t="s">
        <v>178</v>
      </c>
    </row>
    <row r="470" spans="2:65" s="1" customFormat="1" ht="16.5" customHeight="1">
      <c r="B470" s="31"/>
      <c r="C470" s="141" t="s">
        <v>491</v>
      </c>
      <c r="D470" s="141" t="s">
        <v>180</v>
      </c>
      <c r="E470" s="142" t="s">
        <v>492</v>
      </c>
      <c r="F470" s="143" t="s">
        <v>493</v>
      </c>
      <c r="G470" s="144" t="s">
        <v>333</v>
      </c>
      <c r="H470" s="145">
        <v>6</v>
      </c>
      <c r="I470" s="146"/>
      <c r="J470" s="147">
        <f>ROUND(I470*H470,2)</f>
        <v>0</v>
      </c>
      <c r="K470" s="143" t="s">
        <v>1</v>
      </c>
      <c r="L470" s="31"/>
      <c r="M470" s="148" t="s">
        <v>1</v>
      </c>
      <c r="N470" s="111" t="s">
        <v>43</v>
      </c>
      <c r="P470" s="149">
        <f>O470*H470</f>
        <v>0</v>
      </c>
      <c r="Q470" s="149">
        <v>0</v>
      </c>
      <c r="R470" s="149">
        <f>Q470*H470</f>
        <v>0</v>
      </c>
      <c r="S470" s="149">
        <v>0</v>
      </c>
      <c r="T470" s="150">
        <f>S470*H470</f>
        <v>0</v>
      </c>
      <c r="AR470" s="151" t="s">
        <v>321</v>
      </c>
      <c r="AT470" s="151" t="s">
        <v>180</v>
      </c>
      <c r="AU470" s="151" t="s">
        <v>88</v>
      </c>
      <c r="AY470" s="16" t="s">
        <v>178</v>
      </c>
      <c r="BE470" s="152">
        <f>IF(N470="základní",J470,0)</f>
        <v>0</v>
      </c>
      <c r="BF470" s="152">
        <f>IF(N470="snížená",J470,0)</f>
        <v>0</v>
      </c>
      <c r="BG470" s="152">
        <f>IF(N470="zákl. přenesená",J470,0)</f>
        <v>0</v>
      </c>
      <c r="BH470" s="152">
        <f>IF(N470="sníž. přenesená",J470,0)</f>
        <v>0</v>
      </c>
      <c r="BI470" s="152">
        <f>IF(N470="nulová",J470,0)</f>
        <v>0</v>
      </c>
      <c r="BJ470" s="16" t="s">
        <v>86</v>
      </c>
      <c r="BK470" s="152">
        <f>ROUND(I470*H470,2)</f>
        <v>0</v>
      </c>
      <c r="BL470" s="16" t="s">
        <v>321</v>
      </c>
      <c r="BM470" s="151" t="s">
        <v>494</v>
      </c>
    </row>
    <row r="471" spans="2:65" s="1" customFormat="1" ht="11.25">
      <c r="B471" s="31"/>
      <c r="D471" s="153" t="s">
        <v>186</v>
      </c>
      <c r="F471" s="154" t="s">
        <v>493</v>
      </c>
      <c r="I471" s="115"/>
      <c r="L471" s="31"/>
      <c r="M471" s="155"/>
      <c r="T471" s="55"/>
      <c r="AT471" s="16" t="s">
        <v>186</v>
      </c>
      <c r="AU471" s="16" t="s">
        <v>88</v>
      </c>
    </row>
    <row r="472" spans="2:65" s="12" customFormat="1" ht="11.25">
      <c r="B472" s="156"/>
      <c r="D472" s="153" t="s">
        <v>188</v>
      </c>
      <c r="E472" s="157" t="s">
        <v>1</v>
      </c>
      <c r="F472" s="158" t="s">
        <v>434</v>
      </c>
      <c r="H472" s="157" t="s">
        <v>1</v>
      </c>
      <c r="I472" s="159"/>
      <c r="L472" s="156"/>
      <c r="M472" s="160"/>
      <c r="T472" s="161"/>
      <c r="AT472" s="157" t="s">
        <v>188</v>
      </c>
      <c r="AU472" s="157" t="s">
        <v>88</v>
      </c>
      <c r="AV472" s="12" t="s">
        <v>86</v>
      </c>
      <c r="AW472" s="12" t="s">
        <v>34</v>
      </c>
      <c r="AX472" s="12" t="s">
        <v>78</v>
      </c>
      <c r="AY472" s="157" t="s">
        <v>178</v>
      </c>
    </row>
    <row r="473" spans="2:65" s="13" customFormat="1" ht="11.25">
      <c r="B473" s="162"/>
      <c r="D473" s="153" t="s">
        <v>188</v>
      </c>
      <c r="E473" s="163" t="s">
        <v>1</v>
      </c>
      <c r="F473" s="164" t="s">
        <v>495</v>
      </c>
      <c r="H473" s="165">
        <v>6</v>
      </c>
      <c r="I473" s="166"/>
      <c r="L473" s="162"/>
      <c r="M473" s="167"/>
      <c r="T473" s="168"/>
      <c r="AT473" s="163" t="s">
        <v>188</v>
      </c>
      <c r="AU473" s="163" t="s">
        <v>88</v>
      </c>
      <c r="AV473" s="13" t="s">
        <v>88</v>
      </c>
      <c r="AW473" s="13" t="s">
        <v>34</v>
      </c>
      <c r="AX473" s="13" t="s">
        <v>78</v>
      </c>
      <c r="AY473" s="163" t="s">
        <v>178</v>
      </c>
    </row>
    <row r="474" spans="2:65" s="14" customFormat="1" ht="11.25">
      <c r="B474" s="169"/>
      <c r="D474" s="153" t="s">
        <v>188</v>
      </c>
      <c r="E474" s="170" t="s">
        <v>1</v>
      </c>
      <c r="F474" s="171" t="s">
        <v>195</v>
      </c>
      <c r="H474" s="172">
        <v>6</v>
      </c>
      <c r="I474" s="173"/>
      <c r="L474" s="169"/>
      <c r="M474" s="174"/>
      <c r="T474" s="175"/>
      <c r="AT474" s="170" t="s">
        <v>188</v>
      </c>
      <c r="AU474" s="170" t="s">
        <v>88</v>
      </c>
      <c r="AV474" s="14" t="s">
        <v>184</v>
      </c>
      <c r="AW474" s="14" t="s">
        <v>34</v>
      </c>
      <c r="AX474" s="14" t="s">
        <v>86</v>
      </c>
      <c r="AY474" s="170" t="s">
        <v>178</v>
      </c>
    </row>
    <row r="475" spans="2:65" s="1" customFormat="1" ht="16.5" customHeight="1">
      <c r="B475" s="31"/>
      <c r="C475" s="141" t="s">
        <v>496</v>
      </c>
      <c r="D475" s="141" t="s">
        <v>180</v>
      </c>
      <c r="E475" s="142" t="s">
        <v>497</v>
      </c>
      <c r="F475" s="143" t="s">
        <v>498</v>
      </c>
      <c r="G475" s="144" t="s">
        <v>333</v>
      </c>
      <c r="H475" s="145">
        <v>4</v>
      </c>
      <c r="I475" s="146"/>
      <c r="J475" s="147">
        <f>ROUND(I475*H475,2)</f>
        <v>0</v>
      </c>
      <c r="K475" s="143" t="s">
        <v>183</v>
      </c>
      <c r="L475" s="31"/>
      <c r="M475" s="148" t="s">
        <v>1</v>
      </c>
      <c r="N475" s="111" t="s">
        <v>43</v>
      </c>
      <c r="P475" s="149">
        <f>O475*H475</f>
        <v>0</v>
      </c>
      <c r="Q475" s="149">
        <v>0</v>
      </c>
      <c r="R475" s="149">
        <f>Q475*H475</f>
        <v>0</v>
      </c>
      <c r="S475" s="149">
        <v>0</v>
      </c>
      <c r="T475" s="150">
        <f>S475*H475</f>
        <v>0</v>
      </c>
      <c r="AR475" s="151" t="s">
        <v>321</v>
      </c>
      <c r="AT475" s="151" t="s">
        <v>180</v>
      </c>
      <c r="AU475" s="151" t="s">
        <v>88</v>
      </c>
      <c r="AY475" s="16" t="s">
        <v>178</v>
      </c>
      <c r="BE475" s="152">
        <f>IF(N475="základní",J475,0)</f>
        <v>0</v>
      </c>
      <c r="BF475" s="152">
        <f>IF(N475="snížená",J475,0)</f>
        <v>0</v>
      </c>
      <c r="BG475" s="152">
        <f>IF(N475="zákl. přenesená",J475,0)</f>
        <v>0</v>
      </c>
      <c r="BH475" s="152">
        <f>IF(N475="sníž. přenesená",J475,0)</f>
        <v>0</v>
      </c>
      <c r="BI475" s="152">
        <f>IF(N475="nulová",J475,0)</f>
        <v>0</v>
      </c>
      <c r="BJ475" s="16" t="s">
        <v>86</v>
      </c>
      <c r="BK475" s="152">
        <f>ROUND(I475*H475,2)</f>
        <v>0</v>
      </c>
      <c r="BL475" s="16" t="s">
        <v>321</v>
      </c>
      <c r="BM475" s="151" t="s">
        <v>499</v>
      </c>
    </row>
    <row r="476" spans="2:65" s="1" customFormat="1" ht="19.5">
      <c r="B476" s="31"/>
      <c r="D476" s="153" t="s">
        <v>186</v>
      </c>
      <c r="F476" s="154" t="s">
        <v>500</v>
      </c>
      <c r="I476" s="115"/>
      <c r="L476" s="31"/>
      <c r="M476" s="155"/>
      <c r="T476" s="55"/>
      <c r="AT476" s="16" t="s">
        <v>186</v>
      </c>
      <c r="AU476" s="16" t="s">
        <v>88</v>
      </c>
    </row>
    <row r="477" spans="2:65" s="12" customFormat="1" ht="11.25">
      <c r="B477" s="156"/>
      <c r="D477" s="153" t="s">
        <v>188</v>
      </c>
      <c r="E477" s="157" t="s">
        <v>1</v>
      </c>
      <c r="F477" s="158" t="s">
        <v>434</v>
      </c>
      <c r="H477" s="157" t="s">
        <v>1</v>
      </c>
      <c r="I477" s="159"/>
      <c r="L477" s="156"/>
      <c r="M477" s="160"/>
      <c r="T477" s="161"/>
      <c r="AT477" s="157" t="s">
        <v>188</v>
      </c>
      <c r="AU477" s="157" t="s">
        <v>88</v>
      </c>
      <c r="AV477" s="12" t="s">
        <v>86</v>
      </c>
      <c r="AW477" s="12" t="s">
        <v>34</v>
      </c>
      <c r="AX477" s="12" t="s">
        <v>78</v>
      </c>
      <c r="AY477" s="157" t="s">
        <v>178</v>
      </c>
    </row>
    <row r="478" spans="2:65" s="13" customFormat="1" ht="11.25">
      <c r="B478" s="162"/>
      <c r="D478" s="153" t="s">
        <v>188</v>
      </c>
      <c r="E478" s="163" t="s">
        <v>1</v>
      </c>
      <c r="F478" s="164" t="s">
        <v>501</v>
      </c>
      <c r="H478" s="165">
        <v>4</v>
      </c>
      <c r="I478" s="166"/>
      <c r="L478" s="162"/>
      <c r="M478" s="167"/>
      <c r="T478" s="168"/>
      <c r="AT478" s="163" t="s">
        <v>188</v>
      </c>
      <c r="AU478" s="163" t="s">
        <v>88</v>
      </c>
      <c r="AV478" s="13" t="s">
        <v>88</v>
      </c>
      <c r="AW478" s="13" t="s">
        <v>34</v>
      </c>
      <c r="AX478" s="13" t="s">
        <v>78</v>
      </c>
      <c r="AY478" s="163" t="s">
        <v>178</v>
      </c>
    </row>
    <row r="479" spans="2:65" s="14" customFormat="1" ht="11.25">
      <c r="B479" s="169"/>
      <c r="D479" s="153" t="s">
        <v>188</v>
      </c>
      <c r="E479" s="170" t="s">
        <v>1</v>
      </c>
      <c r="F479" s="171" t="s">
        <v>195</v>
      </c>
      <c r="H479" s="172">
        <v>4</v>
      </c>
      <c r="I479" s="173"/>
      <c r="L479" s="169"/>
      <c r="M479" s="174"/>
      <c r="T479" s="175"/>
      <c r="AT479" s="170" t="s">
        <v>188</v>
      </c>
      <c r="AU479" s="170" t="s">
        <v>88</v>
      </c>
      <c r="AV479" s="14" t="s">
        <v>184</v>
      </c>
      <c r="AW479" s="14" t="s">
        <v>34</v>
      </c>
      <c r="AX479" s="14" t="s">
        <v>86</v>
      </c>
      <c r="AY479" s="170" t="s">
        <v>178</v>
      </c>
    </row>
    <row r="480" spans="2:65" s="1" customFormat="1" ht="16.5" customHeight="1">
      <c r="B480" s="31"/>
      <c r="C480" s="179" t="s">
        <v>502</v>
      </c>
      <c r="D480" s="179" t="s">
        <v>251</v>
      </c>
      <c r="E480" s="180" t="s">
        <v>503</v>
      </c>
      <c r="F480" s="181" t="s">
        <v>504</v>
      </c>
      <c r="G480" s="182" t="s">
        <v>333</v>
      </c>
      <c r="H480" s="183">
        <v>4</v>
      </c>
      <c r="I480" s="184"/>
      <c r="J480" s="185">
        <f>ROUND(I480*H480,2)</f>
        <v>0</v>
      </c>
      <c r="K480" s="181" t="s">
        <v>183</v>
      </c>
      <c r="L480" s="186"/>
      <c r="M480" s="187" t="s">
        <v>1</v>
      </c>
      <c r="N480" s="188" t="s">
        <v>43</v>
      </c>
      <c r="P480" s="149">
        <f>O480*H480</f>
        <v>0</v>
      </c>
      <c r="Q480" s="149">
        <v>4.0000000000000003E-5</v>
      </c>
      <c r="R480" s="149">
        <f>Q480*H480</f>
        <v>1.6000000000000001E-4</v>
      </c>
      <c r="S480" s="149">
        <v>0</v>
      </c>
      <c r="T480" s="150">
        <f>S480*H480</f>
        <v>0</v>
      </c>
      <c r="AR480" s="151" t="s">
        <v>420</v>
      </c>
      <c r="AT480" s="151" t="s">
        <v>251</v>
      </c>
      <c r="AU480" s="151" t="s">
        <v>88</v>
      </c>
      <c r="AY480" s="16" t="s">
        <v>178</v>
      </c>
      <c r="BE480" s="152">
        <f>IF(N480="základní",J480,0)</f>
        <v>0</v>
      </c>
      <c r="BF480" s="152">
        <f>IF(N480="snížená",J480,0)</f>
        <v>0</v>
      </c>
      <c r="BG480" s="152">
        <f>IF(N480="zákl. přenesená",J480,0)</f>
        <v>0</v>
      </c>
      <c r="BH480" s="152">
        <f>IF(N480="sníž. přenesená",J480,0)</f>
        <v>0</v>
      </c>
      <c r="BI480" s="152">
        <f>IF(N480="nulová",J480,0)</f>
        <v>0</v>
      </c>
      <c r="BJ480" s="16" t="s">
        <v>86</v>
      </c>
      <c r="BK480" s="152">
        <f>ROUND(I480*H480,2)</f>
        <v>0</v>
      </c>
      <c r="BL480" s="16" t="s">
        <v>321</v>
      </c>
      <c r="BM480" s="151" t="s">
        <v>505</v>
      </c>
    </row>
    <row r="481" spans="2:65" s="1" customFormat="1" ht="11.25">
      <c r="B481" s="31"/>
      <c r="D481" s="153" t="s">
        <v>186</v>
      </c>
      <c r="F481" s="154" t="s">
        <v>504</v>
      </c>
      <c r="I481" s="115"/>
      <c r="L481" s="31"/>
      <c r="M481" s="155"/>
      <c r="T481" s="55"/>
      <c r="AT481" s="16" t="s">
        <v>186</v>
      </c>
      <c r="AU481" s="16" t="s">
        <v>88</v>
      </c>
    </row>
    <row r="482" spans="2:65" s="1" customFormat="1" ht="16.5" customHeight="1">
      <c r="B482" s="31"/>
      <c r="C482" s="179" t="s">
        <v>506</v>
      </c>
      <c r="D482" s="179" t="s">
        <v>251</v>
      </c>
      <c r="E482" s="180" t="s">
        <v>507</v>
      </c>
      <c r="F482" s="181" t="s">
        <v>508</v>
      </c>
      <c r="G482" s="182" t="s">
        <v>333</v>
      </c>
      <c r="H482" s="183">
        <v>4</v>
      </c>
      <c r="I482" s="184"/>
      <c r="J482" s="185">
        <f>ROUND(I482*H482,2)</f>
        <v>0</v>
      </c>
      <c r="K482" s="181" t="s">
        <v>183</v>
      </c>
      <c r="L482" s="186"/>
      <c r="M482" s="187" t="s">
        <v>1</v>
      </c>
      <c r="N482" s="188" t="s">
        <v>43</v>
      </c>
      <c r="P482" s="149">
        <f>O482*H482</f>
        <v>0</v>
      </c>
      <c r="Q482" s="149">
        <v>4.0000000000000003E-5</v>
      </c>
      <c r="R482" s="149">
        <f>Q482*H482</f>
        <v>1.6000000000000001E-4</v>
      </c>
      <c r="S482" s="149">
        <v>0</v>
      </c>
      <c r="T482" s="150">
        <f>S482*H482</f>
        <v>0</v>
      </c>
      <c r="AR482" s="151" t="s">
        <v>420</v>
      </c>
      <c r="AT482" s="151" t="s">
        <v>251</v>
      </c>
      <c r="AU482" s="151" t="s">
        <v>88</v>
      </c>
      <c r="AY482" s="16" t="s">
        <v>178</v>
      </c>
      <c r="BE482" s="152">
        <f>IF(N482="základní",J482,0)</f>
        <v>0</v>
      </c>
      <c r="BF482" s="152">
        <f>IF(N482="snížená",J482,0)</f>
        <v>0</v>
      </c>
      <c r="BG482" s="152">
        <f>IF(N482="zákl. přenesená",J482,0)</f>
        <v>0</v>
      </c>
      <c r="BH482" s="152">
        <f>IF(N482="sníž. přenesená",J482,0)</f>
        <v>0</v>
      </c>
      <c r="BI482" s="152">
        <f>IF(N482="nulová",J482,0)</f>
        <v>0</v>
      </c>
      <c r="BJ482" s="16" t="s">
        <v>86</v>
      </c>
      <c r="BK482" s="152">
        <f>ROUND(I482*H482,2)</f>
        <v>0</v>
      </c>
      <c r="BL482" s="16" t="s">
        <v>321</v>
      </c>
      <c r="BM482" s="151" t="s">
        <v>509</v>
      </c>
    </row>
    <row r="483" spans="2:65" s="1" customFormat="1" ht="11.25">
      <c r="B483" s="31"/>
      <c r="D483" s="153" t="s">
        <v>186</v>
      </c>
      <c r="F483" s="154" t="s">
        <v>508</v>
      </c>
      <c r="I483" s="115"/>
      <c r="L483" s="31"/>
      <c r="M483" s="155"/>
      <c r="T483" s="55"/>
      <c r="AT483" s="16" t="s">
        <v>186</v>
      </c>
      <c r="AU483" s="16" t="s">
        <v>88</v>
      </c>
    </row>
    <row r="484" spans="2:65" s="1" customFormat="1" ht="16.5" customHeight="1">
      <c r="B484" s="31"/>
      <c r="C484" s="179" t="s">
        <v>510</v>
      </c>
      <c r="D484" s="179" t="s">
        <v>251</v>
      </c>
      <c r="E484" s="180" t="s">
        <v>511</v>
      </c>
      <c r="F484" s="181" t="s">
        <v>512</v>
      </c>
      <c r="G484" s="182" t="s">
        <v>333</v>
      </c>
      <c r="H484" s="183">
        <v>4</v>
      </c>
      <c r="I484" s="184"/>
      <c r="J484" s="185">
        <f>ROUND(I484*H484,2)</f>
        <v>0</v>
      </c>
      <c r="K484" s="181" t="s">
        <v>183</v>
      </c>
      <c r="L484" s="186"/>
      <c r="M484" s="187" t="s">
        <v>1</v>
      </c>
      <c r="N484" s="188" t="s">
        <v>43</v>
      </c>
      <c r="P484" s="149">
        <f>O484*H484</f>
        <v>0</v>
      </c>
      <c r="Q484" s="149">
        <v>5.0000000000000002E-5</v>
      </c>
      <c r="R484" s="149">
        <f>Q484*H484</f>
        <v>2.0000000000000001E-4</v>
      </c>
      <c r="S484" s="149">
        <v>0</v>
      </c>
      <c r="T484" s="150">
        <f>S484*H484</f>
        <v>0</v>
      </c>
      <c r="AR484" s="151" t="s">
        <v>420</v>
      </c>
      <c r="AT484" s="151" t="s">
        <v>251</v>
      </c>
      <c r="AU484" s="151" t="s">
        <v>88</v>
      </c>
      <c r="AY484" s="16" t="s">
        <v>178</v>
      </c>
      <c r="BE484" s="152">
        <f>IF(N484="základní",J484,0)</f>
        <v>0</v>
      </c>
      <c r="BF484" s="152">
        <f>IF(N484="snížená",J484,0)</f>
        <v>0</v>
      </c>
      <c r="BG484" s="152">
        <f>IF(N484="zákl. přenesená",J484,0)</f>
        <v>0</v>
      </c>
      <c r="BH484" s="152">
        <f>IF(N484="sníž. přenesená",J484,0)</f>
        <v>0</v>
      </c>
      <c r="BI484" s="152">
        <f>IF(N484="nulová",J484,0)</f>
        <v>0</v>
      </c>
      <c r="BJ484" s="16" t="s">
        <v>86</v>
      </c>
      <c r="BK484" s="152">
        <f>ROUND(I484*H484,2)</f>
        <v>0</v>
      </c>
      <c r="BL484" s="16" t="s">
        <v>321</v>
      </c>
      <c r="BM484" s="151" t="s">
        <v>513</v>
      </c>
    </row>
    <row r="485" spans="2:65" s="1" customFormat="1" ht="11.25">
      <c r="B485" s="31"/>
      <c r="D485" s="153" t="s">
        <v>186</v>
      </c>
      <c r="F485" s="154" t="s">
        <v>512</v>
      </c>
      <c r="I485" s="115"/>
      <c r="L485" s="31"/>
      <c r="M485" s="155"/>
      <c r="T485" s="55"/>
      <c r="AT485" s="16" t="s">
        <v>186</v>
      </c>
      <c r="AU485" s="16" t="s">
        <v>88</v>
      </c>
    </row>
    <row r="486" spans="2:65" s="1" customFormat="1" ht="16.5" customHeight="1">
      <c r="B486" s="31"/>
      <c r="C486" s="179" t="s">
        <v>514</v>
      </c>
      <c r="D486" s="179" t="s">
        <v>251</v>
      </c>
      <c r="E486" s="180" t="s">
        <v>515</v>
      </c>
      <c r="F486" s="181" t="s">
        <v>516</v>
      </c>
      <c r="G486" s="182" t="s">
        <v>333</v>
      </c>
      <c r="H486" s="183">
        <v>4</v>
      </c>
      <c r="I486" s="184"/>
      <c r="J486" s="185">
        <f>ROUND(I486*H486,2)</f>
        <v>0</v>
      </c>
      <c r="K486" s="181" t="s">
        <v>183</v>
      </c>
      <c r="L486" s="186"/>
      <c r="M486" s="187" t="s">
        <v>1</v>
      </c>
      <c r="N486" s="188" t="s">
        <v>43</v>
      </c>
      <c r="P486" s="149">
        <f>O486*H486</f>
        <v>0</v>
      </c>
      <c r="Q486" s="149">
        <v>3.0000000000000001E-5</v>
      </c>
      <c r="R486" s="149">
        <f>Q486*H486</f>
        <v>1.2E-4</v>
      </c>
      <c r="S486" s="149">
        <v>0</v>
      </c>
      <c r="T486" s="150">
        <f>S486*H486</f>
        <v>0</v>
      </c>
      <c r="AR486" s="151" t="s">
        <v>420</v>
      </c>
      <c r="AT486" s="151" t="s">
        <v>251</v>
      </c>
      <c r="AU486" s="151" t="s">
        <v>88</v>
      </c>
      <c r="AY486" s="16" t="s">
        <v>178</v>
      </c>
      <c r="BE486" s="152">
        <f>IF(N486="základní",J486,0)</f>
        <v>0</v>
      </c>
      <c r="BF486" s="152">
        <f>IF(N486="snížená",J486,0)</f>
        <v>0</v>
      </c>
      <c r="BG486" s="152">
        <f>IF(N486="zákl. přenesená",J486,0)</f>
        <v>0</v>
      </c>
      <c r="BH486" s="152">
        <f>IF(N486="sníž. přenesená",J486,0)</f>
        <v>0</v>
      </c>
      <c r="BI486" s="152">
        <f>IF(N486="nulová",J486,0)</f>
        <v>0</v>
      </c>
      <c r="BJ486" s="16" t="s">
        <v>86</v>
      </c>
      <c r="BK486" s="152">
        <f>ROUND(I486*H486,2)</f>
        <v>0</v>
      </c>
      <c r="BL486" s="16" t="s">
        <v>321</v>
      </c>
      <c r="BM486" s="151" t="s">
        <v>517</v>
      </c>
    </row>
    <row r="487" spans="2:65" s="1" customFormat="1" ht="11.25">
      <c r="B487" s="31"/>
      <c r="D487" s="153" t="s">
        <v>186</v>
      </c>
      <c r="F487" s="154" t="s">
        <v>516</v>
      </c>
      <c r="I487" s="115"/>
      <c r="L487" s="31"/>
      <c r="M487" s="155"/>
      <c r="T487" s="55"/>
      <c r="AT487" s="16" t="s">
        <v>186</v>
      </c>
      <c r="AU487" s="16" t="s">
        <v>88</v>
      </c>
    </row>
    <row r="488" spans="2:65" s="1" customFormat="1" ht="16.5" customHeight="1">
      <c r="B488" s="31"/>
      <c r="C488" s="179" t="s">
        <v>518</v>
      </c>
      <c r="D488" s="179" t="s">
        <v>251</v>
      </c>
      <c r="E488" s="180" t="s">
        <v>519</v>
      </c>
      <c r="F488" s="181" t="s">
        <v>520</v>
      </c>
      <c r="G488" s="182" t="s">
        <v>333</v>
      </c>
      <c r="H488" s="183">
        <v>4</v>
      </c>
      <c r="I488" s="184"/>
      <c r="J488" s="185">
        <f>ROUND(I488*H488,2)</f>
        <v>0</v>
      </c>
      <c r="K488" s="181" t="s">
        <v>183</v>
      </c>
      <c r="L488" s="186"/>
      <c r="M488" s="187" t="s">
        <v>1</v>
      </c>
      <c r="N488" s="188" t="s">
        <v>43</v>
      </c>
      <c r="P488" s="149">
        <f>O488*H488</f>
        <v>0</v>
      </c>
      <c r="Q488" s="149">
        <v>1.0000000000000001E-5</v>
      </c>
      <c r="R488" s="149">
        <f>Q488*H488</f>
        <v>4.0000000000000003E-5</v>
      </c>
      <c r="S488" s="149">
        <v>0</v>
      </c>
      <c r="T488" s="150">
        <f>S488*H488</f>
        <v>0</v>
      </c>
      <c r="AR488" s="151" t="s">
        <v>420</v>
      </c>
      <c r="AT488" s="151" t="s">
        <v>251</v>
      </c>
      <c r="AU488" s="151" t="s">
        <v>88</v>
      </c>
      <c r="AY488" s="16" t="s">
        <v>178</v>
      </c>
      <c r="BE488" s="152">
        <f>IF(N488="základní",J488,0)</f>
        <v>0</v>
      </c>
      <c r="BF488" s="152">
        <f>IF(N488="snížená",J488,0)</f>
        <v>0</v>
      </c>
      <c r="BG488" s="152">
        <f>IF(N488="zákl. přenesená",J488,0)</f>
        <v>0</v>
      </c>
      <c r="BH488" s="152">
        <f>IF(N488="sníž. přenesená",J488,0)</f>
        <v>0</v>
      </c>
      <c r="BI488" s="152">
        <f>IF(N488="nulová",J488,0)</f>
        <v>0</v>
      </c>
      <c r="BJ488" s="16" t="s">
        <v>86</v>
      </c>
      <c r="BK488" s="152">
        <f>ROUND(I488*H488,2)</f>
        <v>0</v>
      </c>
      <c r="BL488" s="16" t="s">
        <v>321</v>
      </c>
      <c r="BM488" s="151" t="s">
        <v>521</v>
      </c>
    </row>
    <row r="489" spans="2:65" s="1" customFormat="1" ht="11.25">
      <c r="B489" s="31"/>
      <c r="D489" s="153" t="s">
        <v>186</v>
      </c>
      <c r="F489" s="154" t="s">
        <v>520</v>
      </c>
      <c r="I489" s="115"/>
      <c r="L489" s="31"/>
      <c r="M489" s="155"/>
      <c r="T489" s="55"/>
      <c r="AT489" s="16" t="s">
        <v>186</v>
      </c>
      <c r="AU489" s="16" t="s">
        <v>88</v>
      </c>
    </row>
    <row r="490" spans="2:65" s="1" customFormat="1" ht="16.5" customHeight="1">
      <c r="B490" s="31"/>
      <c r="C490" s="141" t="s">
        <v>522</v>
      </c>
      <c r="D490" s="141" t="s">
        <v>180</v>
      </c>
      <c r="E490" s="142" t="s">
        <v>523</v>
      </c>
      <c r="F490" s="143" t="s">
        <v>524</v>
      </c>
      <c r="G490" s="144" t="s">
        <v>333</v>
      </c>
      <c r="H490" s="145">
        <v>2</v>
      </c>
      <c r="I490" s="146"/>
      <c r="J490" s="147">
        <f>ROUND(I490*H490,2)</f>
        <v>0</v>
      </c>
      <c r="K490" s="143" t="s">
        <v>1</v>
      </c>
      <c r="L490" s="31"/>
      <c r="M490" s="148" t="s">
        <v>1</v>
      </c>
      <c r="N490" s="111" t="s">
        <v>43</v>
      </c>
      <c r="P490" s="149">
        <f>O490*H490</f>
        <v>0</v>
      </c>
      <c r="Q490" s="149">
        <v>0</v>
      </c>
      <c r="R490" s="149">
        <f>Q490*H490</f>
        <v>0</v>
      </c>
      <c r="S490" s="149">
        <v>0</v>
      </c>
      <c r="T490" s="150">
        <f>S490*H490</f>
        <v>0</v>
      </c>
      <c r="AR490" s="151" t="s">
        <v>321</v>
      </c>
      <c r="AT490" s="151" t="s">
        <v>180</v>
      </c>
      <c r="AU490" s="151" t="s">
        <v>88</v>
      </c>
      <c r="AY490" s="16" t="s">
        <v>178</v>
      </c>
      <c r="BE490" s="152">
        <f>IF(N490="základní",J490,0)</f>
        <v>0</v>
      </c>
      <c r="BF490" s="152">
        <f>IF(N490="snížená",J490,0)</f>
        <v>0</v>
      </c>
      <c r="BG490" s="152">
        <f>IF(N490="zákl. přenesená",J490,0)</f>
        <v>0</v>
      </c>
      <c r="BH490" s="152">
        <f>IF(N490="sníž. přenesená",J490,0)</f>
        <v>0</v>
      </c>
      <c r="BI490" s="152">
        <f>IF(N490="nulová",J490,0)</f>
        <v>0</v>
      </c>
      <c r="BJ490" s="16" t="s">
        <v>86</v>
      </c>
      <c r="BK490" s="152">
        <f>ROUND(I490*H490,2)</f>
        <v>0</v>
      </c>
      <c r="BL490" s="16" t="s">
        <v>321</v>
      </c>
      <c r="BM490" s="151" t="s">
        <v>525</v>
      </c>
    </row>
    <row r="491" spans="2:65" s="1" customFormat="1" ht="11.25">
      <c r="B491" s="31"/>
      <c r="D491" s="153" t="s">
        <v>186</v>
      </c>
      <c r="F491" s="154" t="s">
        <v>524</v>
      </c>
      <c r="I491" s="115"/>
      <c r="L491" s="31"/>
      <c r="M491" s="155"/>
      <c r="T491" s="55"/>
      <c r="AT491" s="16" t="s">
        <v>186</v>
      </c>
      <c r="AU491" s="16" t="s">
        <v>88</v>
      </c>
    </row>
    <row r="492" spans="2:65" s="12" customFormat="1" ht="11.25">
      <c r="B492" s="156"/>
      <c r="D492" s="153" t="s">
        <v>188</v>
      </c>
      <c r="E492" s="157" t="s">
        <v>1</v>
      </c>
      <c r="F492" s="158" t="s">
        <v>434</v>
      </c>
      <c r="H492" s="157" t="s">
        <v>1</v>
      </c>
      <c r="I492" s="159"/>
      <c r="L492" s="156"/>
      <c r="M492" s="160"/>
      <c r="T492" s="161"/>
      <c r="AT492" s="157" t="s">
        <v>188</v>
      </c>
      <c r="AU492" s="157" t="s">
        <v>88</v>
      </c>
      <c r="AV492" s="12" t="s">
        <v>86</v>
      </c>
      <c r="AW492" s="12" t="s">
        <v>34</v>
      </c>
      <c r="AX492" s="12" t="s">
        <v>78</v>
      </c>
      <c r="AY492" s="157" t="s">
        <v>178</v>
      </c>
    </row>
    <row r="493" spans="2:65" s="13" customFormat="1" ht="11.25">
      <c r="B493" s="162"/>
      <c r="D493" s="153" t="s">
        <v>188</v>
      </c>
      <c r="E493" s="163" t="s">
        <v>1</v>
      </c>
      <c r="F493" s="164" t="s">
        <v>88</v>
      </c>
      <c r="H493" s="165">
        <v>2</v>
      </c>
      <c r="I493" s="166"/>
      <c r="L493" s="162"/>
      <c r="M493" s="167"/>
      <c r="T493" s="168"/>
      <c r="AT493" s="163" t="s">
        <v>188</v>
      </c>
      <c r="AU493" s="163" t="s">
        <v>88</v>
      </c>
      <c r="AV493" s="13" t="s">
        <v>88</v>
      </c>
      <c r="AW493" s="13" t="s">
        <v>34</v>
      </c>
      <c r="AX493" s="13" t="s">
        <v>78</v>
      </c>
      <c r="AY493" s="163" t="s">
        <v>178</v>
      </c>
    </row>
    <row r="494" spans="2:65" s="14" customFormat="1" ht="11.25">
      <c r="B494" s="169"/>
      <c r="D494" s="153" t="s">
        <v>188</v>
      </c>
      <c r="E494" s="170" t="s">
        <v>1</v>
      </c>
      <c r="F494" s="171" t="s">
        <v>195</v>
      </c>
      <c r="H494" s="172">
        <v>2</v>
      </c>
      <c r="I494" s="173"/>
      <c r="L494" s="169"/>
      <c r="M494" s="174"/>
      <c r="T494" s="175"/>
      <c r="AT494" s="170" t="s">
        <v>188</v>
      </c>
      <c r="AU494" s="170" t="s">
        <v>88</v>
      </c>
      <c r="AV494" s="14" t="s">
        <v>184</v>
      </c>
      <c r="AW494" s="14" t="s">
        <v>34</v>
      </c>
      <c r="AX494" s="14" t="s">
        <v>86</v>
      </c>
      <c r="AY494" s="170" t="s">
        <v>178</v>
      </c>
    </row>
    <row r="495" spans="2:65" s="1" customFormat="1" ht="16.5" customHeight="1">
      <c r="B495" s="31"/>
      <c r="C495" s="141" t="s">
        <v>526</v>
      </c>
      <c r="D495" s="141" t="s">
        <v>180</v>
      </c>
      <c r="E495" s="142" t="s">
        <v>527</v>
      </c>
      <c r="F495" s="143" t="s">
        <v>528</v>
      </c>
      <c r="G495" s="144" t="s">
        <v>529</v>
      </c>
      <c r="H495" s="145">
        <v>1</v>
      </c>
      <c r="I495" s="146"/>
      <c r="J495" s="147">
        <f>ROUND(I495*H495,2)</f>
        <v>0</v>
      </c>
      <c r="K495" s="143" t="s">
        <v>1</v>
      </c>
      <c r="L495" s="31"/>
      <c r="M495" s="148" t="s">
        <v>1</v>
      </c>
      <c r="N495" s="111" t="s">
        <v>43</v>
      </c>
      <c r="P495" s="149">
        <f>O495*H495</f>
        <v>0</v>
      </c>
      <c r="Q495" s="149">
        <v>0</v>
      </c>
      <c r="R495" s="149">
        <f>Q495*H495</f>
        <v>0</v>
      </c>
      <c r="S495" s="149">
        <v>0</v>
      </c>
      <c r="T495" s="150">
        <f>S495*H495</f>
        <v>0</v>
      </c>
      <c r="AR495" s="151" t="s">
        <v>321</v>
      </c>
      <c r="AT495" s="151" t="s">
        <v>180</v>
      </c>
      <c r="AU495" s="151" t="s">
        <v>88</v>
      </c>
      <c r="AY495" s="16" t="s">
        <v>178</v>
      </c>
      <c r="BE495" s="152">
        <f>IF(N495="základní",J495,0)</f>
        <v>0</v>
      </c>
      <c r="BF495" s="152">
        <f>IF(N495="snížená",J495,0)</f>
        <v>0</v>
      </c>
      <c r="BG495" s="152">
        <f>IF(N495="zákl. přenesená",J495,0)</f>
        <v>0</v>
      </c>
      <c r="BH495" s="152">
        <f>IF(N495="sníž. přenesená",J495,0)</f>
        <v>0</v>
      </c>
      <c r="BI495" s="152">
        <f>IF(N495="nulová",J495,0)</f>
        <v>0</v>
      </c>
      <c r="BJ495" s="16" t="s">
        <v>86</v>
      </c>
      <c r="BK495" s="152">
        <f>ROUND(I495*H495,2)</f>
        <v>0</v>
      </c>
      <c r="BL495" s="16" t="s">
        <v>321</v>
      </c>
      <c r="BM495" s="151" t="s">
        <v>530</v>
      </c>
    </row>
    <row r="496" spans="2:65" s="1" customFormat="1" ht="11.25">
      <c r="B496" s="31"/>
      <c r="D496" s="153" t="s">
        <v>186</v>
      </c>
      <c r="F496" s="154" t="s">
        <v>531</v>
      </c>
      <c r="I496" s="115"/>
      <c r="L496" s="31"/>
      <c r="M496" s="155"/>
      <c r="T496" s="55"/>
      <c r="AT496" s="16" t="s">
        <v>186</v>
      </c>
      <c r="AU496" s="16" t="s">
        <v>88</v>
      </c>
    </row>
    <row r="497" spans="2:65" s="12" customFormat="1" ht="11.25">
      <c r="B497" s="156"/>
      <c r="D497" s="153" t="s">
        <v>188</v>
      </c>
      <c r="E497" s="157" t="s">
        <v>1</v>
      </c>
      <c r="F497" s="158" t="s">
        <v>532</v>
      </c>
      <c r="H497" s="157" t="s">
        <v>1</v>
      </c>
      <c r="I497" s="159"/>
      <c r="L497" s="156"/>
      <c r="M497" s="160"/>
      <c r="T497" s="161"/>
      <c r="AT497" s="157" t="s">
        <v>188</v>
      </c>
      <c r="AU497" s="157" t="s">
        <v>88</v>
      </c>
      <c r="AV497" s="12" t="s">
        <v>86</v>
      </c>
      <c r="AW497" s="12" t="s">
        <v>34</v>
      </c>
      <c r="AX497" s="12" t="s">
        <v>78</v>
      </c>
      <c r="AY497" s="157" t="s">
        <v>178</v>
      </c>
    </row>
    <row r="498" spans="2:65" s="12" customFormat="1" ht="11.25">
      <c r="B498" s="156"/>
      <c r="D498" s="153" t="s">
        <v>188</v>
      </c>
      <c r="E498" s="157" t="s">
        <v>1</v>
      </c>
      <c r="F498" s="158" t="s">
        <v>533</v>
      </c>
      <c r="H498" s="157" t="s">
        <v>1</v>
      </c>
      <c r="I498" s="159"/>
      <c r="L498" s="156"/>
      <c r="M498" s="160"/>
      <c r="T498" s="161"/>
      <c r="AT498" s="157" t="s">
        <v>188</v>
      </c>
      <c r="AU498" s="157" t="s">
        <v>88</v>
      </c>
      <c r="AV498" s="12" t="s">
        <v>86</v>
      </c>
      <c r="AW498" s="12" t="s">
        <v>34</v>
      </c>
      <c r="AX498" s="12" t="s">
        <v>78</v>
      </c>
      <c r="AY498" s="157" t="s">
        <v>178</v>
      </c>
    </row>
    <row r="499" spans="2:65" s="13" customFormat="1" ht="11.25">
      <c r="B499" s="162"/>
      <c r="D499" s="153" t="s">
        <v>188</v>
      </c>
      <c r="E499" s="163" t="s">
        <v>1</v>
      </c>
      <c r="F499" s="164" t="s">
        <v>86</v>
      </c>
      <c r="H499" s="165">
        <v>1</v>
      </c>
      <c r="I499" s="166"/>
      <c r="L499" s="162"/>
      <c r="M499" s="167"/>
      <c r="T499" s="168"/>
      <c r="AT499" s="163" t="s">
        <v>188</v>
      </c>
      <c r="AU499" s="163" t="s">
        <v>88</v>
      </c>
      <c r="AV499" s="13" t="s">
        <v>88</v>
      </c>
      <c r="AW499" s="13" t="s">
        <v>34</v>
      </c>
      <c r="AX499" s="13" t="s">
        <v>78</v>
      </c>
      <c r="AY499" s="163" t="s">
        <v>178</v>
      </c>
    </row>
    <row r="500" spans="2:65" s="14" customFormat="1" ht="11.25">
      <c r="B500" s="169"/>
      <c r="D500" s="153" t="s">
        <v>188</v>
      </c>
      <c r="E500" s="170" t="s">
        <v>1</v>
      </c>
      <c r="F500" s="171" t="s">
        <v>195</v>
      </c>
      <c r="H500" s="172">
        <v>1</v>
      </c>
      <c r="I500" s="173"/>
      <c r="L500" s="169"/>
      <c r="M500" s="174"/>
      <c r="T500" s="175"/>
      <c r="AT500" s="170" t="s">
        <v>188</v>
      </c>
      <c r="AU500" s="170" t="s">
        <v>88</v>
      </c>
      <c r="AV500" s="14" t="s">
        <v>184</v>
      </c>
      <c r="AW500" s="14" t="s">
        <v>34</v>
      </c>
      <c r="AX500" s="14" t="s">
        <v>86</v>
      </c>
      <c r="AY500" s="170" t="s">
        <v>178</v>
      </c>
    </row>
    <row r="501" spans="2:65" s="1" customFormat="1" ht="24.2" customHeight="1">
      <c r="B501" s="31"/>
      <c r="C501" s="141" t="s">
        <v>534</v>
      </c>
      <c r="D501" s="141" t="s">
        <v>180</v>
      </c>
      <c r="E501" s="142" t="s">
        <v>535</v>
      </c>
      <c r="F501" s="143" t="s">
        <v>536</v>
      </c>
      <c r="G501" s="144" t="s">
        <v>333</v>
      </c>
      <c r="H501" s="145">
        <v>28</v>
      </c>
      <c r="I501" s="146"/>
      <c r="J501" s="147">
        <f>ROUND(I501*H501,2)</f>
        <v>0</v>
      </c>
      <c r="K501" s="143" t="s">
        <v>183</v>
      </c>
      <c r="L501" s="31"/>
      <c r="M501" s="148" t="s">
        <v>1</v>
      </c>
      <c r="N501" s="111" t="s">
        <v>43</v>
      </c>
      <c r="P501" s="149">
        <f>O501*H501</f>
        <v>0</v>
      </c>
      <c r="Q501" s="149">
        <v>0</v>
      </c>
      <c r="R501" s="149">
        <f>Q501*H501</f>
        <v>0</v>
      </c>
      <c r="S501" s="149">
        <v>0</v>
      </c>
      <c r="T501" s="150">
        <f>S501*H501</f>
        <v>0</v>
      </c>
      <c r="AR501" s="151" t="s">
        <v>321</v>
      </c>
      <c r="AT501" s="151" t="s">
        <v>180</v>
      </c>
      <c r="AU501" s="151" t="s">
        <v>88</v>
      </c>
      <c r="AY501" s="16" t="s">
        <v>178</v>
      </c>
      <c r="BE501" s="152">
        <f>IF(N501="základní",J501,0)</f>
        <v>0</v>
      </c>
      <c r="BF501" s="152">
        <f>IF(N501="snížená",J501,0)</f>
        <v>0</v>
      </c>
      <c r="BG501" s="152">
        <f>IF(N501="zákl. přenesená",J501,0)</f>
        <v>0</v>
      </c>
      <c r="BH501" s="152">
        <f>IF(N501="sníž. přenesená",J501,0)</f>
        <v>0</v>
      </c>
      <c r="BI501" s="152">
        <f>IF(N501="nulová",J501,0)</f>
        <v>0</v>
      </c>
      <c r="BJ501" s="16" t="s">
        <v>86</v>
      </c>
      <c r="BK501" s="152">
        <f>ROUND(I501*H501,2)</f>
        <v>0</v>
      </c>
      <c r="BL501" s="16" t="s">
        <v>321</v>
      </c>
      <c r="BM501" s="151" t="s">
        <v>537</v>
      </c>
    </row>
    <row r="502" spans="2:65" s="1" customFormat="1" ht="11.25">
      <c r="B502" s="31"/>
      <c r="D502" s="153" t="s">
        <v>186</v>
      </c>
      <c r="F502" s="154" t="s">
        <v>538</v>
      </c>
      <c r="I502" s="115"/>
      <c r="L502" s="31"/>
      <c r="M502" s="155"/>
      <c r="T502" s="55"/>
      <c r="AT502" s="16" t="s">
        <v>186</v>
      </c>
      <c r="AU502" s="16" t="s">
        <v>88</v>
      </c>
    </row>
    <row r="503" spans="2:65" s="12" customFormat="1" ht="11.25">
      <c r="B503" s="156"/>
      <c r="D503" s="153" t="s">
        <v>188</v>
      </c>
      <c r="E503" s="157" t="s">
        <v>1</v>
      </c>
      <c r="F503" s="158" t="s">
        <v>434</v>
      </c>
      <c r="H503" s="157" t="s">
        <v>1</v>
      </c>
      <c r="I503" s="159"/>
      <c r="L503" s="156"/>
      <c r="M503" s="160"/>
      <c r="T503" s="161"/>
      <c r="AT503" s="157" t="s">
        <v>188</v>
      </c>
      <c r="AU503" s="157" t="s">
        <v>88</v>
      </c>
      <c r="AV503" s="12" t="s">
        <v>86</v>
      </c>
      <c r="AW503" s="12" t="s">
        <v>34</v>
      </c>
      <c r="AX503" s="12" t="s">
        <v>78</v>
      </c>
      <c r="AY503" s="157" t="s">
        <v>178</v>
      </c>
    </row>
    <row r="504" spans="2:65" s="13" customFormat="1" ht="11.25">
      <c r="B504" s="162"/>
      <c r="D504" s="153" t="s">
        <v>188</v>
      </c>
      <c r="E504" s="163" t="s">
        <v>1</v>
      </c>
      <c r="F504" s="164" t="s">
        <v>539</v>
      </c>
      <c r="H504" s="165">
        <v>28</v>
      </c>
      <c r="I504" s="166"/>
      <c r="L504" s="162"/>
      <c r="M504" s="167"/>
      <c r="T504" s="168"/>
      <c r="AT504" s="163" t="s">
        <v>188</v>
      </c>
      <c r="AU504" s="163" t="s">
        <v>88</v>
      </c>
      <c r="AV504" s="13" t="s">
        <v>88</v>
      </c>
      <c r="AW504" s="13" t="s">
        <v>34</v>
      </c>
      <c r="AX504" s="13" t="s">
        <v>78</v>
      </c>
      <c r="AY504" s="163" t="s">
        <v>178</v>
      </c>
    </row>
    <row r="505" spans="2:65" s="14" customFormat="1" ht="11.25">
      <c r="B505" s="169"/>
      <c r="D505" s="153" t="s">
        <v>188</v>
      </c>
      <c r="E505" s="170" t="s">
        <v>1</v>
      </c>
      <c r="F505" s="171" t="s">
        <v>195</v>
      </c>
      <c r="H505" s="172">
        <v>28</v>
      </c>
      <c r="I505" s="173"/>
      <c r="L505" s="169"/>
      <c r="M505" s="174"/>
      <c r="T505" s="175"/>
      <c r="AT505" s="170" t="s">
        <v>188</v>
      </c>
      <c r="AU505" s="170" t="s">
        <v>88</v>
      </c>
      <c r="AV505" s="14" t="s">
        <v>184</v>
      </c>
      <c r="AW505" s="14" t="s">
        <v>34</v>
      </c>
      <c r="AX505" s="14" t="s">
        <v>86</v>
      </c>
      <c r="AY505" s="170" t="s">
        <v>178</v>
      </c>
    </row>
    <row r="506" spans="2:65" s="1" customFormat="1" ht="16.5" customHeight="1">
      <c r="B506" s="31"/>
      <c r="C506" s="179" t="s">
        <v>540</v>
      </c>
      <c r="D506" s="179" t="s">
        <v>251</v>
      </c>
      <c r="E506" s="180" t="s">
        <v>541</v>
      </c>
      <c r="F506" s="181" t="s">
        <v>542</v>
      </c>
      <c r="G506" s="182" t="s">
        <v>333</v>
      </c>
      <c r="H506" s="183">
        <v>28</v>
      </c>
      <c r="I506" s="184"/>
      <c r="J506" s="185">
        <f>ROUND(I506*H506,2)</f>
        <v>0</v>
      </c>
      <c r="K506" s="181" t="s">
        <v>183</v>
      </c>
      <c r="L506" s="186"/>
      <c r="M506" s="187" t="s">
        <v>1</v>
      </c>
      <c r="N506" s="188" t="s">
        <v>43</v>
      </c>
      <c r="P506" s="149">
        <f>O506*H506</f>
        <v>0</v>
      </c>
      <c r="Q506" s="149">
        <v>1E-4</v>
      </c>
      <c r="R506" s="149">
        <f>Q506*H506</f>
        <v>2.8E-3</v>
      </c>
      <c r="S506" s="149">
        <v>0</v>
      </c>
      <c r="T506" s="150">
        <f>S506*H506</f>
        <v>0</v>
      </c>
      <c r="AR506" s="151" t="s">
        <v>420</v>
      </c>
      <c r="AT506" s="151" t="s">
        <v>251</v>
      </c>
      <c r="AU506" s="151" t="s">
        <v>88</v>
      </c>
      <c r="AY506" s="16" t="s">
        <v>178</v>
      </c>
      <c r="BE506" s="152">
        <f>IF(N506="základní",J506,0)</f>
        <v>0</v>
      </c>
      <c r="BF506" s="152">
        <f>IF(N506="snížená",J506,0)</f>
        <v>0</v>
      </c>
      <c r="BG506" s="152">
        <f>IF(N506="zákl. přenesená",J506,0)</f>
        <v>0</v>
      </c>
      <c r="BH506" s="152">
        <f>IF(N506="sníž. přenesená",J506,0)</f>
        <v>0</v>
      </c>
      <c r="BI506" s="152">
        <f>IF(N506="nulová",J506,0)</f>
        <v>0</v>
      </c>
      <c r="BJ506" s="16" t="s">
        <v>86</v>
      </c>
      <c r="BK506" s="152">
        <f>ROUND(I506*H506,2)</f>
        <v>0</v>
      </c>
      <c r="BL506" s="16" t="s">
        <v>321</v>
      </c>
      <c r="BM506" s="151" t="s">
        <v>543</v>
      </c>
    </row>
    <row r="507" spans="2:65" s="1" customFormat="1" ht="11.25">
      <c r="B507" s="31"/>
      <c r="D507" s="153" t="s">
        <v>186</v>
      </c>
      <c r="F507" s="154" t="s">
        <v>542</v>
      </c>
      <c r="I507" s="115"/>
      <c r="L507" s="31"/>
      <c r="M507" s="155"/>
      <c r="T507" s="55"/>
      <c r="AT507" s="16" t="s">
        <v>186</v>
      </c>
      <c r="AU507" s="16" t="s">
        <v>88</v>
      </c>
    </row>
    <row r="508" spans="2:65" s="12" customFormat="1" ht="11.25">
      <c r="B508" s="156"/>
      <c r="D508" s="153" t="s">
        <v>188</v>
      </c>
      <c r="E508" s="157" t="s">
        <v>1</v>
      </c>
      <c r="F508" s="158" t="s">
        <v>434</v>
      </c>
      <c r="H508" s="157" t="s">
        <v>1</v>
      </c>
      <c r="I508" s="159"/>
      <c r="L508" s="156"/>
      <c r="M508" s="160"/>
      <c r="T508" s="161"/>
      <c r="AT508" s="157" t="s">
        <v>188</v>
      </c>
      <c r="AU508" s="157" t="s">
        <v>88</v>
      </c>
      <c r="AV508" s="12" t="s">
        <v>86</v>
      </c>
      <c r="AW508" s="12" t="s">
        <v>34</v>
      </c>
      <c r="AX508" s="12" t="s">
        <v>78</v>
      </c>
      <c r="AY508" s="157" t="s">
        <v>178</v>
      </c>
    </row>
    <row r="509" spans="2:65" s="13" customFormat="1" ht="11.25">
      <c r="B509" s="162"/>
      <c r="D509" s="153" t="s">
        <v>188</v>
      </c>
      <c r="E509" s="163" t="s">
        <v>1</v>
      </c>
      <c r="F509" s="164" t="s">
        <v>539</v>
      </c>
      <c r="H509" s="165">
        <v>28</v>
      </c>
      <c r="I509" s="166"/>
      <c r="L509" s="162"/>
      <c r="M509" s="167"/>
      <c r="T509" s="168"/>
      <c r="AT509" s="163" t="s">
        <v>188</v>
      </c>
      <c r="AU509" s="163" t="s">
        <v>88</v>
      </c>
      <c r="AV509" s="13" t="s">
        <v>88</v>
      </c>
      <c r="AW509" s="13" t="s">
        <v>34</v>
      </c>
      <c r="AX509" s="13" t="s">
        <v>78</v>
      </c>
      <c r="AY509" s="163" t="s">
        <v>178</v>
      </c>
    </row>
    <row r="510" spans="2:65" s="14" customFormat="1" ht="11.25">
      <c r="B510" s="169"/>
      <c r="D510" s="153" t="s">
        <v>188</v>
      </c>
      <c r="E510" s="170" t="s">
        <v>1</v>
      </c>
      <c r="F510" s="171" t="s">
        <v>195</v>
      </c>
      <c r="H510" s="172">
        <v>28</v>
      </c>
      <c r="I510" s="173"/>
      <c r="L510" s="169"/>
      <c r="M510" s="174"/>
      <c r="T510" s="175"/>
      <c r="AT510" s="170" t="s">
        <v>188</v>
      </c>
      <c r="AU510" s="170" t="s">
        <v>88</v>
      </c>
      <c r="AV510" s="14" t="s">
        <v>184</v>
      </c>
      <c r="AW510" s="14" t="s">
        <v>34</v>
      </c>
      <c r="AX510" s="14" t="s">
        <v>86</v>
      </c>
      <c r="AY510" s="170" t="s">
        <v>178</v>
      </c>
    </row>
    <row r="511" spans="2:65" s="1" customFormat="1" ht="16.5" customHeight="1">
      <c r="B511" s="31"/>
      <c r="C511" s="141" t="s">
        <v>544</v>
      </c>
      <c r="D511" s="141" t="s">
        <v>180</v>
      </c>
      <c r="E511" s="142" t="s">
        <v>545</v>
      </c>
      <c r="F511" s="143" t="s">
        <v>546</v>
      </c>
      <c r="G511" s="144" t="s">
        <v>333</v>
      </c>
      <c r="H511" s="145">
        <v>3</v>
      </c>
      <c r="I511" s="146"/>
      <c r="J511" s="147">
        <f>ROUND(I511*H511,2)</f>
        <v>0</v>
      </c>
      <c r="K511" s="143" t="s">
        <v>183</v>
      </c>
      <c r="L511" s="31"/>
      <c r="M511" s="148" t="s">
        <v>1</v>
      </c>
      <c r="N511" s="111" t="s">
        <v>43</v>
      </c>
      <c r="P511" s="149">
        <f>O511*H511</f>
        <v>0</v>
      </c>
      <c r="Q511" s="149">
        <v>0</v>
      </c>
      <c r="R511" s="149">
        <f>Q511*H511</f>
        <v>0</v>
      </c>
      <c r="S511" s="149">
        <v>0</v>
      </c>
      <c r="T511" s="150">
        <f>S511*H511</f>
        <v>0</v>
      </c>
      <c r="AR511" s="151" t="s">
        <v>321</v>
      </c>
      <c r="AT511" s="151" t="s">
        <v>180</v>
      </c>
      <c r="AU511" s="151" t="s">
        <v>88</v>
      </c>
      <c r="AY511" s="16" t="s">
        <v>178</v>
      </c>
      <c r="BE511" s="152">
        <f>IF(N511="základní",J511,0)</f>
        <v>0</v>
      </c>
      <c r="BF511" s="152">
        <f>IF(N511="snížená",J511,0)</f>
        <v>0</v>
      </c>
      <c r="BG511" s="152">
        <f>IF(N511="zákl. přenesená",J511,0)</f>
        <v>0</v>
      </c>
      <c r="BH511" s="152">
        <f>IF(N511="sníž. přenesená",J511,0)</f>
        <v>0</v>
      </c>
      <c r="BI511" s="152">
        <f>IF(N511="nulová",J511,0)</f>
        <v>0</v>
      </c>
      <c r="BJ511" s="16" t="s">
        <v>86</v>
      </c>
      <c r="BK511" s="152">
        <f>ROUND(I511*H511,2)</f>
        <v>0</v>
      </c>
      <c r="BL511" s="16" t="s">
        <v>321</v>
      </c>
      <c r="BM511" s="151" t="s">
        <v>547</v>
      </c>
    </row>
    <row r="512" spans="2:65" s="1" customFormat="1" ht="11.25">
      <c r="B512" s="31"/>
      <c r="D512" s="153" t="s">
        <v>186</v>
      </c>
      <c r="F512" s="154" t="s">
        <v>548</v>
      </c>
      <c r="I512" s="115"/>
      <c r="L512" s="31"/>
      <c r="M512" s="155"/>
      <c r="T512" s="55"/>
      <c r="AT512" s="16" t="s">
        <v>186</v>
      </c>
      <c r="AU512" s="16" t="s">
        <v>88</v>
      </c>
    </row>
    <row r="513" spans="2:65" s="12" customFormat="1" ht="11.25">
      <c r="B513" s="156"/>
      <c r="D513" s="153" t="s">
        <v>188</v>
      </c>
      <c r="E513" s="157" t="s">
        <v>1</v>
      </c>
      <c r="F513" s="158" t="s">
        <v>434</v>
      </c>
      <c r="H513" s="157" t="s">
        <v>1</v>
      </c>
      <c r="I513" s="159"/>
      <c r="L513" s="156"/>
      <c r="M513" s="160"/>
      <c r="T513" s="161"/>
      <c r="AT513" s="157" t="s">
        <v>188</v>
      </c>
      <c r="AU513" s="157" t="s">
        <v>88</v>
      </c>
      <c r="AV513" s="12" t="s">
        <v>86</v>
      </c>
      <c r="AW513" s="12" t="s">
        <v>34</v>
      </c>
      <c r="AX513" s="12" t="s">
        <v>78</v>
      </c>
      <c r="AY513" s="157" t="s">
        <v>178</v>
      </c>
    </row>
    <row r="514" spans="2:65" s="13" customFormat="1" ht="11.25">
      <c r="B514" s="162"/>
      <c r="D514" s="153" t="s">
        <v>188</v>
      </c>
      <c r="E514" s="163" t="s">
        <v>1</v>
      </c>
      <c r="F514" s="164" t="s">
        <v>93</v>
      </c>
      <c r="H514" s="165">
        <v>3</v>
      </c>
      <c r="I514" s="166"/>
      <c r="L514" s="162"/>
      <c r="M514" s="167"/>
      <c r="T514" s="168"/>
      <c r="AT514" s="163" t="s">
        <v>188</v>
      </c>
      <c r="AU514" s="163" t="s">
        <v>88</v>
      </c>
      <c r="AV514" s="13" t="s">
        <v>88</v>
      </c>
      <c r="AW514" s="13" t="s">
        <v>34</v>
      </c>
      <c r="AX514" s="13" t="s">
        <v>78</v>
      </c>
      <c r="AY514" s="163" t="s">
        <v>178</v>
      </c>
    </row>
    <row r="515" spans="2:65" s="14" customFormat="1" ht="11.25">
      <c r="B515" s="169"/>
      <c r="D515" s="153" t="s">
        <v>188</v>
      </c>
      <c r="E515" s="170" t="s">
        <v>1</v>
      </c>
      <c r="F515" s="171" t="s">
        <v>195</v>
      </c>
      <c r="H515" s="172">
        <v>3</v>
      </c>
      <c r="I515" s="173"/>
      <c r="L515" s="169"/>
      <c r="M515" s="174"/>
      <c r="T515" s="175"/>
      <c r="AT515" s="170" t="s">
        <v>188</v>
      </c>
      <c r="AU515" s="170" t="s">
        <v>88</v>
      </c>
      <c r="AV515" s="14" t="s">
        <v>184</v>
      </c>
      <c r="AW515" s="14" t="s">
        <v>34</v>
      </c>
      <c r="AX515" s="14" t="s">
        <v>86</v>
      </c>
      <c r="AY515" s="170" t="s">
        <v>178</v>
      </c>
    </row>
    <row r="516" spans="2:65" s="1" customFormat="1" ht="16.5" customHeight="1">
      <c r="B516" s="31"/>
      <c r="C516" s="179" t="s">
        <v>549</v>
      </c>
      <c r="D516" s="179" t="s">
        <v>251</v>
      </c>
      <c r="E516" s="180" t="s">
        <v>550</v>
      </c>
      <c r="F516" s="181" t="s">
        <v>551</v>
      </c>
      <c r="G516" s="182" t="s">
        <v>333</v>
      </c>
      <c r="H516" s="183">
        <v>2</v>
      </c>
      <c r="I516" s="184"/>
      <c r="J516" s="185">
        <f>ROUND(I516*H516,2)</f>
        <v>0</v>
      </c>
      <c r="K516" s="181" t="s">
        <v>183</v>
      </c>
      <c r="L516" s="186"/>
      <c r="M516" s="187" t="s">
        <v>1</v>
      </c>
      <c r="N516" s="188" t="s">
        <v>43</v>
      </c>
      <c r="P516" s="149">
        <f>O516*H516</f>
        <v>0</v>
      </c>
      <c r="Q516" s="149">
        <v>1.8000000000000001E-4</v>
      </c>
      <c r="R516" s="149">
        <f>Q516*H516</f>
        <v>3.6000000000000002E-4</v>
      </c>
      <c r="S516" s="149">
        <v>0</v>
      </c>
      <c r="T516" s="150">
        <f>S516*H516</f>
        <v>0</v>
      </c>
      <c r="AR516" s="151" t="s">
        <v>420</v>
      </c>
      <c r="AT516" s="151" t="s">
        <v>251</v>
      </c>
      <c r="AU516" s="151" t="s">
        <v>88</v>
      </c>
      <c r="AY516" s="16" t="s">
        <v>178</v>
      </c>
      <c r="BE516" s="152">
        <f>IF(N516="základní",J516,0)</f>
        <v>0</v>
      </c>
      <c r="BF516" s="152">
        <f>IF(N516="snížená",J516,0)</f>
        <v>0</v>
      </c>
      <c r="BG516" s="152">
        <f>IF(N516="zákl. přenesená",J516,0)</f>
        <v>0</v>
      </c>
      <c r="BH516" s="152">
        <f>IF(N516="sníž. přenesená",J516,0)</f>
        <v>0</v>
      </c>
      <c r="BI516" s="152">
        <f>IF(N516="nulová",J516,0)</f>
        <v>0</v>
      </c>
      <c r="BJ516" s="16" t="s">
        <v>86</v>
      </c>
      <c r="BK516" s="152">
        <f>ROUND(I516*H516,2)</f>
        <v>0</v>
      </c>
      <c r="BL516" s="16" t="s">
        <v>321</v>
      </c>
      <c r="BM516" s="151" t="s">
        <v>552</v>
      </c>
    </row>
    <row r="517" spans="2:65" s="1" customFormat="1" ht="11.25">
      <c r="B517" s="31"/>
      <c r="D517" s="153" t="s">
        <v>186</v>
      </c>
      <c r="F517" s="154" t="s">
        <v>551</v>
      </c>
      <c r="I517" s="115"/>
      <c r="L517" s="31"/>
      <c r="M517" s="155"/>
      <c r="T517" s="55"/>
      <c r="AT517" s="16" t="s">
        <v>186</v>
      </c>
      <c r="AU517" s="16" t="s">
        <v>88</v>
      </c>
    </row>
    <row r="518" spans="2:65" s="12" customFormat="1" ht="11.25">
      <c r="B518" s="156"/>
      <c r="D518" s="153" t="s">
        <v>188</v>
      </c>
      <c r="E518" s="157" t="s">
        <v>1</v>
      </c>
      <c r="F518" s="158" t="s">
        <v>434</v>
      </c>
      <c r="H518" s="157" t="s">
        <v>1</v>
      </c>
      <c r="I518" s="159"/>
      <c r="L518" s="156"/>
      <c r="M518" s="160"/>
      <c r="T518" s="161"/>
      <c r="AT518" s="157" t="s">
        <v>188</v>
      </c>
      <c r="AU518" s="157" t="s">
        <v>88</v>
      </c>
      <c r="AV518" s="12" t="s">
        <v>86</v>
      </c>
      <c r="AW518" s="12" t="s">
        <v>34</v>
      </c>
      <c r="AX518" s="12" t="s">
        <v>78</v>
      </c>
      <c r="AY518" s="157" t="s">
        <v>178</v>
      </c>
    </row>
    <row r="519" spans="2:65" s="13" customFormat="1" ht="11.25">
      <c r="B519" s="162"/>
      <c r="D519" s="153" t="s">
        <v>188</v>
      </c>
      <c r="E519" s="163" t="s">
        <v>1</v>
      </c>
      <c r="F519" s="164" t="s">
        <v>88</v>
      </c>
      <c r="H519" s="165">
        <v>2</v>
      </c>
      <c r="I519" s="166"/>
      <c r="L519" s="162"/>
      <c r="M519" s="167"/>
      <c r="T519" s="168"/>
      <c r="AT519" s="163" t="s">
        <v>188</v>
      </c>
      <c r="AU519" s="163" t="s">
        <v>88</v>
      </c>
      <c r="AV519" s="13" t="s">
        <v>88</v>
      </c>
      <c r="AW519" s="13" t="s">
        <v>34</v>
      </c>
      <c r="AX519" s="13" t="s">
        <v>78</v>
      </c>
      <c r="AY519" s="163" t="s">
        <v>178</v>
      </c>
    </row>
    <row r="520" spans="2:65" s="14" customFormat="1" ht="11.25">
      <c r="B520" s="169"/>
      <c r="D520" s="153" t="s">
        <v>188</v>
      </c>
      <c r="E520" s="170" t="s">
        <v>1</v>
      </c>
      <c r="F520" s="171" t="s">
        <v>195</v>
      </c>
      <c r="H520" s="172">
        <v>2</v>
      </c>
      <c r="I520" s="173"/>
      <c r="L520" s="169"/>
      <c r="M520" s="174"/>
      <c r="T520" s="175"/>
      <c r="AT520" s="170" t="s">
        <v>188</v>
      </c>
      <c r="AU520" s="170" t="s">
        <v>88</v>
      </c>
      <c r="AV520" s="14" t="s">
        <v>184</v>
      </c>
      <c r="AW520" s="14" t="s">
        <v>34</v>
      </c>
      <c r="AX520" s="14" t="s">
        <v>86</v>
      </c>
      <c r="AY520" s="170" t="s">
        <v>178</v>
      </c>
    </row>
    <row r="521" spans="2:65" s="1" customFormat="1" ht="16.5" customHeight="1">
      <c r="B521" s="31"/>
      <c r="C521" s="179" t="s">
        <v>553</v>
      </c>
      <c r="D521" s="179" t="s">
        <v>251</v>
      </c>
      <c r="E521" s="180" t="s">
        <v>554</v>
      </c>
      <c r="F521" s="181" t="s">
        <v>555</v>
      </c>
      <c r="G521" s="182" t="s">
        <v>333</v>
      </c>
      <c r="H521" s="183">
        <v>1</v>
      </c>
      <c r="I521" s="184"/>
      <c r="J521" s="185">
        <f>ROUND(I521*H521,2)</f>
        <v>0</v>
      </c>
      <c r="K521" s="181" t="s">
        <v>183</v>
      </c>
      <c r="L521" s="186"/>
      <c r="M521" s="187" t="s">
        <v>1</v>
      </c>
      <c r="N521" s="188" t="s">
        <v>43</v>
      </c>
      <c r="P521" s="149">
        <f>O521*H521</f>
        <v>0</v>
      </c>
      <c r="Q521" s="149">
        <v>1.8000000000000001E-4</v>
      </c>
      <c r="R521" s="149">
        <f>Q521*H521</f>
        <v>1.8000000000000001E-4</v>
      </c>
      <c r="S521" s="149">
        <v>0</v>
      </c>
      <c r="T521" s="150">
        <f>S521*H521</f>
        <v>0</v>
      </c>
      <c r="AR521" s="151" t="s">
        <v>420</v>
      </c>
      <c r="AT521" s="151" t="s">
        <v>251</v>
      </c>
      <c r="AU521" s="151" t="s">
        <v>88</v>
      </c>
      <c r="AY521" s="16" t="s">
        <v>178</v>
      </c>
      <c r="BE521" s="152">
        <f>IF(N521="základní",J521,0)</f>
        <v>0</v>
      </c>
      <c r="BF521" s="152">
        <f>IF(N521="snížená",J521,0)</f>
        <v>0</v>
      </c>
      <c r="BG521" s="152">
        <f>IF(N521="zákl. přenesená",J521,0)</f>
        <v>0</v>
      </c>
      <c r="BH521" s="152">
        <f>IF(N521="sníž. přenesená",J521,0)</f>
        <v>0</v>
      </c>
      <c r="BI521" s="152">
        <f>IF(N521="nulová",J521,0)</f>
        <v>0</v>
      </c>
      <c r="BJ521" s="16" t="s">
        <v>86</v>
      </c>
      <c r="BK521" s="152">
        <f>ROUND(I521*H521,2)</f>
        <v>0</v>
      </c>
      <c r="BL521" s="16" t="s">
        <v>321</v>
      </c>
      <c r="BM521" s="151" t="s">
        <v>556</v>
      </c>
    </row>
    <row r="522" spans="2:65" s="1" customFormat="1" ht="11.25">
      <c r="B522" s="31"/>
      <c r="D522" s="153" t="s">
        <v>186</v>
      </c>
      <c r="F522" s="154" t="s">
        <v>555</v>
      </c>
      <c r="I522" s="115"/>
      <c r="L522" s="31"/>
      <c r="M522" s="155"/>
      <c r="T522" s="55"/>
      <c r="AT522" s="16" t="s">
        <v>186</v>
      </c>
      <c r="AU522" s="16" t="s">
        <v>88</v>
      </c>
    </row>
    <row r="523" spans="2:65" s="12" customFormat="1" ht="11.25">
      <c r="B523" s="156"/>
      <c r="D523" s="153" t="s">
        <v>188</v>
      </c>
      <c r="E523" s="157" t="s">
        <v>1</v>
      </c>
      <c r="F523" s="158" t="s">
        <v>434</v>
      </c>
      <c r="H523" s="157" t="s">
        <v>1</v>
      </c>
      <c r="I523" s="159"/>
      <c r="L523" s="156"/>
      <c r="M523" s="160"/>
      <c r="T523" s="161"/>
      <c r="AT523" s="157" t="s">
        <v>188</v>
      </c>
      <c r="AU523" s="157" t="s">
        <v>88</v>
      </c>
      <c r="AV523" s="12" t="s">
        <v>86</v>
      </c>
      <c r="AW523" s="12" t="s">
        <v>34</v>
      </c>
      <c r="AX523" s="12" t="s">
        <v>78</v>
      </c>
      <c r="AY523" s="157" t="s">
        <v>178</v>
      </c>
    </row>
    <row r="524" spans="2:65" s="13" customFormat="1" ht="11.25">
      <c r="B524" s="162"/>
      <c r="D524" s="153" t="s">
        <v>188</v>
      </c>
      <c r="E524" s="163" t="s">
        <v>1</v>
      </c>
      <c r="F524" s="164" t="s">
        <v>86</v>
      </c>
      <c r="H524" s="165">
        <v>1</v>
      </c>
      <c r="I524" s="166"/>
      <c r="L524" s="162"/>
      <c r="M524" s="167"/>
      <c r="T524" s="168"/>
      <c r="AT524" s="163" t="s">
        <v>188</v>
      </c>
      <c r="AU524" s="163" t="s">
        <v>88</v>
      </c>
      <c r="AV524" s="13" t="s">
        <v>88</v>
      </c>
      <c r="AW524" s="13" t="s">
        <v>34</v>
      </c>
      <c r="AX524" s="13" t="s">
        <v>78</v>
      </c>
      <c r="AY524" s="163" t="s">
        <v>178</v>
      </c>
    </row>
    <row r="525" spans="2:65" s="14" customFormat="1" ht="11.25">
      <c r="B525" s="169"/>
      <c r="D525" s="153" t="s">
        <v>188</v>
      </c>
      <c r="E525" s="170" t="s">
        <v>1</v>
      </c>
      <c r="F525" s="171" t="s">
        <v>195</v>
      </c>
      <c r="H525" s="172">
        <v>1</v>
      </c>
      <c r="I525" s="173"/>
      <c r="L525" s="169"/>
      <c r="M525" s="174"/>
      <c r="T525" s="175"/>
      <c r="AT525" s="170" t="s">
        <v>188</v>
      </c>
      <c r="AU525" s="170" t="s">
        <v>88</v>
      </c>
      <c r="AV525" s="14" t="s">
        <v>184</v>
      </c>
      <c r="AW525" s="14" t="s">
        <v>34</v>
      </c>
      <c r="AX525" s="14" t="s">
        <v>86</v>
      </c>
      <c r="AY525" s="170" t="s">
        <v>178</v>
      </c>
    </row>
    <row r="526" spans="2:65" s="1" customFormat="1" ht="16.5" customHeight="1">
      <c r="B526" s="31"/>
      <c r="C526" s="141" t="s">
        <v>557</v>
      </c>
      <c r="D526" s="141" t="s">
        <v>180</v>
      </c>
      <c r="E526" s="142" t="s">
        <v>558</v>
      </c>
      <c r="F526" s="143" t="s">
        <v>559</v>
      </c>
      <c r="G526" s="144" t="s">
        <v>333</v>
      </c>
      <c r="H526" s="145">
        <v>1</v>
      </c>
      <c r="I526" s="146"/>
      <c r="J526" s="147">
        <f>ROUND(I526*H526,2)</f>
        <v>0</v>
      </c>
      <c r="K526" s="143" t="s">
        <v>183</v>
      </c>
      <c r="L526" s="31"/>
      <c r="M526" s="148" t="s">
        <v>1</v>
      </c>
      <c r="N526" s="111" t="s">
        <v>43</v>
      </c>
      <c r="P526" s="149">
        <f>O526*H526</f>
        <v>0</v>
      </c>
      <c r="Q526" s="149">
        <v>0</v>
      </c>
      <c r="R526" s="149">
        <f>Q526*H526</f>
        <v>0</v>
      </c>
      <c r="S526" s="149">
        <v>0</v>
      </c>
      <c r="T526" s="150">
        <f>S526*H526</f>
        <v>0</v>
      </c>
      <c r="AR526" s="151" t="s">
        <v>321</v>
      </c>
      <c r="AT526" s="151" t="s">
        <v>180</v>
      </c>
      <c r="AU526" s="151" t="s">
        <v>88</v>
      </c>
      <c r="AY526" s="16" t="s">
        <v>178</v>
      </c>
      <c r="BE526" s="152">
        <f>IF(N526="základní",J526,0)</f>
        <v>0</v>
      </c>
      <c r="BF526" s="152">
        <f>IF(N526="snížená",J526,0)</f>
        <v>0</v>
      </c>
      <c r="BG526" s="152">
        <f>IF(N526="zákl. přenesená",J526,0)</f>
        <v>0</v>
      </c>
      <c r="BH526" s="152">
        <f>IF(N526="sníž. přenesená",J526,0)</f>
        <v>0</v>
      </c>
      <c r="BI526" s="152">
        <f>IF(N526="nulová",J526,0)</f>
        <v>0</v>
      </c>
      <c r="BJ526" s="16" t="s">
        <v>86</v>
      </c>
      <c r="BK526" s="152">
        <f>ROUND(I526*H526,2)</f>
        <v>0</v>
      </c>
      <c r="BL526" s="16" t="s">
        <v>321</v>
      </c>
      <c r="BM526" s="151" t="s">
        <v>560</v>
      </c>
    </row>
    <row r="527" spans="2:65" s="1" customFormat="1" ht="11.25">
      <c r="B527" s="31"/>
      <c r="D527" s="153" t="s">
        <v>186</v>
      </c>
      <c r="F527" s="154" t="s">
        <v>561</v>
      </c>
      <c r="I527" s="115"/>
      <c r="L527" s="31"/>
      <c r="M527" s="155"/>
      <c r="T527" s="55"/>
      <c r="AT527" s="16" t="s">
        <v>186</v>
      </c>
      <c r="AU527" s="16" t="s">
        <v>88</v>
      </c>
    </row>
    <row r="528" spans="2:65" s="12" customFormat="1" ht="11.25">
      <c r="B528" s="156"/>
      <c r="D528" s="153" t="s">
        <v>188</v>
      </c>
      <c r="E528" s="157" t="s">
        <v>1</v>
      </c>
      <c r="F528" s="158" t="s">
        <v>434</v>
      </c>
      <c r="H528" s="157" t="s">
        <v>1</v>
      </c>
      <c r="I528" s="159"/>
      <c r="L528" s="156"/>
      <c r="M528" s="160"/>
      <c r="T528" s="161"/>
      <c r="AT528" s="157" t="s">
        <v>188</v>
      </c>
      <c r="AU528" s="157" t="s">
        <v>88</v>
      </c>
      <c r="AV528" s="12" t="s">
        <v>86</v>
      </c>
      <c r="AW528" s="12" t="s">
        <v>34</v>
      </c>
      <c r="AX528" s="12" t="s">
        <v>78</v>
      </c>
      <c r="AY528" s="157" t="s">
        <v>178</v>
      </c>
    </row>
    <row r="529" spans="2:65" s="13" customFormat="1" ht="11.25">
      <c r="B529" s="162"/>
      <c r="D529" s="153" t="s">
        <v>188</v>
      </c>
      <c r="E529" s="163" t="s">
        <v>1</v>
      </c>
      <c r="F529" s="164" t="s">
        <v>86</v>
      </c>
      <c r="H529" s="165">
        <v>1</v>
      </c>
      <c r="I529" s="166"/>
      <c r="L529" s="162"/>
      <c r="M529" s="167"/>
      <c r="T529" s="168"/>
      <c r="AT529" s="163" t="s">
        <v>188</v>
      </c>
      <c r="AU529" s="163" t="s">
        <v>88</v>
      </c>
      <c r="AV529" s="13" t="s">
        <v>88</v>
      </c>
      <c r="AW529" s="13" t="s">
        <v>34</v>
      </c>
      <c r="AX529" s="13" t="s">
        <v>78</v>
      </c>
      <c r="AY529" s="163" t="s">
        <v>178</v>
      </c>
    </row>
    <row r="530" spans="2:65" s="14" customFormat="1" ht="11.25">
      <c r="B530" s="169"/>
      <c r="D530" s="153" t="s">
        <v>188</v>
      </c>
      <c r="E530" s="170" t="s">
        <v>1</v>
      </c>
      <c r="F530" s="171" t="s">
        <v>195</v>
      </c>
      <c r="H530" s="172">
        <v>1</v>
      </c>
      <c r="I530" s="173"/>
      <c r="L530" s="169"/>
      <c r="M530" s="174"/>
      <c r="T530" s="175"/>
      <c r="AT530" s="170" t="s">
        <v>188</v>
      </c>
      <c r="AU530" s="170" t="s">
        <v>88</v>
      </c>
      <c r="AV530" s="14" t="s">
        <v>184</v>
      </c>
      <c r="AW530" s="14" t="s">
        <v>34</v>
      </c>
      <c r="AX530" s="14" t="s">
        <v>86</v>
      </c>
      <c r="AY530" s="170" t="s">
        <v>178</v>
      </c>
    </row>
    <row r="531" spans="2:65" s="1" customFormat="1" ht="16.5" customHeight="1">
      <c r="B531" s="31"/>
      <c r="C531" s="179" t="s">
        <v>562</v>
      </c>
      <c r="D531" s="179" t="s">
        <v>251</v>
      </c>
      <c r="E531" s="180" t="s">
        <v>563</v>
      </c>
      <c r="F531" s="181" t="s">
        <v>564</v>
      </c>
      <c r="G531" s="182" t="s">
        <v>333</v>
      </c>
      <c r="H531" s="183">
        <v>1</v>
      </c>
      <c r="I531" s="184"/>
      <c r="J531" s="185">
        <f>ROUND(I531*H531,2)</f>
        <v>0</v>
      </c>
      <c r="K531" s="181" t="s">
        <v>1</v>
      </c>
      <c r="L531" s="186"/>
      <c r="M531" s="187" t="s">
        <v>1</v>
      </c>
      <c r="N531" s="188" t="s">
        <v>43</v>
      </c>
      <c r="P531" s="149">
        <f>O531*H531</f>
        <v>0</v>
      </c>
      <c r="Q531" s="149">
        <v>1E-3</v>
      </c>
      <c r="R531" s="149">
        <f>Q531*H531</f>
        <v>1E-3</v>
      </c>
      <c r="S531" s="149">
        <v>0</v>
      </c>
      <c r="T531" s="150">
        <f>S531*H531</f>
        <v>0</v>
      </c>
      <c r="AR531" s="151" t="s">
        <v>420</v>
      </c>
      <c r="AT531" s="151" t="s">
        <v>251</v>
      </c>
      <c r="AU531" s="151" t="s">
        <v>88</v>
      </c>
      <c r="AY531" s="16" t="s">
        <v>178</v>
      </c>
      <c r="BE531" s="152">
        <f>IF(N531="základní",J531,0)</f>
        <v>0</v>
      </c>
      <c r="BF531" s="152">
        <f>IF(N531="snížená",J531,0)</f>
        <v>0</v>
      </c>
      <c r="BG531" s="152">
        <f>IF(N531="zákl. přenesená",J531,0)</f>
        <v>0</v>
      </c>
      <c r="BH531" s="152">
        <f>IF(N531="sníž. přenesená",J531,0)</f>
        <v>0</v>
      </c>
      <c r="BI531" s="152">
        <f>IF(N531="nulová",J531,0)</f>
        <v>0</v>
      </c>
      <c r="BJ531" s="16" t="s">
        <v>86</v>
      </c>
      <c r="BK531" s="152">
        <f>ROUND(I531*H531,2)</f>
        <v>0</v>
      </c>
      <c r="BL531" s="16" t="s">
        <v>321</v>
      </c>
      <c r="BM531" s="151" t="s">
        <v>565</v>
      </c>
    </row>
    <row r="532" spans="2:65" s="1" customFormat="1" ht="11.25">
      <c r="B532" s="31"/>
      <c r="D532" s="153" t="s">
        <v>186</v>
      </c>
      <c r="F532" s="154" t="s">
        <v>566</v>
      </c>
      <c r="I532" s="115"/>
      <c r="L532" s="31"/>
      <c r="M532" s="155"/>
      <c r="T532" s="55"/>
      <c r="AT532" s="16" t="s">
        <v>186</v>
      </c>
      <c r="AU532" s="16" t="s">
        <v>88</v>
      </c>
    </row>
    <row r="533" spans="2:65" s="12" customFormat="1" ht="11.25">
      <c r="B533" s="156"/>
      <c r="D533" s="153" t="s">
        <v>188</v>
      </c>
      <c r="E533" s="157" t="s">
        <v>1</v>
      </c>
      <c r="F533" s="158" t="s">
        <v>434</v>
      </c>
      <c r="H533" s="157" t="s">
        <v>1</v>
      </c>
      <c r="I533" s="159"/>
      <c r="L533" s="156"/>
      <c r="M533" s="160"/>
      <c r="T533" s="161"/>
      <c r="AT533" s="157" t="s">
        <v>188</v>
      </c>
      <c r="AU533" s="157" t="s">
        <v>88</v>
      </c>
      <c r="AV533" s="12" t="s">
        <v>86</v>
      </c>
      <c r="AW533" s="12" t="s">
        <v>34</v>
      </c>
      <c r="AX533" s="12" t="s">
        <v>78</v>
      </c>
      <c r="AY533" s="157" t="s">
        <v>178</v>
      </c>
    </row>
    <row r="534" spans="2:65" s="12" customFormat="1" ht="11.25">
      <c r="B534" s="156"/>
      <c r="D534" s="153" t="s">
        <v>188</v>
      </c>
      <c r="E534" s="157" t="s">
        <v>1</v>
      </c>
      <c r="F534" s="158" t="s">
        <v>567</v>
      </c>
      <c r="H534" s="157" t="s">
        <v>1</v>
      </c>
      <c r="I534" s="159"/>
      <c r="L534" s="156"/>
      <c r="M534" s="160"/>
      <c r="T534" s="161"/>
      <c r="AT534" s="157" t="s">
        <v>188</v>
      </c>
      <c r="AU534" s="157" t="s">
        <v>88</v>
      </c>
      <c r="AV534" s="12" t="s">
        <v>86</v>
      </c>
      <c r="AW534" s="12" t="s">
        <v>34</v>
      </c>
      <c r="AX534" s="12" t="s">
        <v>78</v>
      </c>
      <c r="AY534" s="157" t="s">
        <v>178</v>
      </c>
    </row>
    <row r="535" spans="2:65" s="12" customFormat="1" ht="11.25">
      <c r="B535" s="156"/>
      <c r="D535" s="153" t="s">
        <v>188</v>
      </c>
      <c r="E535" s="157" t="s">
        <v>1</v>
      </c>
      <c r="F535" s="158" t="s">
        <v>568</v>
      </c>
      <c r="H535" s="157" t="s">
        <v>1</v>
      </c>
      <c r="I535" s="159"/>
      <c r="L535" s="156"/>
      <c r="M535" s="160"/>
      <c r="T535" s="161"/>
      <c r="AT535" s="157" t="s">
        <v>188</v>
      </c>
      <c r="AU535" s="157" t="s">
        <v>88</v>
      </c>
      <c r="AV535" s="12" t="s">
        <v>86</v>
      </c>
      <c r="AW535" s="12" t="s">
        <v>34</v>
      </c>
      <c r="AX535" s="12" t="s">
        <v>78</v>
      </c>
      <c r="AY535" s="157" t="s">
        <v>178</v>
      </c>
    </row>
    <row r="536" spans="2:65" s="12" customFormat="1" ht="11.25">
      <c r="B536" s="156"/>
      <c r="D536" s="153" t="s">
        <v>188</v>
      </c>
      <c r="E536" s="157" t="s">
        <v>1</v>
      </c>
      <c r="F536" s="158" t="s">
        <v>569</v>
      </c>
      <c r="H536" s="157" t="s">
        <v>1</v>
      </c>
      <c r="I536" s="159"/>
      <c r="L536" s="156"/>
      <c r="M536" s="160"/>
      <c r="T536" s="161"/>
      <c r="AT536" s="157" t="s">
        <v>188</v>
      </c>
      <c r="AU536" s="157" t="s">
        <v>88</v>
      </c>
      <c r="AV536" s="12" t="s">
        <v>86</v>
      </c>
      <c r="AW536" s="12" t="s">
        <v>34</v>
      </c>
      <c r="AX536" s="12" t="s">
        <v>78</v>
      </c>
      <c r="AY536" s="157" t="s">
        <v>178</v>
      </c>
    </row>
    <row r="537" spans="2:65" s="13" customFormat="1" ht="11.25">
      <c r="B537" s="162"/>
      <c r="D537" s="153" t="s">
        <v>188</v>
      </c>
      <c r="E537" s="163" t="s">
        <v>1</v>
      </c>
      <c r="F537" s="164" t="s">
        <v>86</v>
      </c>
      <c r="H537" s="165">
        <v>1</v>
      </c>
      <c r="I537" s="166"/>
      <c r="L537" s="162"/>
      <c r="M537" s="167"/>
      <c r="T537" s="168"/>
      <c r="AT537" s="163" t="s">
        <v>188</v>
      </c>
      <c r="AU537" s="163" t="s">
        <v>88</v>
      </c>
      <c r="AV537" s="13" t="s">
        <v>88</v>
      </c>
      <c r="AW537" s="13" t="s">
        <v>34</v>
      </c>
      <c r="AX537" s="13" t="s">
        <v>78</v>
      </c>
      <c r="AY537" s="163" t="s">
        <v>178</v>
      </c>
    </row>
    <row r="538" spans="2:65" s="14" customFormat="1" ht="11.25">
      <c r="B538" s="169"/>
      <c r="D538" s="153" t="s">
        <v>188</v>
      </c>
      <c r="E538" s="170" t="s">
        <v>1</v>
      </c>
      <c r="F538" s="171" t="s">
        <v>195</v>
      </c>
      <c r="H538" s="172">
        <v>1</v>
      </c>
      <c r="I538" s="173"/>
      <c r="L538" s="169"/>
      <c r="M538" s="174"/>
      <c r="T538" s="175"/>
      <c r="AT538" s="170" t="s">
        <v>188</v>
      </c>
      <c r="AU538" s="170" t="s">
        <v>88</v>
      </c>
      <c r="AV538" s="14" t="s">
        <v>184</v>
      </c>
      <c r="AW538" s="14" t="s">
        <v>34</v>
      </c>
      <c r="AX538" s="14" t="s">
        <v>86</v>
      </c>
      <c r="AY538" s="170" t="s">
        <v>178</v>
      </c>
    </row>
    <row r="539" spans="2:65" s="1" customFormat="1" ht="24.2" customHeight="1">
      <c r="B539" s="31"/>
      <c r="C539" s="141" t="s">
        <v>570</v>
      </c>
      <c r="D539" s="141" t="s">
        <v>180</v>
      </c>
      <c r="E539" s="142" t="s">
        <v>571</v>
      </c>
      <c r="F539" s="143" t="s">
        <v>572</v>
      </c>
      <c r="G539" s="144" t="s">
        <v>333</v>
      </c>
      <c r="H539" s="145">
        <v>8</v>
      </c>
      <c r="I539" s="146"/>
      <c r="J539" s="147">
        <f>ROUND(I539*H539,2)</f>
        <v>0</v>
      </c>
      <c r="K539" s="143" t="s">
        <v>183</v>
      </c>
      <c r="L539" s="31"/>
      <c r="M539" s="148" t="s">
        <v>1</v>
      </c>
      <c r="N539" s="111" t="s">
        <v>43</v>
      </c>
      <c r="P539" s="149">
        <f>O539*H539</f>
        <v>0</v>
      </c>
      <c r="Q539" s="149">
        <v>0</v>
      </c>
      <c r="R539" s="149">
        <f>Q539*H539</f>
        <v>0</v>
      </c>
      <c r="S539" s="149">
        <v>0</v>
      </c>
      <c r="T539" s="150">
        <f>S539*H539</f>
        <v>0</v>
      </c>
      <c r="AR539" s="151" t="s">
        <v>321</v>
      </c>
      <c r="AT539" s="151" t="s">
        <v>180</v>
      </c>
      <c r="AU539" s="151" t="s">
        <v>88</v>
      </c>
      <c r="AY539" s="16" t="s">
        <v>178</v>
      </c>
      <c r="BE539" s="152">
        <f>IF(N539="základní",J539,0)</f>
        <v>0</v>
      </c>
      <c r="BF539" s="152">
        <f>IF(N539="snížená",J539,0)</f>
        <v>0</v>
      </c>
      <c r="BG539" s="152">
        <f>IF(N539="zákl. přenesená",J539,0)</f>
        <v>0</v>
      </c>
      <c r="BH539" s="152">
        <f>IF(N539="sníž. přenesená",J539,0)</f>
        <v>0</v>
      </c>
      <c r="BI539" s="152">
        <f>IF(N539="nulová",J539,0)</f>
        <v>0</v>
      </c>
      <c r="BJ539" s="16" t="s">
        <v>86</v>
      </c>
      <c r="BK539" s="152">
        <f>ROUND(I539*H539,2)</f>
        <v>0</v>
      </c>
      <c r="BL539" s="16" t="s">
        <v>321</v>
      </c>
      <c r="BM539" s="151" t="s">
        <v>573</v>
      </c>
    </row>
    <row r="540" spans="2:65" s="1" customFormat="1" ht="19.5">
      <c r="B540" s="31"/>
      <c r="D540" s="153" t="s">
        <v>186</v>
      </c>
      <c r="F540" s="154" t="s">
        <v>574</v>
      </c>
      <c r="I540" s="115"/>
      <c r="L540" s="31"/>
      <c r="M540" s="155"/>
      <c r="T540" s="55"/>
      <c r="AT540" s="16" t="s">
        <v>186</v>
      </c>
      <c r="AU540" s="16" t="s">
        <v>88</v>
      </c>
    </row>
    <row r="541" spans="2:65" s="12" customFormat="1" ht="11.25">
      <c r="B541" s="156"/>
      <c r="D541" s="153" t="s">
        <v>188</v>
      </c>
      <c r="E541" s="157" t="s">
        <v>1</v>
      </c>
      <c r="F541" s="158" t="s">
        <v>434</v>
      </c>
      <c r="H541" s="157" t="s">
        <v>1</v>
      </c>
      <c r="I541" s="159"/>
      <c r="L541" s="156"/>
      <c r="M541" s="160"/>
      <c r="T541" s="161"/>
      <c r="AT541" s="157" t="s">
        <v>188</v>
      </c>
      <c r="AU541" s="157" t="s">
        <v>88</v>
      </c>
      <c r="AV541" s="12" t="s">
        <v>86</v>
      </c>
      <c r="AW541" s="12" t="s">
        <v>34</v>
      </c>
      <c r="AX541" s="12" t="s">
        <v>78</v>
      </c>
      <c r="AY541" s="157" t="s">
        <v>178</v>
      </c>
    </row>
    <row r="542" spans="2:65" s="12" customFormat="1" ht="11.25">
      <c r="B542" s="156"/>
      <c r="D542" s="153" t="s">
        <v>188</v>
      </c>
      <c r="E542" s="157" t="s">
        <v>1</v>
      </c>
      <c r="F542" s="158" t="s">
        <v>575</v>
      </c>
      <c r="H542" s="157" t="s">
        <v>1</v>
      </c>
      <c r="I542" s="159"/>
      <c r="L542" s="156"/>
      <c r="M542" s="160"/>
      <c r="T542" s="161"/>
      <c r="AT542" s="157" t="s">
        <v>188</v>
      </c>
      <c r="AU542" s="157" t="s">
        <v>88</v>
      </c>
      <c r="AV542" s="12" t="s">
        <v>86</v>
      </c>
      <c r="AW542" s="12" t="s">
        <v>34</v>
      </c>
      <c r="AX542" s="12" t="s">
        <v>78</v>
      </c>
      <c r="AY542" s="157" t="s">
        <v>178</v>
      </c>
    </row>
    <row r="543" spans="2:65" s="13" customFormat="1" ht="11.25">
      <c r="B543" s="162"/>
      <c r="D543" s="153" t="s">
        <v>188</v>
      </c>
      <c r="E543" s="163" t="s">
        <v>1</v>
      </c>
      <c r="F543" s="164" t="s">
        <v>255</v>
      </c>
      <c r="H543" s="165">
        <v>8</v>
      </c>
      <c r="I543" s="166"/>
      <c r="L543" s="162"/>
      <c r="M543" s="167"/>
      <c r="T543" s="168"/>
      <c r="AT543" s="163" t="s">
        <v>188</v>
      </c>
      <c r="AU543" s="163" t="s">
        <v>88</v>
      </c>
      <c r="AV543" s="13" t="s">
        <v>88</v>
      </c>
      <c r="AW543" s="13" t="s">
        <v>34</v>
      </c>
      <c r="AX543" s="13" t="s">
        <v>78</v>
      </c>
      <c r="AY543" s="163" t="s">
        <v>178</v>
      </c>
    </row>
    <row r="544" spans="2:65" s="14" customFormat="1" ht="11.25">
      <c r="B544" s="169"/>
      <c r="D544" s="153" t="s">
        <v>188</v>
      </c>
      <c r="E544" s="170" t="s">
        <v>1</v>
      </c>
      <c r="F544" s="171" t="s">
        <v>195</v>
      </c>
      <c r="H544" s="172">
        <v>8</v>
      </c>
      <c r="I544" s="173"/>
      <c r="L544" s="169"/>
      <c r="M544" s="174"/>
      <c r="T544" s="175"/>
      <c r="AT544" s="170" t="s">
        <v>188</v>
      </c>
      <c r="AU544" s="170" t="s">
        <v>88</v>
      </c>
      <c r="AV544" s="14" t="s">
        <v>184</v>
      </c>
      <c r="AW544" s="14" t="s">
        <v>34</v>
      </c>
      <c r="AX544" s="14" t="s">
        <v>86</v>
      </c>
      <c r="AY544" s="170" t="s">
        <v>178</v>
      </c>
    </row>
    <row r="545" spans="2:65" s="1" customFormat="1" ht="16.5" customHeight="1">
      <c r="B545" s="31"/>
      <c r="C545" s="179" t="s">
        <v>576</v>
      </c>
      <c r="D545" s="179" t="s">
        <v>251</v>
      </c>
      <c r="E545" s="180" t="s">
        <v>577</v>
      </c>
      <c r="F545" s="181" t="s">
        <v>578</v>
      </c>
      <c r="G545" s="182" t="s">
        <v>333</v>
      </c>
      <c r="H545" s="183">
        <v>8</v>
      </c>
      <c r="I545" s="184"/>
      <c r="J545" s="185">
        <f>ROUND(I545*H545,2)</f>
        <v>0</v>
      </c>
      <c r="K545" s="181" t="s">
        <v>183</v>
      </c>
      <c r="L545" s="186"/>
      <c r="M545" s="187" t="s">
        <v>1</v>
      </c>
      <c r="N545" s="188" t="s">
        <v>43</v>
      </c>
      <c r="P545" s="149">
        <f>O545*H545</f>
        <v>0</v>
      </c>
      <c r="Q545" s="149">
        <v>1.2999999999999999E-3</v>
      </c>
      <c r="R545" s="149">
        <f>Q545*H545</f>
        <v>1.04E-2</v>
      </c>
      <c r="S545" s="149">
        <v>0</v>
      </c>
      <c r="T545" s="150">
        <f>S545*H545</f>
        <v>0</v>
      </c>
      <c r="AR545" s="151" t="s">
        <v>420</v>
      </c>
      <c r="AT545" s="151" t="s">
        <v>251</v>
      </c>
      <c r="AU545" s="151" t="s">
        <v>88</v>
      </c>
      <c r="AY545" s="16" t="s">
        <v>178</v>
      </c>
      <c r="BE545" s="152">
        <f>IF(N545="základní",J545,0)</f>
        <v>0</v>
      </c>
      <c r="BF545" s="152">
        <f>IF(N545="snížená",J545,0)</f>
        <v>0</v>
      </c>
      <c r="BG545" s="152">
        <f>IF(N545="zákl. přenesená",J545,0)</f>
        <v>0</v>
      </c>
      <c r="BH545" s="152">
        <f>IF(N545="sníž. přenesená",J545,0)</f>
        <v>0</v>
      </c>
      <c r="BI545" s="152">
        <f>IF(N545="nulová",J545,0)</f>
        <v>0</v>
      </c>
      <c r="BJ545" s="16" t="s">
        <v>86</v>
      </c>
      <c r="BK545" s="152">
        <f>ROUND(I545*H545,2)</f>
        <v>0</v>
      </c>
      <c r="BL545" s="16" t="s">
        <v>321</v>
      </c>
      <c r="BM545" s="151" t="s">
        <v>579</v>
      </c>
    </row>
    <row r="546" spans="2:65" s="1" customFormat="1" ht="11.25">
      <c r="B546" s="31"/>
      <c r="D546" s="153" t="s">
        <v>186</v>
      </c>
      <c r="F546" s="154" t="s">
        <v>578</v>
      </c>
      <c r="I546" s="115"/>
      <c r="L546" s="31"/>
      <c r="M546" s="155"/>
      <c r="T546" s="55"/>
      <c r="AT546" s="16" t="s">
        <v>186</v>
      </c>
      <c r="AU546" s="16" t="s">
        <v>88</v>
      </c>
    </row>
    <row r="547" spans="2:65" s="12" customFormat="1" ht="11.25">
      <c r="B547" s="156"/>
      <c r="D547" s="153" t="s">
        <v>188</v>
      </c>
      <c r="E547" s="157" t="s">
        <v>1</v>
      </c>
      <c r="F547" s="158" t="s">
        <v>434</v>
      </c>
      <c r="H547" s="157" t="s">
        <v>1</v>
      </c>
      <c r="I547" s="159"/>
      <c r="L547" s="156"/>
      <c r="M547" s="160"/>
      <c r="T547" s="161"/>
      <c r="AT547" s="157" t="s">
        <v>188</v>
      </c>
      <c r="AU547" s="157" t="s">
        <v>88</v>
      </c>
      <c r="AV547" s="12" t="s">
        <v>86</v>
      </c>
      <c r="AW547" s="12" t="s">
        <v>34</v>
      </c>
      <c r="AX547" s="12" t="s">
        <v>78</v>
      </c>
      <c r="AY547" s="157" t="s">
        <v>178</v>
      </c>
    </row>
    <row r="548" spans="2:65" s="12" customFormat="1" ht="11.25">
      <c r="B548" s="156"/>
      <c r="D548" s="153" t="s">
        <v>188</v>
      </c>
      <c r="E548" s="157" t="s">
        <v>1</v>
      </c>
      <c r="F548" s="158" t="s">
        <v>575</v>
      </c>
      <c r="H548" s="157" t="s">
        <v>1</v>
      </c>
      <c r="I548" s="159"/>
      <c r="L548" s="156"/>
      <c r="M548" s="160"/>
      <c r="T548" s="161"/>
      <c r="AT548" s="157" t="s">
        <v>188</v>
      </c>
      <c r="AU548" s="157" t="s">
        <v>88</v>
      </c>
      <c r="AV548" s="12" t="s">
        <v>86</v>
      </c>
      <c r="AW548" s="12" t="s">
        <v>34</v>
      </c>
      <c r="AX548" s="12" t="s">
        <v>78</v>
      </c>
      <c r="AY548" s="157" t="s">
        <v>178</v>
      </c>
    </row>
    <row r="549" spans="2:65" s="13" customFormat="1" ht="11.25">
      <c r="B549" s="162"/>
      <c r="D549" s="153" t="s">
        <v>188</v>
      </c>
      <c r="E549" s="163" t="s">
        <v>1</v>
      </c>
      <c r="F549" s="164" t="s">
        <v>255</v>
      </c>
      <c r="H549" s="165">
        <v>8</v>
      </c>
      <c r="I549" s="166"/>
      <c r="L549" s="162"/>
      <c r="M549" s="167"/>
      <c r="T549" s="168"/>
      <c r="AT549" s="163" t="s">
        <v>188</v>
      </c>
      <c r="AU549" s="163" t="s">
        <v>88</v>
      </c>
      <c r="AV549" s="13" t="s">
        <v>88</v>
      </c>
      <c r="AW549" s="13" t="s">
        <v>34</v>
      </c>
      <c r="AX549" s="13" t="s">
        <v>78</v>
      </c>
      <c r="AY549" s="163" t="s">
        <v>178</v>
      </c>
    </row>
    <row r="550" spans="2:65" s="14" customFormat="1" ht="11.25">
      <c r="B550" s="169"/>
      <c r="D550" s="153" t="s">
        <v>188</v>
      </c>
      <c r="E550" s="170" t="s">
        <v>1</v>
      </c>
      <c r="F550" s="171" t="s">
        <v>195</v>
      </c>
      <c r="H550" s="172">
        <v>8</v>
      </c>
      <c r="I550" s="173"/>
      <c r="L550" s="169"/>
      <c r="M550" s="174"/>
      <c r="T550" s="175"/>
      <c r="AT550" s="170" t="s">
        <v>188</v>
      </c>
      <c r="AU550" s="170" t="s">
        <v>88</v>
      </c>
      <c r="AV550" s="14" t="s">
        <v>184</v>
      </c>
      <c r="AW550" s="14" t="s">
        <v>34</v>
      </c>
      <c r="AX550" s="14" t="s">
        <v>86</v>
      </c>
      <c r="AY550" s="170" t="s">
        <v>178</v>
      </c>
    </row>
    <row r="551" spans="2:65" s="1" customFormat="1" ht="16.5" customHeight="1">
      <c r="B551" s="31"/>
      <c r="C551" s="141" t="s">
        <v>580</v>
      </c>
      <c r="D551" s="141" t="s">
        <v>180</v>
      </c>
      <c r="E551" s="142" t="s">
        <v>581</v>
      </c>
      <c r="F551" s="143" t="s">
        <v>582</v>
      </c>
      <c r="G551" s="144" t="s">
        <v>254</v>
      </c>
      <c r="H551" s="145">
        <v>0.08</v>
      </c>
      <c r="I551" s="146"/>
      <c r="J551" s="147">
        <f>ROUND(I551*H551,2)</f>
        <v>0</v>
      </c>
      <c r="K551" s="143" t="s">
        <v>183</v>
      </c>
      <c r="L551" s="31"/>
      <c r="M551" s="148" t="s">
        <v>1</v>
      </c>
      <c r="N551" s="111" t="s">
        <v>43</v>
      </c>
      <c r="P551" s="149">
        <f>O551*H551</f>
        <v>0</v>
      </c>
      <c r="Q551" s="149">
        <v>0</v>
      </c>
      <c r="R551" s="149">
        <f>Q551*H551</f>
        <v>0</v>
      </c>
      <c r="S551" s="149">
        <v>0</v>
      </c>
      <c r="T551" s="150">
        <f>S551*H551</f>
        <v>0</v>
      </c>
      <c r="AR551" s="151" t="s">
        <v>321</v>
      </c>
      <c r="AT551" s="151" t="s">
        <v>180</v>
      </c>
      <c r="AU551" s="151" t="s">
        <v>88</v>
      </c>
      <c r="AY551" s="16" t="s">
        <v>178</v>
      </c>
      <c r="BE551" s="152">
        <f>IF(N551="základní",J551,0)</f>
        <v>0</v>
      </c>
      <c r="BF551" s="152">
        <f>IF(N551="snížená",J551,0)</f>
        <v>0</v>
      </c>
      <c r="BG551" s="152">
        <f>IF(N551="zákl. přenesená",J551,0)</f>
        <v>0</v>
      </c>
      <c r="BH551" s="152">
        <f>IF(N551="sníž. přenesená",J551,0)</f>
        <v>0</v>
      </c>
      <c r="BI551" s="152">
        <f>IF(N551="nulová",J551,0)</f>
        <v>0</v>
      </c>
      <c r="BJ551" s="16" t="s">
        <v>86</v>
      </c>
      <c r="BK551" s="152">
        <f>ROUND(I551*H551,2)</f>
        <v>0</v>
      </c>
      <c r="BL551" s="16" t="s">
        <v>321</v>
      </c>
      <c r="BM551" s="151" t="s">
        <v>583</v>
      </c>
    </row>
    <row r="552" spans="2:65" s="1" customFormat="1" ht="19.5">
      <c r="B552" s="31"/>
      <c r="D552" s="153" t="s">
        <v>186</v>
      </c>
      <c r="F552" s="154" t="s">
        <v>584</v>
      </c>
      <c r="I552" s="115"/>
      <c r="L552" s="31"/>
      <c r="M552" s="155"/>
      <c r="T552" s="55"/>
      <c r="AT552" s="16" t="s">
        <v>186</v>
      </c>
      <c r="AU552" s="16" t="s">
        <v>88</v>
      </c>
    </row>
    <row r="553" spans="2:65" s="11" customFormat="1" ht="22.9" customHeight="1">
      <c r="B553" s="129"/>
      <c r="D553" s="130" t="s">
        <v>77</v>
      </c>
      <c r="E553" s="139" t="s">
        <v>585</v>
      </c>
      <c r="F553" s="139" t="s">
        <v>586</v>
      </c>
      <c r="I553" s="132"/>
      <c r="J553" s="140">
        <f>BK553</f>
        <v>0</v>
      </c>
      <c r="L553" s="129"/>
      <c r="M553" s="134"/>
      <c r="P553" s="135">
        <f>SUM(P554:P563)</f>
        <v>0</v>
      </c>
      <c r="R553" s="135">
        <f>SUM(R554:R563)</f>
        <v>1.4978865719999999</v>
      </c>
      <c r="T553" s="136">
        <f>SUM(T554:T563)</f>
        <v>0</v>
      </c>
      <c r="AR553" s="130" t="s">
        <v>88</v>
      </c>
      <c r="AT553" s="137" t="s">
        <v>77</v>
      </c>
      <c r="AU553" s="137" t="s">
        <v>86</v>
      </c>
      <c r="AY553" s="130" t="s">
        <v>178</v>
      </c>
      <c r="BK553" s="138">
        <f>SUM(BK554:BK563)</f>
        <v>0</v>
      </c>
    </row>
    <row r="554" spans="2:65" s="1" customFormat="1" ht="24.2" customHeight="1">
      <c r="B554" s="31"/>
      <c r="C554" s="141" t="s">
        <v>587</v>
      </c>
      <c r="D554" s="141" t="s">
        <v>180</v>
      </c>
      <c r="E554" s="142" t="s">
        <v>588</v>
      </c>
      <c r="F554" s="143" t="s">
        <v>589</v>
      </c>
      <c r="G554" s="144" t="s">
        <v>96</v>
      </c>
      <c r="H554" s="145">
        <v>60.97</v>
      </c>
      <c r="I554" s="146"/>
      <c r="J554" s="147">
        <f>ROUND(I554*H554,2)</f>
        <v>0</v>
      </c>
      <c r="K554" s="143" t="s">
        <v>183</v>
      </c>
      <c r="L554" s="31"/>
      <c r="M554" s="148" t="s">
        <v>1</v>
      </c>
      <c r="N554" s="111" t="s">
        <v>43</v>
      </c>
      <c r="P554" s="149">
        <f>O554*H554</f>
        <v>0</v>
      </c>
      <c r="Q554" s="149">
        <v>2.4567599999999998E-2</v>
      </c>
      <c r="R554" s="149">
        <f>Q554*H554</f>
        <v>1.4978865719999999</v>
      </c>
      <c r="S554" s="149">
        <v>0</v>
      </c>
      <c r="T554" s="150">
        <f>S554*H554</f>
        <v>0</v>
      </c>
      <c r="AR554" s="151" t="s">
        <v>321</v>
      </c>
      <c r="AT554" s="151" t="s">
        <v>180</v>
      </c>
      <c r="AU554" s="151" t="s">
        <v>88</v>
      </c>
      <c r="AY554" s="16" t="s">
        <v>178</v>
      </c>
      <c r="BE554" s="152">
        <f>IF(N554="základní",J554,0)</f>
        <v>0</v>
      </c>
      <c r="BF554" s="152">
        <f>IF(N554="snížená",J554,0)</f>
        <v>0</v>
      </c>
      <c r="BG554" s="152">
        <f>IF(N554="zákl. přenesená",J554,0)</f>
        <v>0</v>
      </c>
      <c r="BH554" s="152">
        <f>IF(N554="sníž. přenesená",J554,0)</f>
        <v>0</v>
      </c>
      <c r="BI554" s="152">
        <f>IF(N554="nulová",J554,0)</f>
        <v>0</v>
      </c>
      <c r="BJ554" s="16" t="s">
        <v>86</v>
      </c>
      <c r="BK554" s="152">
        <f>ROUND(I554*H554,2)</f>
        <v>0</v>
      </c>
      <c r="BL554" s="16" t="s">
        <v>321</v>
      </c>
      <c r="BM554" s="151" t="s">
        <v>590</v>
      </c>
    </row>
    <row r="555" spans="2:65" s="1" customFormat="1" ht="19.5">
      <c r="B555" s="31"/>
      <c r="D555" s="153" t="s">
        <v>186</v>
      </c>
      <c r="F555" s="154" t="s">
        <v>591</v>
      </c>
      <c r="I555" s="115"/>
      <c r="L555" s="31"/>
      <c r="M555" s="155"/>
      <c r="T555" s="55"/>
      <c r="AT555" s="16" t="s">
        <v>186</v>
      </c>
      <c r="AU555" s="16" t="s">
        <v>88</v>
      </c>
    </row>
    <row r="556" spans="2:65" s="13" customFormat="1" ht="11.25">
      <c r="B556" s="162"/>
      <c r="D556" s="153" t="s">
        <v>188</v>
      </c>
      <c r="E556" s="163" t="s">
        <v>1</v>
      </c>
      <c r="F556" s="164" t="s">
        <v>94</v>
      </c>
      <c r="H556" s="165">
        <v>60.97</v>
      </c>
      <c r="I556" s="166"/>
      <c r="L556" s="162"/>
      <c r="M556" s="167"/>
      <c r="T556" s="168"/>
      <c r="AT556" s="163" t="s">
        <v>188</v>
      </c>
      <c r="AU556" s="163" t="s">
        <v>88</v>
      </c>
      <c r="AV556" s="13" t="s">
        <v>88</v>
      </c>
      <c r="AW556" s="13" t="s">
        <v>34</v>
      </c>
      <c r="AX556" s="13" t="s">
        <v>78</v>
      </c>
      <c r="AY556" s="163" t="s">
        <v>178</v>
      </c>
    </row>
    <row r="557" spans="2:65" s="14" customFormat="1" ht="11.25">
      <c r="B557" s="169"/>
      <c r="D557" s="153" t="s">
        <v>188</v>
      </c>
      <c r="E557" s="170" t="s">
        <v>1</v>
      </c>
      <c r="F557" s="171" t="s">
        <v>195</v>
      </c>
      <c r="H557" s="172">
        <v>60.97</v>
      </c>
      <c r="I557" s="173"/>
      <c r="L557" s="169"/>
      <c r="M557" s="174"/>
      <c r="T557" s="175"/>
      <c r="AT557" s="170" t="s">
        <v>188</v>
      </c>
      <c r="AU557" s="170" t="s">
        <v>88</v>
      </c>
      <c r="AV557" s="14" t="s">
        <v>184</v>
      </c>
      <c r="AW557" s="14" t="s">
        <v>34</v>
      </c>
      <c r="AX557" s="14" t="s">
        <v>86</v>
      </c>
      <c r="AY557" s="170" t="s">
        <v>178</v>
      </c>
    </row>
    <row r="558" spans="2:65" s="1" customFormat="1" ht="11.25">
      <c r="B558" s="31"/>
      <c r="D558" s="153" t="s">
        <v>200</v>
      </c>
      <c r="F558" s="176" t="s">
        <v>414</v>
      </c>
      <c r="L558" s="31"/>
      <c r="M558" s="155"/>
      <c r="T558" s="55"/>
      <c r="AU558" s="16" t="s">
        <v>88</v>
      </c>
    </row>
    <row r="559" spans="2:65" s="1" customFormat="1" ht="11.25">
      <c r="B559" s="31"/>
      <c r="D559" s="153" t="s">
        <v>200</v>
      </c>
      <c r="F559" s="177" t="s">
        <v>415</v>
      </c>
      <c r="H559" s="178">
        <v>0</v>
      </c>
      <c r="L559" s="31"/>
      <c r="M559" s="155"/>
      <c r="T559" s="55"/>
      <c r="AU559" s="16" t="s">
        <v>88</v>
      </c>
    </row>
    <row r="560" spans="2:65" s="1" customFormat="1" ht="11.25">
      <c r="B560" s="31"/>
      <c r="D560" s="153" t="s">
        <v>200</v>
      </c>
      <c r="F560" s="177" t="s">
        <v>416</v>
      </c>
      <c r="H560" s="178">
        <v>60.97</v>
      </c>
      <c r="L560" s="31"/>
      <c r="M560" s="155"/>
      <c r="T560" s="55"/>
      <c r="AU560" s="16" t="s">
        <v>88</v>
      </c>
    </row>
    <row r="561" spans="2:65" s="1" customFormat="1" ht="11.25">
      <c r="B561" s="31"/>
      <c r="D561" s="153" t="s">
        <v>200</v>
      </c>
      <c r="F561" s="177" t="s">
        <v>195</v>
      </c>
      <c r="H561" s="178">
        <v>60.97</v>
      </c>
      <c r="L561" s="31"/>
      <c r="M561" s="155"/>
      <c r="T561" s="55"/>
      <c r="AU561" s="16" t="s">
        <v>88</v>
      </c>
    </row>
    <row r="562" spans="2:65" s="1" customFormat="1" ht="16.5" customHeight="1">
      <c r="B562" s="31"/>
      <c r="C562" s="141" t="s">
        <v>592</v>
      </c>
      <c r="D562" s="141" t="s">
        <v>180</v>
      </c>
      <c r="E562" s="142" t="s">
        <v>593</v>
      </c>
      <c r="F562" s="143" t="s">
        <v>594</v>
      </c>
      <c r="G562" s="144" t="s">
        <v>254</v>
      </c>
      <c r="H562" s="145">
        <v>1.498</v>
      </c>
      <c r="I562" s="146"/>
      <c r="J562" s="147">
        <f>ROUND(I562*H562,2)</f>
        <v>0</v>
      </c>
      <c r="K562" s="143" t="s">
        <v>183</v>
      </c>
      <c r="L562" s="31"/>
      <c r="M562" s="148" t="s">
        <v>1</v>
      </c>
      <c r="N562" s="111" t="s">
        <v>43</v>
      </c>
      <c r="P562" s="149">
        <f>O562*H562</f>
        <v>0</v>
      </c>
      <c r="Q562" s="149">
        <v>0</v>
      </c>
      <c r="R562" s="149">
        <f>Q562*H562</f>
        <v>0</v>
      </c>
      <c r="S562" s="149">
        <v>0</v>
      </c>
      <c r="T562" s="150">
        <f>S562*H562</f>
        <v>0</v>
      </c>
      <c r="AR562" s="151" t="s">
        <v>321</v>
      </c>
      <c r="AT562" s="151" t="s">
        <v>180</v>
      </c>
      <c r="AU562" s="151" t="s">
        <v>88</v>
      </c>
      <c r="AY562" s="16" t="s">
        <v>178</v>
      </c>
      <c r="BE562" s="152">
        <f>IF(N562="základní",J562,0)</f>
        <v>0</v>
      </c>
      <c r="BF562" s="152">
        <f>IF(N562="snížená",J562,0)</f>
        <v>0</v>
      </c>
      <c r="BG562" s="152">
        <f>IF(N562="zákl. přenesená",J562,0)</f>
        <v>0</v>
      </c>
      <c r="BH562" s="152">
        <f>IF(N562="sníž. přenesená",J562,0)</f>
        <v>0</v>
      </c>
      <c r="BI562" s="152">
        <f>IF(N562="nulová",J562,0)</f>
        <v>0</v>
      </c>
      <c r="BJ562" s="16" t="s">
        <v>86</v>
      </c>
      <c r="BK562" s="152">
        <f>ROUND(I562*H562,2)</f>
        <v>0</v>
      </c>
      <c r="BL562" s="16" t="s">
        <v>321</v>
      </c>
      <c r="BM562" s="151" t="s">
        <v>595</v>
      </c>
    </row>
    <row r="563" spans="2:65" s="1" customFormat="1" ht="19.5">
      <c r="B563" s="31"/>
      <c r="D563" s="153" t="s">
        <v>186</v>
      </c>
      <c r="F563" s="154" t="s">
        <v>596</v>
      </c>
      <c r="I563" s="115"/>
      <c r="L563" s="31"/>
      <c r="M563" s="155"/>
      <c r="T563" s="55"/>
      <c r="AT563" s="16" t="s">
        <v>186</v>
      </c>
      <c r="AU563" s="16" t="s">
        <v>88</v>
      </c>
    </row>
    <row r="564" spans="2:65" s="11" customFormat="1" ht="22.9" customHeight="1">
      <c r="B564" s="129"/>
      <c r="D564" s="130" t="s">
        <v>77</v>
      </c>
      <c r="E564" s="139" t="s">
        <v>597</v>
      </c>
      <c r="F564" s="139" t="s">
        <v>598</v>
      </c>
      <c r="I564" s="132"/>
      <c r="J564" s="140">
        <f>BK564</f>
        <v>0</v>
      </c>
      <c r="L564" s="129"/>
      <c r="M564" s="134"/>
      <c r="P564" s="135">
        <f>SUM(P565:P591)</f>
        <v>0</v>
      </c>
      <c r="R564" s="135">
        <f>SUM(R565:R591)</f>
        <v>0.62952717899999988</v>
      </c>
      <c r="T564" s="136">
        <f>SUM(T565:T591)</f>
        <v>0</v>
      </c>
      <c r="AR564" s="130" t="s">
        <v>88</v>
      </c>
      <c r="AT564" s="137" t="s">
        <v>77</v>
      </c>
      <c r="AU564" s="137" t="s">
        <v>86</v>
      </c>
      <c r="AY564" s="130" t="s">
        <v>178</v>
      </c>
      <c r="BK564" s="138">
        <f>SUM(BK565:BK591)</f>
        <v>0</v>
      </c>
    </row>
    <row r="565" spans="2:65" s="1" customFormat="1" ht="16.5" customHeight="1">
      <c r="B565" s="31"/>
      <c r="C565" s="141" t="s">
        <v>599</v>
      </c>
      <c r="D565" s="141" t="s">
        <v>180</v>
      </c>
      <c r="E565" s="142" t="s">
        <v>600</v>
      </c>
      <c r="F565" s="143" t="s">
        <v>601</v>
      </c>
      <c r="G565" s="144" t="s">
        <v>96</v>
      </c>
      <c r="H565" s="145">
        <v>42.838000000000001</v>
      </c>
      <c r="I565" s="146"/>
      <c r="J565" s="147">
        <f>ROUND(I565*H565,2)</f>
        <v>0</v>
      </c>
      <c r="K565" s="143" t="s">
        <v>183</v>
      </c>
      <c r="L565" s="31"/>
      <c r="M565" s="148" t="s">
        <v>1</v>
      </c>
      <c r="N565" s="111" t="s">
        <v>43</v>
      </c>
      <c r="P565" s="149">
        <f>O565*H565</f>
        <v>0</v>
      </c>
      <c r="Q565" s="149">
        <v>4.2049999999999998E-4</v>
      </c>
      <c r="R565" s="149">
        <f>Q565*H565</f>
        <v>1.8013379E-2</v>
      </c>
      <c r="S565" s="149">
        <v>0</v>
      </c>
      <c r="T565" s="150">
        <f>S565*H565</f>
        <v>0</v>
      </c>
      <c r="AR565" s="151" t="s">
        <v>321</v>
      </c>
      <c r="AT565" s="151" t="s">
        <v>180</v>
      </c>
      <c r="AU565" s="151" t="s">
        <v>88</v>
      </c>
      <c r="AY565" s="16" t="s">
        <v>178</v>
      </c>
      <c r="BE565" s="152">
        <f>IF(N565="základní",J565,0)</f>
        <v>0</v>
      </c>
      <c r="BF565" s="152">
        <f>IF(N565="snížená",J565,0)</f>
        <v>0</v>
      </c>
      <c r="BG565" s="152">
        <f>IF(N565="zákl. přenesená",J565,0)</f>
        <v>0</v>
      </c>
      <c r="BH565" s="152">
        <f>IF(N565="sníž. přenesená",J565,0)</f>
        <v>0</v>
      </c>
      <c r="BI565" s="152">
        <f>IF(N565="nulová",J565,0)</f>
        <v>0</v>
      </c>
      <c r="BJ565" s="16" t="s">
        <v>86</v>
      </c>
      <c r="BK565" s="152">
        <f>ROUND(I565*H565,2)</f>
        <v>0</v>
      </c>
      <c r="BL565" s="16" t="s">
        <v>321</v>
      </c>
      <c r="BM565" s="151" t="s">
        <v>602</v>
      </c>
    </row>
    <row r="566" spans="2:65" s="1" customFormat="1" ht="11.25">
      <c r="B566" s="31"/>
      <c r="D566" s="153" t="s">
        <v>186</v>
      </c>
      <c r="F566" s="154" t="s">
        <v>603</v>
      </c>
      <c r="I566" s="115"/>
      <c r="L566" s="31"/>
      <c r="M566" s="155"/>
      <c r="T566" s="55"/>
      <c r="AT566" s="16" t="s">
        <v>186</v>
      </c>
      <c r="AU566" s="16" t="s">
        <v>88</v>
      </c>
    </row>
    <row r="567" spans="2:65" s="13" customFormat="1" ht="11.25">
      <c r="B567" s="162"/>
      <c r="D567" s="153" t="s">
        <v>188</v>
      </c>
      <c r="E567" s="163" t="s">
        <v>1</v>
      </c>
      <c r="F567" s="164" t="s">
        <v>102</v>
      </c>
      <c r="H567" s="165">
        <v>42.838000000000001</v>
      </c>
      <c r="I567" s="166"/>
      <c r="L567" s="162"/>
      <c r="M567" s="167"/>
      <c r="T567" s="168"/>
      <c r="AT567" s="163" t="s">
        <v>188</v>
      </c>
      <c r="AU567" s="163" t="s">
        <v>88</v>
      </c>
      <c r="AV567" s="13" t="s">
        <v>88</v>
      </c>
      <c r="AW567" s="13" t="s">
        <v>34</v>
      </c>
      <c r="AX567" s="13" t="s">
        <v>78</v>
      </c>
      <c r="AY567" s="163" t="s">
        <v>178</v>
      </c>
    </row>
    <row r="568" spans="2:65" s="14" customFormat="1" ht="11.25">
      <c r="B568" s="169"/>
      <c r="D568" s="153" t="s">
        <v>188</v>
      </c>
      <c r="E568" s="170" t="s">
        <v>1</v>
      </c>
      <c r="F568" s="171" t="s">
        <v>195</v>
      </c>
      <c r="H568" s="172">
        <v>42.838000000000001</v>
      </c>
      <c r="I568" s="173"/>
      <c r="L568" s="169"/>
      <c r="M568" s="174"/>
      <c r="T568" s="175"/>
      <c r="AT568" s="170" t="s">
        <v>188</v>
      </c>
      <c r="AU568" s="170" t="s">
        <v>88</v>
      </c>
      <c r="AV568" s="14" t="s">
        <v>184</v>
      </c>
      <c r="AW568" s="14" t="s">
        <v>34</v>
      </c>
      <c r="AX568" s="14" t="s">
        <v>86</v>
      </c>
      <c r="AY568" s="170" t="s">
        <v>178</v>
      </c>
    </row>
    <row r="569" spans="2:65" s="1" customFormat="1" ht="11.25">
      <c r="B569" s="31"/>
      <c r="D569" s="153" t="s">
        <v>200</v>
      </c>
      <c r="F569" s="176" t="s">
        <v>604</v>
      </c>
      <c r="L569" s="31"/>
      <c r="M569" s="155"/>
      <c r="T569" s="55"/>
      <c r="AU569" s="16" t="s">
        <v>88</v>
      </c>
    </row>
    <row r="570" spans="2:65" s="1" customFormat="1" ht="11.25">
      <c r="B570" s="31"/>
      <c r="D570" s="153" t="s">
        <v>200</v>
      </c>
      <c r="F570" s="177" t="s">
        <v>605</v>
      </c>
      <c r="H570" s="178">
        <v>0</v>
      </c>
      <c r="L570" s="31"/>
      <c r="M570" s="155"/>
      <c r="T570" s="55"/>
      <c r="AU570" s="16" t="s">
        <v>88</v>
      </c>
    </row>
    <row r="571" spans="2:65" s="1" customFormat="1" ht="11.25">
      <c r="B571" s="31"/>
      <c r="D571" s="153" t="s">
        <v>200</v>
      </c>
      <c r="F571" s="177" t="s">
        <v>606</v>
      </c>
      <c r="H571" s="178">
        <v>0</v>
      </c>
      <c r="L571" s="31"/>
      <c r="M571" s="155"/>
      <c r="T571" s="55"/>
      <c r="AU571" s="16" t="s">
        <v>88</v>
      </c>
    </row>
    <row r="572" spans="2:65" s="1" customFormat="1" ht="11.25">
      <c r="B572" s="31"/>
      <c r="D572" s="153" t="s">
        <v>200</v>
      </c>
      <c r="F572" s="177" t="s">
        <v>607</v>
      </c>
      <c r="H572" s="178">
        <v>52.838000000000001</v>
      </c>
      <c r="L572" s="31"/>
      <c r="M572" s="155"/>
      <c r="T572" s="55"/>
      <c r="AU572" s="16" t="s">
        <v>88</v>
      </c>
    </row>
    <row r="573" spans="2:65" s="1" customFormat="1" ht="11.25">
      <c r="B573" s="31"/>
      <c r="D573" s="153" t="s">
        <v>200</v>
      </c>
      <c r="F573" s="177" t="s">
        <v>312</v>
      </c>
      <c r="H573" s="178">
        <v>0</v>
      </c>
      <c r="L573" s="31"/>
      <c r="M573" s="155"/>
      <c r="T573" s="55"/>
      <c r="AU573" s="16" t="s">
        <v>88</v>
      </c>
    </row>
    <row r="574" spans="2:65" s="1" customFormat="1" ht="11.25">
      <c r="B574" s="31"/>
      <c r="D574" s="153" t="s">
        <v>200</v>
      </c>
      <c r="F574" s="177" t="s">
        <v>608</v>
      </c>
      <c r="H574" s="178">
        <v>-10</v>
      </c>
      <c r="L574" s="31"/>
      <c r="M574" s="155"/>
      <c r="T574" s="55"/>
      <c r="AU574" s="16" t="s">
        <v>88</v>
      </c>
    </row>
    <row r="575" spans="2:65" s="1" customFormat="1" ht="11.25">
      <c r="B575" s="31"/>
      <c r="D575" s="153" t="s">
        <v>200</v>
      </c>
      <c r="F575" s="177" t="s">
        <v>195</v>
      </c>
      <c r="H575" s="178">
        <v>42.838000000000001</v>
      </c>
      <c r="L575" s="31"/>
      <c r="M575" s="155"/>
      <c r="T575" s="55"/>
      <c r="AU575" s="16" t="s">
        <v>88</v>
      </c>
    </row>
    <row r="576" spans="2:65" s="1" customFormat="1" ht="16.5" customHeight="1">
      <c r="B576" s="31"/>
      <c r="C576" s="179" t="s">
        <v>609</v>
      </c>
      <c r="D576" s="179" t="s">
        <v>251</v>
      </c>
      <c r="E576" s="180" t="s">
        <v>610</v>
      </c>
      <c r="F576" s="181" t="s">
        <v>611</v>
      </c>
      <c r="G576" s="182" t="s">
        <v>96</v>
      </c>
      <c r="H576" s="183">
        <v>44.98</v>
      </c>
      <c r="I576" s="184"/>
      <c r="J576" s="185">
        <f>ROUND(I576*H576,2)</f>
        <v>0</v>
      </c>
      <c r="K576" s="181" t="s">
        <v>183</v>
      </c>
      <c r="L576" s="186"/>
      <c r="M576" s="187" t="s">
        <v>1</v>
      </c>
      <c r="N576" s="188" t="s">
        <v>43</v>
      </c>
      <c r="P576" s="149">
        <f>O576*H576</f>
        <v>0</v>
      </c>
      <c r="Q576" s="149">
        <v>1.35E-2</v>
      </c>
      <c r="R576" s="149">
        <f>Q576*H576</f>
        <v>0.60722999999999994</v>
      </c>
      <c r="S576" s="149">
        <v>0</v>
      </c>
      <c r="T576" s="150">
        <f>S576*H576</f>
        <v>0</v>
      </c>
      <c r="AR576" s="151" t="s">
        <v>420</v>
      </c>
      <c r="AT576" s="151" t="s">
        <v>251</v>
      </c>
      <c r="AU576" s="151" t="s">
        <v>88</v>
      </c>
      <c r="AY576" s="16" t="s">
        <v>178</v>
      </c>
      <c r="BE576" s="152">
        <f>IF(N576="základní",J576,0)</f>
        <v>0</v>
      </c>
      <c r="BF576" s="152">
        <f>IF(N576="snížená",J576,0)</f>
        <v>0</v>
      </c>
      <c r="BG576" s="152">
        <f>IF(N576="zákl. přenesená",J576,0)</f>
        <v>0</v>
      </c>
      <c r="BH576" s="152">
        <f>IF(N576="sníž. přenesená",J576,0)</f>
        <v>0</v>
      </c>
      <c r="BI576" s="152">
        <f>IF(N576="nulová",J576,0)</f>
        <v>0</v>
      </c>
      <c r="BJ576" s="16" t="s">
        <v>86</v>
      </c>
      <c r="BK576" s="152">
        <f>ROUND(I576*H576,2)</f>
        <v>0</v>
      </c>
      <c r="BL576" s="16" t="s">
        <v>321</v>
      </c>
      <c r="BM576" s="151" t="s">
        <v>612</v>
      </c>
    </row>
    <row r="577" spans="2:65" s="1" customFormat="1" ht="11.25">
      <c r="B577" s="31"/>
      <c r="D577" s="153" t="s">
        <v>186</v>
      </c>
      <c r="F577" s="154" t="s">
        <v>611</v>
      </c>
      <c r="I577" s="115"/>
      <c r="L577" s="31"/>
      <c r="M577" s="155"/>
      <c r="T577" s="55"/>
      <c r="AT577" s="16" t="s">
        <v>186</v>
      </c>
      <c r="AU577" s="16" t="s">
        <v>88</v>
      </c>
    </row>
    <row r="578" spans="2:65" s="13" customFormat="1" ht="11.25">
      <c r="B578" s="162"/>
      <c r="D578" s="153" t="s">
        <v>188</v>
      </c>
      <c r="F578" s="164" t="s">
        <v>613</v>
      </c>
      <c r="H578" s="165">
        <v>44.98</v>
      </c>
      <c r="I578" s="166"/>
      <c r="L578" s="162"/>
      <c r="M578" s="167"/>
      <c r="T578" s="168"/>
      <c r="AT578" s="163" t="s">
        <v>188</v>
      </c>
      <c r="AU578" s="163" t="s">
        <v>88</v>
      </c>
      <c r="AV578" s="13" t="s">
        <v>88</v>
      </c>
      <c r="AW578" s="13" t="s">
        <v>4</v>
      </c>
      <c r="AX578" s="13" t="s">
        <v>86</v>
      </c>
      <c r="AY578" s="163" t="s">
        <v>178</v>
      </c>
    </row>
    <row r="579" spans="2:65" s="1" customFormat="1" ht="16.5" customHeight="1">
      <c r="B579" s="31"/>
      <c r="C579" s="141" t="s">
        <v>614</v>
      </c>
      <c r="D579" s="141" t="s">
        <v>180</v>
      </c>
      <c r="E579" s="142" t="s">
        <v>615</v>
      </c>
      <c r="F579" s="143" t="s">
        <v>616</v>
      </c>
      <c r="G579" s="144" t="s">
        <v>96</v>
      </c>
      <c r="H579" s="145">
        <v>42.838000000000001</v>
      </c>
      <c r="I579" s="146"/>
      <c r="J579" s="147">
        <f>ROUND(I579*H579,2)</f>
        <v>0</v>
      </c>
      <c r="K579" s="143" t="s">
        <v>183</v>
      </c>
      <c r="L579" s="31"/>
      <c r="M579" s="148" t="s">
        <v>1</v>
      </c>
      <c r="N579" s="111" t="s">
        <v>43</v>
      </c>
      <c r="P579" s="149">
        <f>O579*H579</f>
        <v>0</v>
      </c>
      <c r="Q579" s="149">
        <v>1E-4</v>
      </c>
      <c r="R579" s="149">
        <f>Q579*H579</f>
        <v>4.2837999999999999E-3</v>
      </c>
      <c r="S579" s="149">
        <v>0</v>
      </c>
      <c r="T579" s="150">
        <f>S579*H579</f>
        <v>0</v>
      </c>
      <c r="AR579" s="151" t="s">
        <v>321</v>
      </c>
      <c r="AT579" s="151" t="s">
        <v>180</v>
      </c>
      <c r="AU579" s="151" t="s">
        <v>88</v>
      </c>
      <c r="AY579" s="16" t="s">
        <v>178</v>
      </c>
      <c r="BE579" s="152">
        <f>IF(N579="základní",J579,0)</f>
        <v>0</v>
      </c>
      <c r="BF579" s="152">
        <f>IF(N579="snížená",J579,0)</f>
        <v>0</v>
      </c>
      <c r="BG579" s="152">
        <f>IF(N579="zákl. přenesená",J579,0)</f>
        <v>0</v>
      </c>
      <c r="BH579" s="152">
        <f>IF(N579="sníž. přenesená",J579,0)</f>
        <v>0</v>
      </c>
      <c r="BI579" s="152">
        <f>IF(N579="nulová",J579,0)</f>
        <v>0</v>
      </c>
      <c r="BJ579" s="16" t="s">
        <v>86</v>
      </c>
      <c r="BK579" s="152">
        <f>ROUND(I579*H579,2)</f>
        <v>0</v>
      </c>
      <c r="BL579" s="16" t="s">
        <v>321</v>
      </c>
      <c r="BM579" s="151" t="s">
        <v>617</v>
      </c>
    </row>
    <row r="580" spans="2:65" s="1" customFormat="1" ht="19.5">
      <c r="B580" s="31"/>
      <c r="D580" s="153" t="s">
        <v>186</v>
      </c>
      <c r="F580" s="154" t="s">
        <v>618</v>
      </c>
      <c r="I580" s="115"/>
      <c r="L580" s="31"/>
      <c r="M580" s="155"/>
      <c r="T580" s="55"/>
      <c r="AT580" s="16" t="s">
        <v>186</v>
      </c>
      <c r="AU580" s="16" t="s">
        <v>88</v>
      </c>
    </row>
    <row r="581" spans="2:65" s="13" customFormat="1" ht="11.25">
      <c r="B581" s="162"/>
      <c r="D581" s="153" t="s">
        <v>188</v>
      </c>
      <c r="E581" s="163" t="s">
        <v>1</v>
      </c>
      <c r="F581" s="164" t="s">
        <v>102</v>
      </c>
      <c r="H581" s="165">
        <v>42.838000000000001</v>
      </c>
      <c r="I581" s="166"/>
      <c r="L581" s="162"/>
      <c r="M581" s="167"/>
      <c r="T581" s="168"/>
      <c r="AT581" s="163" t="s">
        <v>188</v>
      </c>
      <c r="AU581" s="163" t="s">
        <v>88</v>
      </c>
      <c r="AV581" s="13" t="s">
        <v>88</v>
      </c>
      <c r="AW581" s="13" t="s">
        <v>34</v>
      </c>
      <c r="AX581" s="13" t="s">
        <v>78</v>
      </c>
      <c r="AY581" s="163" t="s">
        <v>178</v>
      </c>
    </row>
    <row r="582" spans="2:65" s="14" customFormat="1" ht="11.25">
      <c r="B582" s="169"/>
      <c r="D582" s="153" t="s">
        <v>188</v>
      </c>
      <c r="E582" s="170" t="s">
        <v>1</v>
      </c>
      <c r="F582" s="171" t="s">
        <v>195</v>
      </c>
      <c r="H582" s="172">
        <v>42.838000000000001</v>
      </c>
      <c r="I582" s="173"/>
      <c r="L582" s="169"/>
      <c r="M582" s="174"/>
      <c r="T582" s="175"/>
      <c r="AT582" s="170" t="s">
        <v>188</v>
      </c>
      <c r="AU582" s="170" t="s">
        <v>88</v>
      </c>
      <c r="AV582" s="14" t="s">
        <v>184</v>
      </c>
      <c r="AW582" s="14" t="s">
        <v>34</v>
      </c>
      <c r="AX582" s="14" t="s">
        <v>86</v>
      </c>
      <c r="AY582" s="170" t="s">
        <v>178</v>
      </c>
    </row>
    <row r="583" spans="2:65" s="1" customFormat="1" ht="11.25">
      <c r="B583" s="31"/>
      <c r="D583" s="153" t="s">
        <v>200</v>
      </c>
      <c r="F583" s="176" t="s">
        <v>604</v>
      </c>
      <c r="L583" s="31"/>
      <c r="M583" s="155"/>
      <c r="T583" s="55"/>
      <c r="AU583" s="16" t="s">
        <v>88</v>
      </c>
    </row>
    <row r="584" spans="2:65" s="1" customFormat="1" ht="11.25">
      <c r="B584" s="31"/>
      <c r="D584" s="153" t="s">
        <v>200</v>
      </c>
      <c r="F584" s="177" t="s">
        <v>605</v>
      </c>
      <c r="H584" s="178">
        <v>0</v>
      </c>
      <c r="L584" s="31"/>
      <c r="M584" s="155"/>
      <c r="T584" s="55"/>
      <c r="AU584" s="16" t="s">
        <v>88</v>
      </c>
    </row>
    <row r="585" spans="2:65" s="1" customFormat="1" ht="11.25">
      <c r="B585" s="31"/>
      <c r="D585" s="153" t="s">
        <v>200</v>
      </c>
      <c r="F585" s="177" t="s">
        <v>606</v>
      </c>
      <c r="H585" s="178">
        <v>0</v>
      </c>
      <c r="L585" s="31"/>
      <c r="M585" s="155"/>
      <c r="T585" s="55"/>
      <c r="AU585" s="16" t="s">
        <v>88</v>
      </c>
    </row>
    <row r="586" spans="2:65" s="1" customFormat="1" ht="11.25">
      <c r="B586" s="31"/>
      <c r="D586" s="153" t="s">
        <v>200</v>
      </c>
      <c r="F586" s="177" t="s">
        <v>607</v>
      </c>
      <c r="H586" s="178">
        <v>52.838000000000001</v>
      </c>
      <c r="L586" s="31"/>
      <c r="M586" s="155"/>
      <c r="T586" s="55"/>
      <c r="AU586" s="16" t="s">
        <v>88</v>
      </c>
    </row>
    <row r="587" spans="2:65" s="1" customFormat="1" ht="11.25">
      <c r="B587" s="31"/>
      <c r="D587" s="153" t="s">
        <v>200</v>
      </c>
      <c r="F587" s="177" t="s">
        <v>312</v>
      </c>
      <c r="H587" s="178">
        <v>0</v>
      </c>
      <c r="L587" s="31"/>
      <c r="M587" s="155"/>
      <c r="T587" s="55"/>
      <c r="AU587" s="16" t="s">
        <v>88</v>
      </c>
    </row>
    <row r="588" spans="2:65" s="1" customFormat="1" ht="11.25">
      <c r="B588" s="31"/>
      <c r="D588" s="153" t="s">
        <v>200</v>
      </c>
      <c r="F588" s="177" t="s">
        <v>608</v>
      </c>
      <c r="H588" s="178">
        <v>-10</v>
      </c>
      <c r="L588" s="31"/>
      <c r="M588" s="155"/>
      <c r="T588" s="55"/>
      <c r="AU588" s="16" t="s">
        <v>88</v>
      </c>
    </row>
    <row r="589" spans="2:65" s="1" customFormat="1" ht="11.25">
      <c r="B589" s="31"/>
      <c r="D589" s="153" t="s">
        <v>200</v>
      </c>
      <c r="F589" s="177" t="s">
        <v>195</v>
      </c>
      <c r="H589" s="178">
        <v>42.838000000000001</v>
      </c>
      <c r="L589" s="31"/>
      <c r="M589" s="155"/>
      <c r="T589" s="55"/>
      <c r="AU589" s="16" t="s">
        <v>88</v>
      </c>
    </row>
    <row r="590" spans="2:65" s="1" customFormat="1" ht="16.5" customHeight="1">
      <c r="B590" s="31"/>
      <c r="C590" s="141" t="s">
        <v>619</v>
      </c>
      <c r="D590" s="141" t="s">
        <v>180</v>
      </c>
      <c r="E590" s="142" t="s">
        <v>620</v>
      </c>
      <c r="F590" s="143" t="s">
        <v>621</v>
      </c>
      <c r="G590" s="144" t="s">
        <v>254</v>
      </c>
      <c r="H590" s="145">
        <v>0.63</v>
      </c>
      <c r="I590" s="146"/>
      <c r="J590" s="147">
        <f>ROUND(I590*H590,2)</f>
        <v>0</v>
      </c>
      <c r="K590" s="143" t="s">
        <v>183</v>
      </c>
      <c r="L590" s="31"/>
      <c r="M590" s="148" t="s">
        <v>1</v>
      </c>
      <c r="N590" s="111" t="s">
        <v>43</v>
      </c>
      <c r="P590" s="149">
        <f>O590*H590</f>
        <v>0</v>
      </c>
      <c r="Q590" s="149">
        <v>0</v>
      </c>
      <c r="R590" s="149">
        <f>Q590*H590</f>
        <v>0</v>
      </c>
      <c r="S590" s="149">
        <v>0</v>
      </c>
      <c r="T590" s="150">
        <f>S590*H590</f>
        <v>0</v>
      </c>
      <c r="AR590" s="151" t="s">
        <v>321</v>
      </c>
      <c r="AT590" s="151" t="s">
        <v>180</v>
      </c>
      <c r="AU590" s="151" t="s">
        <v>88</v>
      </c>
      <c r="AY590" s="16" t="s">
        <v>178</v>
      </c>
      <c r="BE590" s="152">
        <f>IF(N590="základní",J590,0)</f>
        <v>0</v>
      </c>
      <c r="BF590" s="152">
        <f>IF(N590="snížená",J590,0)</f>
        <v>0</v>
      </c>
      <c r="BG590" s="152">
        <f>IF(N590="zákl. přenesená",J590,0)</f>
        <v>0</v>
      </c>
      <c r="BH590" s="152">
        <f>IF(N590="sníž. přenesená",J590,0)</f>
        <v>0</v>
      </c>
      <c r="BI590" s="152">
        <f>IF(N590="nulová",J590,0)</f>
        <v>0</v>
      </c>
      <c r="BJ590" s="16" t="s">
        <v>86</v>
      </c>
      <c r="BK590" s="152">
        <f>ROUND(I590*H590,2)</f>
        <v>0</v>
      </c>
      <c r="BL590" s="16" t="s">
        <v>321</v>
      </c>
      <c r="BM590" s="151" t="s">
        <v>622</v>
      </c>
    </row>
    <row r="591" spans="2:65" s="1" customFormat="1" ht="19.5">
      <c r="B591" s="31"/>
      <c r="D591" s="153" t="s">
        <v>186</v>
      </c>
      <c r="F591" s="154" t="s">
        <v>623</v>
      </c>
      <c r="I591" s="115"/>
      <c r="L591" s="31"/>
      <c r="M591" s="155"/>
      <c r="T591" s="55"/>
      <c r="AT591" s="16" t="s">
        <v>186</v>
      </c>
      <c r="AU591" s="16" t="s">
        <v>88</v>
      </c>
    </row>
    <row r="592" spans="2:65" s="11" customFormat="1" ht="22.9" customHeight="1">
      <c r="B592" s="129"/>
      <c r="D592" s="130" t="s">
        <v>77</v>
      </c>
      <c r="E592" s="139" t="s">
        <v>624</v>
      </c>
      <c r="F592" s="139" t="s">
        <v>625</v>
      </c>
      <c r="I592" s="132"/>
      <c r="J592" s="140">
        <f>BK592</f>
        <v>0</v>
      </c>
      <c r="L592" s="129"/>
      <c r="M592" s="134"/>
      <c r="P592" s="135">
        <f>SUM(P593:P612)</f>
        <v>0</v>
      </c>
      <c r="R592" s="135">
        <f>SUM(R593:R612)</f>
        <v>1.1349E-2</v>
      </c>
      <c r="T592" s="136">
        <f>SUM(T593:T612)</f>
        <v>0</v>
      </c>
      <c r="AR592" s="130" t="s">
        <v>88</v>
      </c>
      <c r="AT592" s="137" t="s">
        <v>77</v>
      </c>
      <c r="AU592" s="137" t="s">
        <v>86</v>
      </c>
      <c r="AY592" s="130" t="s">
        <v>178</v>
      </c>
      <c r="BK592" s="138">
        <f>SUM(BK593:BK612)</f>
        <v>0</v>
      </c>
    </row>
    <row r="593" spans="2:65" s="1" customFormat="1" ht="16.5" customHeight="1">
      <c r="B593" s="31"/>
      <c r="C593" s="141" t="s">
        <v>626</v>
      </c>
      <c r="D593" s="141" t="s">
        <v>180</v>
      </c>
      <c r="E593" s="142" t="s">
        <v>627</v>
      </c>
      <c r="F593" s="143" t="s">
        <v>628</v>
      </c>
      <c r="G593" s="144" t="s">
        <v>345</v>
      </c>
      <c r="H593" s="145">
        <v>11.7</v>
      </c>
      <c r="I593" s="146"/>
      <c r="J593" s="147">
        <f>ROUND(I593*H593,2)</f>
        <v>0</v>
      </c>
      <c r="K593" s="143" t="s">
        <v>1</v>
      </c>
      <c r="L593" s="31"/>
      <c r="M593" s="148" t="s">
        <v>1</v>
      </c>
      <c r="N593" s="111" t="s">
        <v>43</v>
      </c>
      <c r="P593" s="149">
        <f>O593*H593</f>
        <v>0</v>
      </c>
      <c r="Q593" s="149">
        <v>9.7000000000000005E-4</v>
      </c>
      <c r="R593" s="149">
        <f>Q593*H593</f>
        <v>1.1349E-2</v>
      </c>
      <c r="S593" s="149">
        <v>0</v>
      </c>
      <c r="T593" s="150">
        <f>S593*H593</f>
        <v>0</v>
      </c>
      <c r="AR593" s="151" t="s">
        <v>321</v>
      </c>
      <c r="AT593" s="151" t="s">
        <v>180</v>
      </c>
      <c r="AU593" s="151" t="s">
        <v>88</v>
      </c>
      <c r="AY593" s="16" t="s">
        <v>178</v>
      </c>
      <c r="BE593" s="152">
        <f>IF(N593="základní",J593,0)</f>
        <v>0</v>
      </c>
      <c r="BF593" s="152">
        <f>IF(N593="snížená",J593,0)</f>
        <v>0</v>
      </c>
      <c r="BG593" s="152">
        <f>IF(N593="zákl. přenesená",J593,0)</f>
        <v>0</v>
      </c>
      <c r="BH593" s="152">
        <f>IF(N593="sníž. přenesená",J593,0)</f>
        <v>0</v>
      </c>
      <c r="BI593" s="152">
        <f>IF(N593="nulová",J593,0)</f>
        <v>0</v>
      </c>
      <c r="BJ593" s="16" t="s">
        <v>86</v>
      </c>
      <c r="BK593" s="152">
        <f>ROUND(I593*H593,2)</f>
        <v>0</v>
      </c>
      <c r="BL593" s="16" t="s">
        <v>321</v>
      </c>
      <c r="BM593" s="151" t="s">
        <v>629</v>
      </c>
    </row>
    <row r="594" spans="2:65" s="1" customFormat="1" ht="11.25">
      <c r="B594" s="31"/>
      <c r="D594" s="153" t="s">
        <v>186</v>
      </c>
      <c r="F594" s="154" t="s">
        <v>630</v>
      </c>
      <c r="I594" s="115"/>
      <c r="L594" s="31"/>
      <c r="M594" s="155"/>
      <c r="T594" s="55"/>
      <c r="AT594" s="16" t="s">
        <v>186</v>
      </c>
      <c r="AU594" s="16" t="s">
        <v>88</v>
      </c>
    </row>
    <row r="595" spans="2:65" s="12" customFormat="1" ht="11.25">
      <c r="B595" s="156"/>
      <c r="D595" s="153" t="s">
        <v>188</v>
      </c>
      <c r="E595" s="157" t="s">
        <v>1</v>
      </c>
      <c r="F595" s="158" t="s">
        <v>631</v>
      </c>
      <c r="H595" s="157" t="s">
        <v>1</v>
      </c>
      <c r="I595" s="159"/>
      <c r="L595" s="156"/>
      <c r="M595" s="160"/>
      <c r="T595" s="161"/>
      <c r="AT595" s="157" t="s">
        <v>188</v>
      </c>
      <c r="AU595" s="157" t="s">
        <v>88</v>
      </c>
      <c r="AV595" s="12" t="s">
        <v>86</v>
      </c>
      <c r="AW595" s="12" t="s">
        <v>34</v>
      </c>
      <c r="AX595" s="12" t="s">
        <v>78</v>
      </c>
      <c r="AY595" s="157" t="s">
        <v>178</v>
      </c>
    </row>
    <row r="596" spans="2:65" s="13" customFormat="1" ht="11.25">
      <c r="B596" s="162"/>
      <c r="D596" s="153" t="s">
        <v>188</v>
      </c>
      <c r="E596" s="163" t="s">
        <v>1</v>
      </c>
      <c r="F596" s="164" t="s">
        <v>632</v>
      </c>
      <c r="H596" s="165">
        <v>7</v>
      </c>
      <c r="I596" s="166"/>
      <c r="L596" s="162"/>
      <c r="M596" s="167"/>
      <c r="T596" s="168"/>
      <c r="AT596" s="163" t="s">
        <v>188</v>
      </c>
      <c r="AU596" s="163" t="s">
        <v>88</v>
      </c>
      <c r="AV596" s="13" t="s">
        <v>88</v>
      </c>
      <c r="AW596" s="13" t="s">
        <v>34</v>
      </c>
      <c r="AX596" s="13" t="s">
        <v>78</v>
      </c>
      <c r="AY596" s="163" t="s">
        <v>178</v>
      </c>
    </row>
    <row r="597" spans="2:65" s="12" customFormat="1" ht="11.25">
      <c r="B597" s="156"/>
      <c r="D597" s="153" t="s">
        <v>188</v>
      </c>
      <c r="E597" s="157" t="s">
        <v>1</v>
      </c>
      <c r="F597" s="158" t="s">
        <v>633</v>
      </c>
      <c r="H597" s="157" t="s">
        <v>1</v>
      </c>
      <c r="I597" s="159"/>
      <c r="L597" s="156"/>
      <c r="M597" s="160"/>
      <c r="T597" s="161"/>
      <c r="AT597" s="157" t="s">
        <v>188</v>
      </c>
      <c r="AU597" s="157" t="s">
        <v>88</v>
      </c>
      <c r="AV597" s="12" t="s">
        <v>86</v>
      </c>
      <c r="AW597" s="12" t="s">
        <v>34</v>
      </c>
      <c r="AX597" s="12" t="s">
        <v>78</v>
      </c>
      <c r="AY597" s="157" t="s">
        <v>178</v>
      </c>
    </row>
    <row r="598" spans="2:65" s="13" customFormat="1" ht="11.25">
      <c r="B598" s="162"/>
      <c r="D598" s="153" t="s">
        <v>188</v>
      </c>
      <c r="E598" s="163" t="s">
        <v>1</v>
      </c>
      <c r="F598" s="164" t="s">
        <v>634</v>
      </c>
      <c r="H598" s="165">
        <v>2.7</v>
      </c>
      <c r="I598" s="166"/>
      <c r="L598" s="162"/>
      <c r="M598" s="167"/>
      <c r="T598" s="168"/>
      <c r="AT598" s="163" t="s">
        <v>188</v>
      </c>
      <c r="AU598" s="163" t="s">
        <v>88</v>
      </c>
      <c r="AV598" s="13" t="s">
        <v>88</v>
      </c>
      <c r="AW598" s="13" t="s">
        <v>34</v>
      </c>
      <c r="AX598" s="13" t="s">
        <v>78</v>
      </c>
      <c r="AY598" s="163" t="s">
        <v>178</v>
      </c>
    </row>
    <row r="599" spans="2:65" s="12" customFormat="1" ht="11.25">
      <c r="B599" s="156"/>
      <c r="D599" s="153" t="s">
        <v>188</v>
      </c>
      <c r="E599" s="157" t="s">
        <v>1</v>
      </c>
      <c r="F599" s="158" t="s">
        <v>635</v>
      </c>
      <c r="H599" s="157" t="s">
        <v>1</v>
      </c>
      <c r="I599" s="159"/>
      <c r="L599" s="156"/>
      <c r="M599" s="160"/>
      <c r="T599" s="161"/>
      <c r="AT599" s="157" t="s">
        <v>188</v>
      </c>
      <c r="AU599" s="157" t="s">
        <v>88</v>
      </c>
      <c r="AV599" s="12" t="s">
        <v>86</v>
      </c>
      <c r="AW599" s="12" t="s">
        <v>34</v>
      </c>
      <c r="AX599" s="12" t="s">
        <v>78</v>
      </c>
      <c r="AY599" s="157" t="s">
        <v>178</v>
      </c>
    </row>
    <row r="600" spans="2:65" s="13" customFormat="1" ht="11.25">
      <c r="B600" s="162"/>
      <c r="D600" s="153" t="s">
        <v>188</v>
      </c>
      <c r="E600" s="163" t="s">
        <v>1</v>
      </c>
      <c r="F600" s="164" t="s">
        <v>636</v>
      </c>
      <c r="H600" s="165">
        <v>2</v>
      </c>
      <c r="I600" s="166"/>
      <c r="L600" s="162"/>
      <c r="M600" s="167"/>
      <c r="T600" s="168"/>
      <c r="AT600" s="163" t="s">
        <v>188</v>
      </c>
      <c r="AU600" s="163" t="s">
        <v>88</v>
      </c>
      <c r="AV600" s="13" t="s">
        <v>88</v>
      </c>
      <c r="AW600" s="13" t="s">
        <v>34</v>
      </c>
      <c r="AX600" s="13" t="s">
        <v>78</v>
      </c>
      <c r="AY600" s="163" t="s">
        <v>178</v>
      </c>
    </row>
    <row r="601" spans="2:65" s="14" customFormat="1" ht="11.25">
      <c r="B601" s="169"/>
      <c r="D601" s="153" t="s">
        <v>188</v>
      </c>
      <c r="E601" s="170" t="s">
        <v>1</v>
      </c>
      <c r="F601" s="171" t="s">
        <v>195</v>
      </c>
      <c r="H601" s="172">
        <v>11.7</v>
      </c>
      <c r="I601" s="173"/>
      <c r="L601" s="169"/>
      <c r="M601" s="174"/>
      <c r="T601" s="175"/>
      <c r="AT601" s="170" t="s">
        <v>188</v>
      </c>
      <c r="AU601" s="170" t="s">
        <v>88</v>
      </c>
      <c r="AV601" s="14" t="s">
        <v>184</v>
      </c>
      <c r="AW601" s="14" t="s">
        <v>34</v>
      </c>
      <c r="AX601" s="14" t="s">
        <v>86</v>
      </c>
      <c r="AY601" s="170" t="s">
        <v>178</v>
      </c>
    </row>
    <row r="602" spans="2:65" s="1" customFormat="1" ht="21.75" customHeight="1">
      <c r="B602" s="31"/>
      <c r="C602" s="141" t="s">
        <v>637</v>
      </c>
      <c r="D602" s="141" t="s">
        <v>180</v>
      </c>
      <c r="E602" s="142" t="s">
        <v>638</v>
      </c>
      <c r="F602" s="143" t="s">
        <v>639</v>
      </c>
      <c r="G602" s="144" t="s">
        <v>333</v>
      </c>
      <c r="H602" s="145">
        <v>20</v>
      </c>
      <c r="I602" s="146"/>
      <c r="J602" s="147">
        <f>ROUND(I602*H602,2)</f>
        <v>0</v>
      </c>
      <c r="K602" s="143" t="s">
        <v>183</v>
      </c>
      <c r="L602" s="31"/>
      <c r="M602" s="148" t="s">
        <v>1</v>
      </c>
      <c r="N602" s="111" t="s">
        <v>43</v>
      </c>
      <c r="P602" s="149">
        <f>O602*H602</f>
        <v>0</v>
      </c>
      <c r="Q602" s="149">
        <v>0</v>
      </c>
      <c r="R602" s="149">
        <f>Q602*H602</f>
        <v>0</v>
      </c>
      <c r="S602" s="149">
        <v>0</v>
      </c>
      <c r="T602" s="150">
        <f>S602*H602</f>
        <v>0</v>
      </c>
      <c r="AR602" s="151" t="s">
        <v>321</v>
      </c>
      <c r="AT602" s="151" t="s">
        <v>180</v>
      </c>
      <c r="AU602" s="151" t="s">
        <v>88</v>
      </c>
      <c r="AY602" s="16" t="s">
        <v>178</v>
      </c>
      <c r="BE602" s="152">
        <f>IF(N602="základní",J602,0)</f>
        <v>0</v>
      </c>
      <c r="BF602" s="152">
        <f>IF(N602="snížená",J602,0)</f>
        <v>0</v>
      </c>
      <c r="BG602" s="152">
        <f>IF(N602="zákl. přenesená",J602,0)</f>
        <v>0</v>
      </c>
      <c r="BH602" s="152">
        <f>IF(N602="sníž. přenesená",J602,0)</f>
        <v>0</v>
      </c>
      <c r="BI602" s="152">
        <f>IF(N602="nulová",J602,0)</f>
        <v>0</v>
      </c>
      <c r="BJ602" s="16" t="s">
        <v>86</v>
      </c>
      <c r="BK602" s="152">
        <f>ROUND(I602*H602,2)</f>
        <v>0</v>
      </c>
      <c r="BL602" s="16" t="s">
        <v>321</v>
      </c>
      <c r="BM602" s="151" t="s">
        <v>640</v>
      </c>
    </row>
    <row r="603" spans="2:65" s="1" customFormat="1" ht="19.5">
      <c r="B603" s="31"/>
      <c r="D603" s="153" t="s">
        <v>186</v>
      </c>
      <c r="F603" s="154" t="s">
        <v>641</v>
      </c>
      <c r="I603" s="115"/>
      <c r="L603" s="31"/>
      <c r="M603" s="155"/>
      <c r="T603" s="55"/>
      <c r="AT603" s="16" t="s">
        <v>186</v>
      </c>
      <c r="AU603" s="16" t="s">
        <v>88</v>
      </c>
    </row>
    <row r="604" spans="2:65" s="12" customFormat="1" ht="11.25">
      <c r="B604" s="156"/>
      <c r="D604" s="153" t="s">
        <v>188</v>
      </c>
      <c r="E604" s="157" t="s">
        <v>1</v>
      </c>
      <c r="F604" s="158" t="s">
        <v>631</v>
      </c>
      <c r="H604" s="157" t="s">
        <v>1</v>
      </c>
      <c r="I604" s="159"/>
      <c r="L604" s="156"/>
      <c r="M604" s="160"/>
      <c r="T604" s="161"/>
      <c r="AT604" s="157" t="s">
        <v>188</v>
      </c>
      <c r="AU604" s="157" t="s">
        <v>88</v>
      </c>
      <c r="AV604" s="12" t="s">
        <v>86</v>
      </c>
      <c r="AW604" s="12" t="s">
        <v>34</v>
      </c>
      <c r="AX604" s="12" t="s">
        <v>78</v>
      </c>
      <c r="AY604" s="157" t="s">
        <v>178</v>
      </c>
    </row>
    <row r="605" spans="2:65" s="13" customFormat="1" ht="11.25">
      <c r="B605" s="162"/>
      <c r="D605" s="153" t="s">
        <v>188</v>
      </c>
      <c r="E605" s="163" t="s">
        <v>1</v>
      </c>
      <c r="F605" s="164" t="s">
        <v>642</v>
      </c>
      <c r="H605" s="165">
        <v>14</v>
      </c>
      <c r="I605" s="166"/>
      <c r="L605" s="162"/>
      <c r="M605" s="167"/>
      <c r="T605" s="168"/>
      <c r="AT605" s="163" t="s">
        <v>188</v>
      </c>
      <c r="AU605" s="163" t="s">
        <v>88</v>
      </c>
      <c r="AV605" s="13" t="s">
        <v>88</v>
      </c>
      <c r="AW605" s="13" t="s">
        <v>34</v>
      </c>
      <c r="AX605" s="13" t="s">
        <v>78</v>
      </c>
      <c r="AY605" s="163" t="s">
        <v>178</v>
      </c>
    </row>
    <row r="606" spans="2:65" s="12" customFormat="1" ht="11.25">
      <c r="B606" s="156"/>
      <c r="D606" s="153" t="s">
        <v>188</v>
      </c>
      <c r="E606" s="157" t="s">
        <v>1</v>
      </c>
      <c r="F606" s="158" t="s">
        <v>633</v>
      </c>
      <c r="H606" s="157" t="s">
        <v>1</v>
      </c>
      <c r="I606" s="159"/>
      <c r="L606" s="156"/>
      <c r="M606" s="160"/>
      <c r="T606" s="161"/>
      <c r="AT606" s="157" t="s">
        <v>188</v>
      </c>
      <c r="AU606" s="157" t="s">
        <v>88</v>
      </c>
      <c r="AV606" s="12" t="s">
        <v>86</v>
      </c>
      <c r="AW606" s="12" t="s">
        <v>34</v>
      </c>
      <c r="AX606" s="12" t="s">
        <v>78</v>
      </c>
      <c r="AY606" s="157" t="s">
        <v>178</v>
      </c>
    </row>
    <row r="607" spans="2:65" s="13" customFormat="1" ht="11.25">
      <c r="B607" s="162"/>
      <c r="D607" s="153" t="s">
        <v>188</v>
      </c>
      <c r="E607" s="163" t="s">
        <v>1</v>
      </c>
      <c r="F607" s="164" t="s">
        <v>643</v>
      </c>
      <c r="H607" s="165">
        <v>2</v>
      </c>
      <c r="I607" s="166"/>
      <c r="L607" s="162"/>
      <c r="M607" s="167"/>
      <c r="T607" s="168"/>
      <c r="AT607" s="163" t="s">
        <v>188</v>
      </c>
      <c r="AU607" s="163" t="s">
        <v>88</v>
      </c>
      <c r="AV607" s="13" t="s">
        <v>88</v>
      </c>
      <c r="AW607" s="13" t="s">
        <v>34</v>
      </c>
      <c r="AX607" s="13" t="s">
        <v>78</v>
      </c>
      <c r="AY607" s="163" t="s">
        <v>178</v>
      </c>
    </row>
    <row r="608" spans="2:65" s="12" customFormat="1" ht="11.25">
      <c r="B608" s="156"/>
      <c r="D608" s="153" t="s">
        <v>188</v>
      </c>
      <c r="E608" s="157" t="s">
        <v>1</v>
      </c>
      <c r="F608" s="158" t="s">
        <v>635</v>
      </c>
      <c r="H608" s="157" t="s">
        <v>1</v>
      </c>
      <c r="I608" s="159"/>
      <c r="L608" s="156"/>
      <c r="M608" s="160"/>
      <c r="T608" s="161"/>
      <c r="AT608" s="157" t="s">
        <v>188</v>
      </c>
      <c r="AU608" s="157" t="s">
        <v>88</v>
      </c>
      <c r="AV608" s="12" t="s">
        <v>86</v>
      </c>
      <c r="AW608" s="12" t="s">
        <v>34</v>
      </c>
      <c r="AX608" s="12" t="s">
        <v>78</v>
      </c>
      <c r="AY608" s="157" t="s">
        <v>178</v>
      </c>
    </row>
    <row r="609" spans="2:65" s="13" customFormat="1" ht="11.25">
      <c r="B609" s="162"/>
      <c r="D609" s="153" t="s">
        <v>188</v>
      </c>
      <c r="E609" s="163" t="s">
        <v>1</v>
      </c>
      <c r="F609" s="164" t="s">
        <v>644</v>
      </c>
      <c r="H609" s="165">
        <v>4</v>
      </c>
      <c r="I609" s="166"/>
      <c r="L609" s="162"/>
      <c r="M609" s="167"/>
      <c r="T609" s="168"/>
      <c r="AT609" s="163" t="s">
        <v>188</v>
      </c>
      <c r="AU609" s="163" t="s">
        <v>88</v>
      </c>
      <c r="AV609" s="13" t="s">
        <v>88</v>
      </c>
      <c r="AW609" s="13" t="s">
        <v>34</v>
      </c>
      <c r="AX609" s="13" t="s">
        <v>78</v>
      </c>
      <c r="AY609" s="163" t="s">
        <v>178</v>
      </c>
    </row>
    <row r="610" spans="2:65" s="14" customFormat="1" ht="11.25">
      <c r="B610" s="169"/>
      <c r="D610" s="153" t="s">
        <v>188</v>
      </c>
      <c r="E610" s="170" t="s">
        <v>1</v>
      </c>
      <c r="F610" s="171" t="s">
        <v>195</v>
      </c>
      <c r="H610" s="172">
        <v>20</v>
      </c>
      <c r="I610" s="173"/>
      <c r="L610" s="169"/>
      <c r="M610" s="174"/>
      <c r="T610" s="175"/>
      <c r="AT610" s="170" t="s">
        <v>188</v>
      </c>
      <c r="AU610" s="170" t="s">
        <v>88</v>
      </c>
      <c r="AV610" s="14" t="s">
        <v>184</v>
      </c>
      <c r="AW610" s="14" t="s">
        <v>34</v>
      </c>
      <c r="AX610" s="14" t="s">
        <v>86</v>
      </c>
      <c r="AY610" s="170" t="s">
        <v>178</v>
      </c>
    </row>
    <row r="611" spans="2:65" s="1" customFormat="1" ht="16.5" customHeight="1">
      <c r="B611" s="31"/>
      <c r="C611" s="141" t="s">
        <v>645</v>
      </c>
      <c r="D611" s="141" t="s">
        <v>180</v>
      </c>
      <c r="E611" s="142" t="s">
        <v>646</v>
      </c>
      <c r="F611" s="143" t="s">
        <v>647</v>
      </c>
      <c r="G611" s="144" t="s">
        <v>254</v>
      </c>
      <c r="H611" s="145">
        <v>1.0999999999999999E-2</v>
      </c>
      <c r="I611" s="146"/>
      <c r="J611" s="147">
        <f>ROUND(I611*H611,2)</f>
        <v>0</v>
      </c>
      <c r="K611" s="143" t="s">
        <v>183</v>
      </c>
      <c r="L611" s="31"/>
      <c r="M611" s="148" t="s">
        <v>1</v>
      </c>
      <c r="N611" s="111" t="s">
        <v>43</v>
      </c>
      <c r="P611" s="149">
        <f>O611*H611</f>
        <v>0</v>
      </c>
      <c r="Q611" s="149">
        <v>0</v>
      </c>
      <c r="R611" s="149">
        <f>Q611*H611</f>
        <v>0</v>
      </c>
      <c r="S611" s="149">
        <v>0</v>
      </c>
      <c r="T611" s="150">
        <f>S611*H611</f>
        <v>0</v>
      </c>
      <c r="AR611" s="151" t="s">
        <v>321</v>
      </c>
      <c r="AT611" s="151" t="s">
        <v>180</v>
      </c>
      <c r="AU611" s="151" t="s">
        <v>88</v>
      </c>
      <c r="AY611" s="16" t="s">
        <v>178</v>
      </c>
      <c r="BE611" s="152">
        <f>IF(N611="základní",J611,0)</f>
        <v>0</v>
      </c>
      <c r="BF611" s="152">
        <f>IF(N611="snížená",J611,0)</f>
        <v>0</v>
      </c>
      <c r="BG611" s="152">
        <f>IF(N611="zákl. přenesená",J611,0)</f>
        <v>0</v>
      </c>
      <c r="BH611" s="152">
        <f>IF(N611="sníž. přenesená",J611,0)</f>
        <v>0</v>
      </c>
      <c r="BI611" s="152">
        <f>IF(N611="nulová",J611,0)</f>
        <v>0</v>
      </c>
      <c r="BJ611" s="16" t="s">
        <v>86</v>
      </c>
      <c r="BK611" s="152">
        <f>ROUND(I611*H611,2)</f>
        <v>0</v>
      </c>
      <c r="BL611" s="16" t="s">
        <v>321</v>
      </c>
      <c r="BM611" s="151" t="s">
        <v>648</v>
      </c>
    </row>
    <row r="612" spans="2:65" s="1" customFormat="1" ht="19.5">
      <c r="B612" s="31"/>
      <c r="D612" s="153" t="s">
        <v>186</v>
      </c>
      <c r="F612" s="154" t="s">
        <v>649</v>
      </c>
      <c r="I612" s="115"/>
      <c r="L612" s="31"/>
      <c r="M612" s="155"/>
      <c r="T612" s="55"/>
      <c r="AT612" s="16" t="s">
        <v>186</v>
      </c>
      <c r="AU612" s="16" t="s">
        <v>88</v>
      </c>
    </row>
    <row r="613" spans="2:65" s="11" customFormat="1" ht="22.9" customHeight="1">
      <c r="B613" s="129"/>
      <c r="D613" s="130" t="s">
        <v>77</v>
      </c>
      <c r="E613" s="139" t="s">
        <v>650</v>
      </c>
      <c r="F613" s="139" t="s">
        <v>651</v>
      </c>
      <c r="I613" s="132"/>
      <c r="J613" s="140">
        <f>BK613</f>
        <v>0</v>
      </c>
      <c r="L613" s="129"/>
      <c r="M613" s="134"/>
      <c r="P613" s="135">
        <f>SUM(P614:P651)</f>
        <v>0</v>
      </c>
      <c r="R613" s="135">
        <f>SUM(R614:R651)</f>
        <v>0.77912068962000003</v>
      </c>
      <c r="T613" s="136">
        <f>SUM(T614:T651)</f>
        <v>0</v>
      </c>
      <c r="AR613" s="130" t="s">
        <v>88</v>
      </c>
      <c r="AT613" s="137" t="s">
        <v>77</v>
      </c>
      <c r="AU613" s="137" t="s">
        <v>86</v>
      </c>
      <c r="AY613" s="130" t="s">
        <v>178</v>
      </c>
      <c r="BK613" s="138">
        <f>SUM(BK614:BK651)</f>
        <v>0</v>
      </c>
    </row>
    <row r="614" spans="2:65" s="1" customFormat="1" ht="21.75" customHeight="1">
      <c r="B614" s="31"/>
      <c r="C614" s="141" t="s">
        <v>652</v>
      </c>
      <c r="D614" s="141" t="s">
        <v>180</v>
      </c>
      <c r="E614" s="142" t="s">
        <v>653</v>
      </c>
      <c r="F614" s="143" t="s">
        <v>654</v>
      </c>
      <c r="G614" s="144" t="s">
        <v>96</v>
      </c>
      <c r="H614" s="145">
        <v>19.399999999999999</v>
      </c>
      <c r="I614" s="146"/>
      <c r="J614" s="147">
        <f>ROUND(I614*H614,2)</f>
        <v>0</v>
      </c>
      <c r="K614" s="143" t="s">
        <v>183</v>
      </c>
      <c r="L614" s="31"/>
      <c r="M614" s="148" t="s">
        <v>1</v>
      </c>
      <c r="N614" s="111" t="s">
        <v>43</v>
      </c>
      <c r="P614" s="149">
        <f>O614*H614</f>
        <v>0</v>
      </c>
      <c r="Q614" s="149">
        <v>2.5260130000000002E-4</v>
      </c>
      <c r="R614" s="149">
        <f>Q614*H614</f>
        <v>4.9004652199999997E-3</v>
      </c>
      <c r="S614" s="149">
        <v>0</v>
      </c>
      <c r="T614" s="150">
        <f>S614*H614</f>
        <v>0</v>
      </c>
      <c r="AR614" s="151" t="s">
        <v>321</v>
      </c>
      <c r="AT614" s="151" t="s">
        <v>180</v>
      </c>
      <c r="AU614" s="151" t="s">
        <v>88</v>
      </c>
      <c r="AY614" s="16" t="s">
        <v>178</v>
      </c>
      <c r="BE614" s="152">
        <f>IF(N614="základní",J614,0)</f>
        <v>0</v>
      </c>
      <c r="BF614" s="152">
        <f>IF(N614="snížená",J614,0)</f>
        <v>0</v>
      </c>
      <c r="BG614" s="152">
        <f>IF(N614="zákl. přenesená",J614,0)</f>
        <v>0</v>
      </c>
      <c r="BH614" s="152">
        <f>IF(N614="sníž. přenesená",J614,0)</f>
        <v>0</v>
      </c>
      <c r="BI614" s="152">
        <f>IF(N614="nulová",J614,0)</f>
        <v>0</v>
      </c>
      <c r="BJ614" s="16" t="s">
        <v>86</v>
      </c>
      <c r="BK614" s="152">
        <f>ROUND(I614*H614,2)</f>
        <v>0</v>
      </c>
      <c r="BL614" s="16" t="s">
        <v>321</v>
      </c>
      <c r="BM614" s="151" t="s">
        <v>655</v>
      </c>
    </row>
    <row r="615" spans="2:65" s="1" customFormat="1" ht="19.5">
      <c r="B615" s="31"/>
      <c r="D615" s="153" t="s">
        <v>186</v>
      </c>
      <c r="F615" s="154" t="s">
        <v>656</v>
      </c>
      <c r="I615" s="115"/>
      <c r="L615" s="31"/>
      <c r="M615" s="155"/>
      <c r="T615" s="55"/>
      <c r="AT615" s="16" t="s">
        <v>186</v>
      </c>
      <c r="AU615" s="16" t="s">
        <v>88</v>
      </c>
    </row>
    <row r="616" spans="2:65" s="12" customFormat="1" ht="11.25">
      <c r="B616" s="156"/>
      <c r="D616" s="153" t="s">
        <v>188</v>
      </c>
      <c r="E616" s="157" t="s">
        <v>1</v>
      </c>
      <c r="F616" s="158" t="s">
        <v>631</v>
      </c>
      <c r="H616" s="157" t="s">
        <v>1</v>
      </c>
      <c r="I616" s="159"/>
      <c r="L616" s="156"/>
      <c r="M616" s="160"/>
      <c r="T616" s="161"/>
      <c r="AT616" s="157" t="s">
        <v>188</v>
      </c>
      <c r="AU616" s="157" t="s">
        <v>88</v>
      </c>
      <c r="AV616" s="12" t="s">
        <v>86</v>
      </c>
      <c r="AW616" s="12" t="s">
        <v>34</v>
      </c>
      <c r="AX616" s="12" t="s">
        <v>78</v>
      </c>
      <c r="AY616" s="157" t="s">
        <v>178</v>
      </c>
    </row>
    <row r="617" spans="2:65" s="13" customFormat="1" ht="11.25">
      <c r="B617" s="162"/>
      <c r="D617" s="153" t="s">
        <v>188</v>
      </c>
      <c r="E617" s="163" t="s">
        <v>1</v>
      </c>
      <c r="F617" s="164" t="s">
        <v>657</v>
      </c>
      <c r="H617" s="165">
        <v>14</v>
      </c>
      <c r="I617" s="166"/>
      <c r="L617" s="162"/>
      <c r="M617" s="167"/>
      <c r="T617" s="168"/>
      <c r="AT617" s="163" t="s">
        <v>188</v>
      </c>
      <c r="AU617" s="163" t="s">
        <v>88</v>
      </c>
      <c r="AV617" s="13" t="s">
        <v>88</v>
      </c>
      <c r="AW617" s="13" t="s">
        <v>34</v>
      </c>
      <c r="AX617" s="13" t="s">
        <v>78</v>
      </c>
      <c r="AY617" s="163" t="s">
        <v>178</v>
      </c>
    </row>
    <row r="618" spans="2:65" s="12" customFormat="1" ht="11.25">
      <c r="B618" s="156"/>
      <c r="D618" s="153" t="s">
        <v>188</v>
      </c>
      <c r="E618" s="157" t="s">
        <v>1</v>
      </c>
      <c r="F618" s="158" t="s">
        <v>633</v>
      </c>
      <c r="H618" s="157" t="s">
        <v>1</v>
      </c>
      <c r="I618" s="159"/>
      <c r="L618" s="156"/>
      <c r="M618" s="160"/>
      <c r="T618" s="161"/>
      <c r="AT618" s="157" t="s">
        <v>188</v>
      </c>
      <c r="AU618" s="157" t="s">
        <v>88</v>
      </c>
      <c r="AV618" s="12" t="s">
        <v>86</v>
      </c>
      <c r="AW618" s="12" t="s">
        <v>34</v>
      </c>
      <c r="AX618" s="12" t="s">
        <v>78</v>
      </c>
      <c r="AY618" s="157" t="s">
        <v>178</v>
      </c>
    </row>
    <row r="619" spans="2:65" s="13" customFormat="1" ht="11.25">
      <c r="B619" s="162"/>
      <c r="D619" s="153" t="s">
        <v>188</v>
      </c>
      <c r="E619" s="163" t="s">
        <v>1</v>
      </c>
      <c r="F619" s="164" t="s">
        <v>658</v>
      </c>
      <c r="H619" s="165">
        <v>5.4</v>
      </c>
      <c r="I619" s="166"/>
      <c r="L619" s="162"/>
      <c r="M619" s="167"/>
      <c r="T619" s="168"/>
      <c r="AT619" s="163" t="s">
        <v>188</v>
      </c>
      <c r="AU619" s="163" t="s">
        <v>88</v>
      </c>
      <c r="AV619" s="13" t="s">
        <v>88</v>
      </c>
      <c r="AW619" s="13" t="s">
        <v>34</v>
      </c>
      <c r="AX619" s="13" t="s">
        <v>78</v>
      </c>
      <c r="AY619" s="163" t="s">
        <v>178</v>
      </c>
    </row>
    <row r="620" spans="2:65" s="14" customFormat="1" ht="11.25">
      <c r="B620" s="169"/>
      <c r="D620" s="153" t="s">
        <v>188</v>
      </c>
      <c r="E620" s="170" t="s">
        <v>1</v>
      </c>
      <c r="F620" s="171" t="s">
        <v>195</v>
      </c>
      <c r="H620" s="172">
        <v>19.399999999999999</v>
      </c>
      <c r="I620" s="173"/>
      <c r="L620" s="169"/>
      <c r="M620" s="174"/>
      <c r="T620" s="175"/>
      <c r="AT620" s="170" t="s">
        <v>188</v>
      </c>
      <c r="AU620" s="170" t="s">
        <v>88</v>
      </c>
      <c r="AV620" s="14" t="s">
        <v>184</v>
      </c>
      <c r="AW620" s="14" t="s">
        <v>34</v>
      </c>
      <c r="AX620" s="14" t="s">
        <v>86</v>
      </c>
      <c r="AY620" s="170" t="s">
        <v>178</v>
      </c>
    </row>
    <row r="621" spans="2:65" s="1" customFormat="1" ht="16.5" customHeight="1">
      <c r="B621" s="31"/>
      <c r="C621" s="179" t="s">
        <v>659</v>
      </c>
      <c r="D621" s="179" t="s">
        <v>251</v>
      </c>
      <c r="E621" s="180" t="s">
        <v>660</v>
      </c>
      <c r="F621" s="181" t="s">
        <v>661</v>
      </c>
      <c r="G621" s="182" t="s">
        <v>96</v>
      </c>
      <c r="H621" s="183">
        <v>19.399999999999999</v>
      </c>
      <c r="I621" s="184"/>
      <c r="J621" s="185">
        <f>ROUND(I621*H621,2)</f>
        <v>0</v>
      </c>
      <c r="K621" s="181" t="s">
        <v>183</v>
      </c>
      <c r="L621" s="186"/>
      <c r="M621" s="187" t="s">
        <v>1</v>
      </c>
      <c r="N621" s="188" t="s">
        <v>43</v>
      </c>
      <c r="P621" s="149">
        <f>O621*H621</f>
        <v>0</v>
      </c>
      <c r="Q621" s="149">
        <v>0.03</v>
      </c>
      <c r="R621" s="149">
        <f>Q621*H621</f>
        <v>0.58199999999999996</v>
      </c>
      <c r="S621" s="149">
        <v>0</v>
      </c>
      <c r="T621" s="150">
        <f>S621*H621</f>
        <v>0</v>
      </c>
      <c r="AR621" s="151" t="s">
        <v>420</v>
      </c>
      <c r="AT621" s="151" t="s">
        <v>251</v>
      </c>
      <c r="AU621" s="151" t="s">
        <v>88</v>
      </c>
      <c r="AY621" s="16" t="s">
        <v>178</v>
      </c>
      <c r="BE621" s="152">
        <f>IF(N621="základní",J621,0)</f>
        <v>0</v>
      </c>
      <c r="BF621" s="152">
        <f>IF(N621="snížená",J621,0)</f>
        <v>0</v>
      </c>
      <c r="BG621" s="152">
        <f>IF(N621="zákl. přenesená",J621,0)</f>
        <v>0</v>
      </c>
      <c r="BH621" s="152">
        <f>IF(N621="sníž. přenesená",J621,0)</f>
        <v>0</v>
      </c>
      <c r="BI621" s="152">
        <f>IF(N621="nulová",J621,0)</f>
        <v>0</v>
      </c>
      <c r="BJ621" s="16" t="s">
        <v>86</v>
      </c>
      <c r="BK621" s="152">
        <f>ROUND(I621*H621,2)</f>
        <v>0</v>
      </c>
      <c r="BL621" s="16" t="s">
        <v>321</v>
      </c>
      <c r="BM621" s="151" t="s">
        <v>662</v>
      </c>
    </row>
    <row r="622" spans="2:65" s="1" customFormat="1" ht="11.25">
      <c r="B622" s="31"/>
      <c r="D622" s="153" t="s">
        <v>186</v>
      </c>
      <c r="F622" s="154" t="s">
        <v>661</v>
      </c>
      <c r="I622" s="115"/>
      <c r="L622" s="31"/>
      <c r="M622" s="155"/>
      <c r="T622" s="55"/>
      <c r="AT622" s="16" t="s">
        <v>186</v>
      </c>
      <c r="AU622" s="16" t="s">
        <v>88</v>
      </c>
    </row>
    <row r="623" spans="2:65" s="1" customFormat="1" ht="16.5" customHeight="1">
      <c r="B623" s="31"/>
      <c r="C623" s="141" t="s">
        <v>663</v>
      </c>
      <c r="D623" s="141" t="s">
        <v>180</v>
      </c>
      <c r="E623" s="142" t="s">
        <v>664</v>
      </c>
      <c r="F623" s="143" t="s">
        <v>665</v>
      </c>
      <c r="G623" s="144" t="s">
        <v>333</v>
      </c>
      <c r="H623" s="145">
        <v>2</v>
      </c>
      <c r="I623" s="146"/>
      <c r="J623" s="147">
        <f>ROUND(I623*H623,2)</f>
        <v>0</v>
      </c>
      <c r="K623" s="143" t="s">
        <v>183</v>
      </c>
      <c r="L623" s="31"/>
      <c r="M623" s="148" t="s">
        <v>1</v>
      </c>
      <c r="N623" s="111" t="s">
        <v>43</v>
      </c>
      <c r="P623" s="149">
        <f>O623*H623</f>
        <v>0</v>
      </c>
      <c r="Q623" s="149">
        <v>2.5511220000000001E-4</v>
      </c>
      <c r="R623" s="149">
        <f>Q623*H623</f>
        <v>5.1022440000000001E-4</v>
      </c>
      <c r="S623" s="149">
        <v>0</v>
      </c>
      <c r="T623" s="150">
        <f>S623*H623</f>
        <v>0</v>
      </c>
      <c r="AR623" s="151" t="s">
        <v>321</v>
      </c>
      <c r="AT623" s="151" t="s">
        <v>180</v>
      </c>
      <c r="AU623" s="151" t="s">
        <v>88</v>
      </c>
      <c r="AY623" s="16" t="s">
        <v>178</v>
      </c>
      <c r="BE623" s="152">
        <f>IF(N623="základní",J623,0)</f>
        <v>0</v>
      </c>
      <c r="BF623" s="152">
        <f>IF(N623="snížená",J623,0)</f>
        <v>0</v>
      </c>
      <c r="BG623" s="152">
        <f>IF(N623="zákl. přenesená",J623,0)</f>
        <v>0</v>
      </c>
      <c r="BH623" s="152">
        <f>IF(N623="sníž. přenesená",J623,0)</f>
        <v>0</v>
      </c>
      <c r="BI623" s="152">
        <f>IF(N623="nulová",J623,0)</f>
        <v>0</v>
      </c>
      <c r="BJ623" s="16" t="s">
        <v>86</v>
      </c>
      <c r="BK623" s="152">
        <f>ROUND(I623*H623,2)</f>
        <v>0</v>
      </c>
      <c r="BL623" s="16" t="s">
        <v>321</v>
      </c>
      <c r="BM623" s="151" t="s">
        <v>666</v>
      </c>
    </row>
    <row r="624" spans="2:65" s="1" customFormat="1" ht="11.25">
      <c r="B624" s="31"/>
      <c r="D624" s="153" t="s">
        <v>186</v>
      </c>
      <c r="F624" s="154" t="s">
        <v>667</v>
      </c>
      <c r="I624" s="115"/>
      <c r="L624" s="31"/>
      <c r="M624" s="155"/>
      <c r="T624" s="55"/>
      <c r="AT624" s="16" t="s">
        <v>186</v>
      </c>
      <c r="AU624" s="16" t="s">
        <v>88</v>
      </c>
    </row>
    <row r="625" spans="2:65" s="12" customFormat="1" ht="11.25">
      <c r="B625" s="156"/>
      <c r="D625" s="153" t="s">
        <v>188</v>
      </c>
      <c r="E625" s="157" t="s">
        <v>1</v>
      </c>
      <c r="F625" s="158" t="s">
        <v>635</v>
      </c>
      <c r="H625" s="157" t="s">
        <v>1</v>
      </c>
      <c r="I625" s="159"/>
      <c r="L625" s="156"/>
      <c r="M625" s="160"/>
      <c r="T625" s="161"/>
      <c r="AT625" s="157" t="s">
        <v>188</v>
      </c>
      <c r="AU625" s="157" t="s">
        <v>88</v>
      </c>
      <c r="AV625" s="12" t="s">
        <v>86</v>
      </c>
      <c r="AW625" s="12" t="s">
        <v>34</v>
      </c>
      <c r="AX625" s="12" t="s">
        <v>78</v>
      </c>
      <c r="AY625" s="157" t="s">
        <v>178</v>
      </c>
    </row>
    <row r="626" spans="2:65" s="13" customFormat="1" ht="11.25">
      <c r="B626" s="162"/>
      <c r="D626" s="153" t="s">
        <v>188</v>
      </c>
      <c r="E626" s="163" t="s">
        <v>1</v>
      </c>
      <c r="F626" s="164" t="s">
        <v>88</v>
      </c>
      <c r="H626" s="165">
        <v>2</v>
      </c>
      <c r="I626" s="166"/>
      <c r="L626" s="162"/>
      <c r="M626" s="167"/>
      <c r="T626" s="168"/>
      <c r="AT626" s="163" t="s">
        <v>188</v>
      </c>
      <c r="AU626" s="163" t="s">
        <v>88</v>
      </c>
      <c r="AV626" s="13" t="s">
        <v>88</v>
      </c>
      <c r="AW626" s="13" t="s">
        <v>34</v>
      </c>
      <c r="AX626" s="13" t="s">
        <v>78</v>
      </c>
      <c r="AY626" s="163" t="s">
        <v>178</v>
      </c>
    </row>
    <row r="627" spans="2:65" s="14" customFormat="1" ht="11.25">
      <c r="B627" s="169"/>
      <c r="D627" s="153" t="s">
        <v>188</v>
      </c>
      <c r="E627" s="170" t="s">
        <v>1</v>
      </c>
      <c r="F627" s="171" t="s">
        <v>195</v>
      </c>
      <c r="H627" s="172">
        <v>2</v>
      </c>
      <c r="I627" s="173"/>
      <c r="L627" s="169"/>
      <c r="M627" s="174"/>
      <c r="T627" s="175"/>
      <c r="AT627" s="170" t="s">
        <v>188</v>
      </c>
      <c r="AU627" s="170" t="s">
        <v>88</v>
      </c>
      <c r="AV627" s="14" t="s">
        <v>184</v>
      </c>
      <c r="AW627" s="14" t="s">
        <v>34</v>
      </c>
      <c r="AX627" s="14" t="s">
        <v>86</v>
      </c>
      <c r="AY627" s="170" t="s">
        <v>178</v>
      </c>
    </row>
    <row r="628" spans="2:65" s="1" customFormat="1" ht="16.5" customHeight="1">
      <c r="B628" s="31"/>
      <c r="C628" s="179" t="s">
        <v>668</v>
      </c>
      <c r="D628" s="179" t="s">
        <v>251</v>
      </c>
      <c r="E628" s="180" t="s">
        <v>669</v>
      </c>
      <c r="F628" s="181" t="s">
        <v>670</v>
      </c>
      <c r="G628" s="182" t="s">
        <v>96</v>
      </c>
      <c r="H628" s="183">
        <v>2</v>
      </c>
      <c r="I628" s="184"/>
      <c r="J628" s="185">
        <f>ROUND(I628*H628,2)</f>
        <v>0</v>
      </c>
      <c r="K628" s="181" t="s">
        <v>183</v>
      </c>
      <c r="L628" s="186"/>
      <c r="M628" s="187" t="s">
        <v>1</v>
      </c>
      <c r="N628" s="188" t="s">
        <v>43</v>
      </c>
      <c r="P628" s="149">
        <f>O628*H628</f>
        <v>0</v>
      </c>
      <c r="Q628" s="149">
        <v>3.4720000000000001E-2</v>
      </c>
      <c r="R628" s="149">
        <f>Q628*H628</f>
        <v>6.9440000000000002E-2</v>
      </c>
      <c r="S628" s="149">
        <v>0</v>
      </c>
      <c r="T628" s="150">
        <f>S628*H628</f>
        <v>0</v>
      </c>
      <c r="AR628" s="151" t="s">
        <v>420</v>
      </c>
      <c r="AT628" s="151" t="s">
        <v>251</v>
      </c>
      <c r="AU628" s="151" t="s">
        <v>88</v>
      </c>
      <c r="AY628" s="16" t="s">
        <v>178</v>
      </c>
      <c r="BE628" s="152">
        <f>IF(N628="základní",J628,0)</f>
        <v>0</v>
      </c>
      <c r="BF628" s="152">
        <f>IF(N628="snížená",J628,0)</f>
        <v>0</v>
      </c>
      <c r="BG628" s="152">
        <f>IF(N628="zákl. přenesená",J628,0)</f>
        <v>0</v>
      </c>
      <c r="BH628" s="152">
        <f>IF(N628="sníž. přenesená",J628,0)</f>
        <v>0</v>
      </c>
      <c r="BI628" s="152">
        <f>IF(N628="nulová",J628,0)</f>
        <v>0</v>
      </c>
      <c r="BJ628" s="16" t="s">
        <v>86</v>
      </c>
      <c r="BK628" s="152">
        <f>ROUND(I628*H628,2)</f>
        <v>0</v>
      </c>
      <c r="BL628" s="16" t="s">
        <v>321</v>
      </c>
      <c r="BM628" s="151" t="s">
        <v>671</v>
      </c>
    </row>
    <row r="629" spans="2:65" s="1" customFormat="1" ht="11.25">
      <c r="B629" s="31"/>
      <c r="D629" s="153" t="s">
        <v>186</v>
      </c>
      <c r="F629" s="154" t="s">
        <v>670</v>
      </c>
      <c r="I629" s="115"/>
      <c r="L629" s="31"/>
      <c r="M629" s="155"/>
      <c r="T629" s="55"/>
      <c r="AT629" s="16" t="s">
        <v>186</v>
      </c>
      <c r="AU629" s="16" t="s">
        <v>88</v>
      </c>
    </row>
    <row r="630" spans="2:65" s="12" customFormat="1" ht="11.25">
      <c r="B630" s="156"/>
      <c r="D630" s="153" t="s">
        <v>188</v>
      </c>
      <c r="E630" s="157" t="s">
        <v>1</v>
      </c>
      <c r="F630" s="158" t="s">
        <v>635</v>
      </c>
      <c r="H630" s="157" t="s">
        <v>1</v>
      </c>
      <c r="I630" s="159"/>
      <c r="L630" s="156"/>
      <c r="M630" s="160"/>
      <c r="T630" s="161"/>
      <c r="AT630" s="157" t="s">
        <v>188</v>
      </c>
      <c r="AU630" s="157" t="s">
        <v>88</v>
      </c>
      <c r="AV630" s="12" t="s">
        <v>86</v>
      </c>
      <c r="AW630" s="12" t="s">
        <v>34</v>
      </c>
      <c r="AX630" s="12" t="s">
        <v>78</v>
      </c>
      <c r="AY630" s="157" t="s">
        <v>178</v>
      </c>
    </row>
    <row r="631" spans="2:65" s="13" customFormat="1" ht="11.25">
      <c r="B631" s="162"/>
      <c r="D631" s="153" t="s">
        <v>188</v>
      </c>
      <c r="E631" s="163" t="s">
        <v>1</v>
      </c>
      <c r="F631" s="164" t="s">
        <v>672</v>
      </c>
      <c r="H631" s="165">
        <v>2</v>
      </c>
      <c r="I631" s="166"/>
      <c r="L631" s="162"/>
      <c r="M631" s="167"/>
      <c r="T631" s="168"/>
      <c r="AT631" s="163" t="s">
        <v>188</v>
      </c>
      <c r="AU631" s="163" t="s">
        <v>88</v>
      </c>
      <c r="AV631" s="13" t="s">
        <v>88</v>
      </c>
      <c r="AW631" s="13" t="s">
        <v>34</v>
      </c>
      <c r="AX631" s="13" t="s">
        <v>78</v>
      </c>
      <c r="AY631" s="163" t="s">
        <v>178</v>
      </c>
    </row>
    <row r="632" spans="2:65" s="14" customFormat="1" ht="11.25">
      <c r="B632" s="169"/>
      <c r="D632" s="153" t="s">
        <v>188</v>
      </c>
      <c r="E632" s="170" t="s">
        <v>1</v>
      </c>
      <c r="F632" s="171" t="s">
        <v>195</v>
      </c>
      <c r="H632" s="172">
        <v>2</v>
      </c>
      <c r="I632" s="173"/>
      <c r="L632" s="169"/>
      <c r="M632" s="174"/>
      <c r="T632" s="175"/>
      <c r="AT632" s="170" t="s">
        <v>188</v>
      </c>
      <c r="AU632" s="170" t="s">
        <v>88</v>
      </c>
      <c r="AV632" s="14" t="s">
        <v>184</v>
      </c>
      <c r="AW632" s="14" t="s">
        <v>34</v>
      </c>
      <c r="AX632" s="14" t="s">
        <v>86</v>
      </c>
      <c r="AY632" s="170" t="s">
        <v>178</v>
      </c>
    </row>
    <row r="633" spans="2:65" s="1" customFormat="1" ht="16.5" customHeight="1">
      <c r="B633" s="31"/>
      <c r="C633" s="141" t="s">
        <v>673</v>
      </c>
      <c r="D633" s="141" t="s">
        <v>180</v>
      </c>
      <c r="E633" s="142" t="s">
        <v>674</v>
      </c>
      <c r="F633" s="143" t="s">
        <v>675</v>
      </c>
      <c r="G633" s="144" t="s">
        <v>333</v>
      </c>
      <c r="H633" s="145">
        <v>2</v>
      </c>
      <c r="I633" s="146"/>
      <c r="J633" s="147">
        <f>ROUND(I633*H633,2)</f>
        <v>0</v>
      </c>
      <c r="K633" s="143" t="s">
        <v>183</v>
      </c>
      <c r="L633" s="31"/>
      <c r="M633" s="148" t="s">
        <v>1</v>
      </c>
      <c r="N633" s="111" t="s">
        <v>43</v>
      </c>
      <c r="P633" s="149">
        <f>O633*H633</f>
        <v>0</v>
      </c>
      <c r="Q633" s="149">
        <v>0</v>
      </c>
      <c r="R633" s="149">
        <f>Q633*H633</f>
        <v>0</v>
      </c>
      <c r="S633" s="149">
        <v>0</v>
      </c>
      <c r="T633" s="150">
        <f>S633*H633</f>
        <v>0</v>
      </c>
      <c r="AR633" s="151" t="s">
        <v>321</v>
      </c>
      <c r="AT633" s="151" t="s">
        <v>180</v>
      </c>
      <c r="AU633" s="151" t="s">
        <v>88</v>
      </c>
      <c r="AY633" s="16" t="s">
        <v>178</v>
      </c>
      <c r="BE633" s="152">
        <f>IF(N633="základní",J633,0)</f>
        <v>0</v>
      </c>
      <c r="BF633" s="152">
        <f>IF(N633="snížená",J633,0)</f>
        <v>0</v>
      </c>
      <c r="BG633" s="152">
        <f>IF(N633="zákl. přenesená",J633,0)</f>
        <v>0</v>
      </c>
      <c r="BH633" s="152">
        <f>IF(N633="sníž. přenesená",J633,0)</f>
        <v>0</v>
      </c>
      <c r="BI633" s="152">
        <f>IF(N633="nulová",J633,0)</f>
        <v>0</v>
      </c>
      <c r="BJ633" s="16" t="s">
        <v>86</v>
      </c>
      <c r="BK633" s="152">
        <f>ROUND(I633*H633,2)</f>
        <v>0</v>
      </c>
      <c r="BL633" s="16" t="s">
        <v>321</v>
      </c>
      <c r="BM633" s="151" t="s">
        <v>676</v>
      </c>
    </row>
    <row r="634" spans="2:65" s="1" customFormat="1" ht="19.5">
      <c r="B634" s="31"/>
      <c r="D634" s="153" t="s">
        <v>186</v>
      </c>
      <c r="F634" s="154" t="s">
        <v>677</v>
      </c>
      <c r="I634" s="115"/>
      <c r="L634" s="31"/>
      <c r="M634" s="155"/>
      <c r="T634" s="55"/>
      <c r="AT634" s="16" t="s">
        <v>186</v>
      </c>
      <c r="AU634" s="16" t="s">
        <v>88</v>
      </c>
    </row>
    <row r="635" spans="2:65" s="12" customFormat="1" ht="11.25">
      <c r="B635" s="156"/>
      <c r="D635" s="153" t="s">
        <v>188</v>
      </c>
      <c r="E635" s="157" t="s">
        <v>1</v>
      </c>
      <c r="F635" s="158" t="s">
        <v>336</v>
      </c>
      <c r="H635" s="157" t="s">
        <v>1</v>
      </c>
      <c r="I635" s="159"/>
      <c r="L635" s="156"/>
      <c r="M635" s="160"/>
      <c r="T635" s="161"/>
      <c r="AT635" s="157" t="s">
        <v>188</v>
      </c>
      <c r="AU635" s="157" t="s">
        <v>88</v>
      </c>
      <c r="AV635" s="12" t="s">
        <v>86</v>
      </c>
      <c r="AW635" s="12" t="s">
        <v>34</v>
      </c>
      <c r="AX635" s="12" t="s">
        <v>78</v>
      </c>
      <c r="AY635" s="157" t="s">
        <v>178</v>
      </c>
    </row>
    <row r="636" spans="2:65" s="13" customFormat="1" ht="11.25">
      <c r="B636" s="162"/>
      <c r="D636" s="153" t="s">
        <v>188</v>
      </c>
      <c r="E636" s="163" t="s">
        <v>1</v>
      </c>
      <c r="F636" s="164" t="s">
        <v>88</v>
      </c>
      <c r="H636" s="165">
        <v>2</v>
      </c>
      <c r="I636" s="166"/>
      <c r="L636" s="162"/>
      <c r="M636" s="167"/>
      <c r="T636" s="168"/>
      <c r="AT636" s="163" t="s">
        <v>188</v>
      </c>
      <c r="AU636" s="163" t="s">
        <v>88</v>
      </c>
      <c r="AV636" s="13" t="s">
        <v>88</v>
      </c>
      <c r="AW636" s="13" t="s">
        <v>34</v>
      </c>
      <c r="AX636" s="13" t="s">
        <v>78</v>
      </c>
      <c r="AY636" s="163" t="s">
        <v>178</v>
      </c>
    </row>
    <row r="637" spans="2:65" s="14" customFormat="1" ht="11.25">
      <c r="B637" s="169"/>
      <c r="D637" s="153" t="s">
        <v>188</v>
      </c>
      <c r="E637" s="170" t="s">
        <v>1</v>
      </c>
      <c r="F637" s="171" t="s">
        <v>195</v>
      </c>
      <c r="H637" s="172">
        <v>2</v>
      </c>
      <c r="I637" s="173"/>
      <c r="L637" s="169"/>
      <c r="M637" s="174"/>
      <c r="T637" s="175"/>
      <c r="AT637" s="170" t="s">
        <v>188</v>
      </c>
      <c r="AU637" s="170" t="s">
        <v>88</v>
      </c>
      <c r="AV637" s="14" t="s">
        <v>184</v>
      </c>
      <c r="AW637" s="14" t="s">
        <v>34</v>
      </c>
      <c r="AX637" s="14" t="s">
        <v>86</v>
      </c>
      <c r="AY637" s="170" t="s">
        <v>178</v>
      </c>
    </row>
    <row r="638" spans="2:65" s="1" customFormat="1" ht="16.5" customHeight="1">
      <c r="B638" s="31"/>
      <c r="C638" s="179" t="s">
        <v>678</v>
      </c>
      <c r="D638" s="179" t="s">
        <v>251</v>
      </c>
      <c r="E638" s="180" t="s">
        <v>679</v>
      </c>
      <c r="F638" s="181" t="s">
        <v>680</v>
      </c>
      <c r="G638" s="182" t="s">
        <v>333</v>
      </c>
      <c r="H638" s="183">
        <v>2</v>
      </c>
      <c r="I638" s="184"/>
      <c r="J638" s="185">
        <f>ROUND(I638*H638,2)</f>
        <v>0</v>
      </c>
      <c r="K638" s="181" t="s">
        <v>183</v>
      </c>
      <c r="L638" s="186"/>
      <c r="M638" s="187" t="s">
        <v>1</v>
      </c>
      <c r="N638" s="188" t="s">
        <v>43</v>
      </c>
      <c r="P638" s="149">
        <f>O638*H638</f>
        <v>0</v>
      </c>
      <c r="Q638" s="149">
        <v>2.0500000000000001E-2</v>
      </c>
      <c r="R638" s="149">
        <f>Q638*H638</f>
        <v>4.1000000000000002E-2</v>
      </c>
      <c r="S638" s="149">
        <v>0</v>
      </c>
      <c r="T638" s="150">
        <f>S638*H638</f>
        <v>0</v>
      </c>
      <c r="AR638" s="151" t="s">
        <v>420</v>
      </c>
      <c r="AT638" s="151" t="s">
        <v>251</v>
      </c>
      <c r="AU638" s="151" t="s">
        <v>88</v>
      </c>
      <c r="AY638" s="16" t="s">
        <v>178</v>
      </c>
      <c r="BE638" s="152">
        <f>IF(N638="základní",J638,0)</f>
        <v>0</v>
      </c>
      <c r="BF638" s="152">
        <f>IF(N638="snížená",J638,0)</f>
        <v>0</v>
      </c>
      <c r="BG638" s="152">
        <f>IF(N638="zákl. přenesená",J638,0)</f>
        <v>0</v>
      </c>
      <c r="BH638" s="152">
        <f>IF(N638="sníž. přenesená",J638,0)</f>
        <v>0</v>
      </c>
      <c r="BI638" s="152">
        <f>IF(N638="nulová",J638,0)</f>
        <v>0</v>
      </c>
      <c r="BJ638" s="16" t="s">
        <v>86</v>
      </c>
      <c r="BK638" s="152">
        <f>ROUND(I638*H638,2)</f>
        <v>0</v>
      </c>
      <c r="BL638" s="16" t="s">
        <v>321</v>
      </c>
      <c r="BM638" s="151" t="s">
        <v>681</v>
      </c>
    </row>
    <row r="639" spans="2:65" s="1" customFormat="1" ht="11.25">
      <c r="B639" s="31"/>
      <c r="D639" s="153" t="s">
        <v>186</v>
      </c>
      <c r="F639" s="154" t="s">
        <v>680</v>
      </c>
      <c r="I639" s="115"/>
      <c r="L639" s="31"/>
      <c r="M639" s="155"/>
      <c r="T639" s="55"/>
      <c r="AT639" s="16" t="s">
        <v>186</v>
      </c>
      <c r="AU639" s="16" t="s">
        <v>88</v>
      </c>
    </row>
    <row r="640" spans="2:65" s="1" customFormat="1" ht="16.5" customHeight="1">
      <c r="B640" s="31"/>
      <c r="C640" s="141" t="s">
        <v>682</v>
      </c>
      <c r="D640" s="141" t="s">
        <v>180</v>
      </c>
      <c r="E640" s="142" t="s">
        <v>683</v>
      </c>
      <c r="F640" s="143" t="s">
        <v>684</v>
      </c>
      <c r="G640" s="144" t="s">
        <v>333</v>
      </c>
      <c r="H640" s="145">
        <v>1</v>
      </c>
      <c r="I640" s="146"/>
      <c r="J640" s="147">
        <f>ROUND(I640*H640,2)</f>
        <v>0</v>
      </c>
      <c r="K640" s="143" t="s">
        <v>1</v>
      </c>
      <c r="L640" s="31"/>
      <c r="M640" s="148" t="s">
        <v>1</v>
      </c>
      <c r="N640" s="111" t="s">
        <v>43</v>
      </c>
      <c r="P640" s="149">
        <f>O640*H640</f>
        <v>0</v>
      </c>
      <c r="Q640" s="149">
        <v>8.4999999999999995E-4</v>
      </c>
      <c r="R640" s="149">
        <f>Q640*H640</f>
        <v>8.4999999999999995E-4</v>
      </c>
      <c r="S640" s="149">
        <v>0</v>
      </c>
      <c r="T640" s="150">
        <f>S640*H640</f>
        <v>0</v>
      </c>
      <c r="AR640" s="151" t="s">
        <v>321</v>
      </c>
      <c r="AT640" s="151" t="s">
        <v>180</v>
      </c>
      <c r="AU640" s="151" t="s">
        <v>88</v>
      </c>
      <c r="AY640" s="16" t="s">
        <v>178</v>
      </c>
      <c r="BE640" s="152">
        <f>IF(N640="základní",J640,0)</f>
        <v>0</v>
      </c>
      <c r="BF640" s="152">
        <f>IF(N640="snížená",J640,0)</f>
        <v>0</v>
      </c>
      <c r="BG640" s="152">
        <f>IF(N640="zákl. přenesená",J640,0)</f>
        <v>0</v>
      </c>
      <c r="BH640" s="152">
        <f>IF(N640="sníž. přenesená",J640,0)</f>
        <v>0</v>
      </c>
      <c r="BI640" s="152">
        <f>IF(N640="nulová",J640,0)</f>
        <v>0</v>
      </c>
      <c r="BJ640" s="16" t="s">
        <v>86</v>
      </c>
      <c r="BK640" s="152">
        <f>ROUND(I640*H640,2)</f>
        <v>0</v>
      </c>
      <c r="BL640" s="16" t="s">
        <v>321</v>
      </c>
      <c r="BM640" s="151" t="s">
        <v>685</v>
      </c>
    </row>
    <row r="641" spans="2:65" s="1" customFormat="1" ht="11.25">
      <c r="B641" s="31"/>
      <c r="D641" s="153" t="s">
        <v>186</v>
      </c>
      <c r="F641" s="154" t="s">
        <v>686</v>
      </c>
      <c r="I641" s="115"/>
      <c r="L641" s="31"/>
      <c r="M641" s="155"/>
      <c r="T641" s="55"/>
      <c r="AT641" s="16" t="s">
        <v>186</v>
      </c>
      <c r="AU641" s="16" t="s">
        <v>88</v>
      </c>
    </row>
    <row r="642" spans="2:65" s="12" customFormat="1" ht="11.25">
      <c r="B642" s="156"/>
      <c r="D642" s="153" t="s">
        <v>188</v>
      </c>
      <c r="E642" s="157" t="s">
        <v>1</v>
      </c>
      <c r="F642" s="158" t="s">
        <v>687</v>
      </c>
      <c r="H642" s="157" t="s">
        <v>1</v>
      </c>
      <c r="I642" s="159"/>
      <c r="L642" s="156"/>
      <c r="M642" s="160"/>
      <c r="T642" s="161"/>
      <c r="AT642" s="157" t="s">
        <v>188</v>
      </c>
      <c r="AU642" s="157" t="s">
        <v>88</v>
      </c>
      <c r="AV642" s="12" t="s">
        <v>86</v>
      </c>
      <c r="AW642" s="12" t="s">
        <v>34</v>
      </c>
      <c r="AX642" s="12" t="s">
        <v>78</v>
      </c>
      <c r="AY642" s="157" t="s">
        <v>178</v>
      </c>
    </row>
    <row r="643" spans="2:65" s="13" customFormat="1" ht="11.25">
      <c r="B643" s="162"/>
      <c r="D643" s="153" t="s">
        <v>188</v>
      </c>
      <c r="E643" s="163" t="s">
        <v>1</v>
      </c>
      <c r="F643" s="164" t="s">
        <v>86</v>
      </c>
      <c r="H643" s="165">
        <v>1</v>
      </c>
      <c r="I643" s="166"/>
      <c r="L643" s="162"/>
      <c r="M643" s="167"/>
      <c r="T643" s="168"/>
      <c r="AT643" s="163" t="s">
        <v>188</v>
      </c>
      <c r="AU643" s="163" t="s">
        <v>88</v>
      </c>
      <c r="AV643" s="13" t="s">
        <v>88</v>
      </c>
      <c r="AW643" s="13" t="s">
        <v>34</v>
      </c>
      <c r="AX643" s="13" t="s">
        <v>78</v>
      </c>
      <c r="AY643" s="163" t="s">
        <v>178</v>
      </c>
    </row>
    <row r="644" spans="2:65" s="14" customFormat="1" ht="11.25">
      <c r="B644" s="169"/>
      <c r="D644" s="153" t="s">
        <v>188</v>
      </c>
      <c r="E644" s="170" t="s">
        <v>1</v>
      </c>
      <c r="F644" s="171" t="s">
        <v>195</v>
      </c>
      <c r="H644" s="172">
        <v>1</v>
      </c>
      <c r="I644" s="173"/>
      <c r="L644" s="169"/>
      <c r="M644" s="174"/>
      <c r="T644" s="175"/>
      <c r="AT644" s="170" t="s">
        <v>188</v>
      </c>
      <c r="AU644" s="170" t="s">
        <v>88</v>
      </c>
      <c r="AV644" s="14" t="s">
        <v>184</v>
      </c>
      <c r="AW644" s="14" t="s">
        <v>34</v>
      </c>
      <c r="AX644" s="14" t="s">
        <v>86</v>
      </c>
      <c r="AY644" s="170" t="s">
        <v>178</v>
      </c>
    </row>
    <row r="645" spans="2:65" s="1" customFormat="1" ht="21.75" customHeight="1">
      <c r="B645" s="31"/>
      <c r="C645" s="179" t="s">
        <v>688</v>
      </c>
      <c r="D645" s="179" t="s">
        <v>251</v>
      </c>
      <c r="E645" s="180" t="s">
        <v>689</v>
      </c>
      <c r="F645" s="181" t="s">
        <v>690</v>
      </c>
      <c r="G645" s="182" t="s">
        <v>96</v>
      </c>
      <c r="H645" s="183">
        <v>2</v>
      </c>
      <c r="I645" s="184"/>
      <c r="J645" s="185">
        <f>ROUND(I645*H645,2)</f>
        <v>0</v>
      </c>
      <c r="K645" s="181" t="s">
        <v>183</v>
      </c>
      <c r="L645" s="186"/>
      <c r="M645" s="187" t="s">
        <v>1</v>
      </c>
      <c r="N645" s="188" t="s">
        <v>43</v>
      </c>
      <c r="P645" s="149">
        <f>O645*H645</f>
        <v>0</v>
      </c>
      <c r="Q645" s="149">
        <v>4.0210000000000003E-2</v>
      </c>
      <c r="R645" s="149">
        <f>Q645*H645</f>
        <v>8.0420000000000005E-2</v>
      </c>
      <c r="S645" s="149">
        <v>0</v>
      </c>
      <c r="T645" s="150">
        <f>S645*H645</f>
        <v>0</v>
      </c>
      <c r="AR645" s="151" t="s">
        <v>420</v>
      </c>
      <c r="AT645" s="151" t="s">
        <v>251</v>
      </c>
      <c r="AU645" s="151" t="s">
        <v>88</v>
      </c>
      <c r="AY645" s="16" t="s">
        <v>178</v>
      </c>
      <c r="BE645" s="152">
        <f>IF(N645="základní",J645,0)</f>
        <v>0</v>
      </c>
      <c r="BF645" s="152">
        <f>IF(N645="snížená",J645,0)</f>
        <v>0</v>
      </c>
      <c r="BG645" s="152">
        <f>IF(N645="zákl. přenesená",J645,0)</f>
        <v>0</v>
      </c>
      <c r="BH645" s="152">
        <f>IF(N645="sníž. přenesená",J645,0)</f>
        <v>0</v>
      </c>
      <c r="BI645" s="152">
        <f>IF(N645="nulová",J645,0)</f>
        <v>0</v>
      </c>
      <c r="BJ645" s="16" t="s">
        <v>86</v>
      </c>
      <c r="BK645" s="152">
        <f>ROUND(I645*H645,2)</f>
        <v>0</v>
      </c>
      <c r="BL645" s="16" t="s">
        <v>321</v>
      </c>
      <c r="BM645" s="151" t="s">
        <v>691</v>
      </c>
    </row>
    <row r="646" spans="2:65" s="1" customFormat="1" ht="11.25">
      <c r="B646" s="31"/>
      <c r="D646" s="153" t="s">
        <v>186</v>
      </c>
      <c r="F646" s="154" t="s">
        <v>690</v>
      </c>
      <c r="I646" s="115"/>
      <c r="L646" s="31"/>
      <c r="M646" s="155"/>
      <c r="T646" s="55"/>
      <c r="AT646" s="16" t="s">
        <v>186</v>
      </c>
      <c r="AU646" s="16" t="s">
        <v>88</v>
      </c>
    </row>
    <row r="647" spans="2:65" s="12" customFormat="1" ht="11.25">
      <c r="B647" s="156"/>
      <c r="D647" s="153" t="s">
        <v>188</v>
      </c>
      <c r="E647" s="157" t="s">
        <v>1</v>
      </c>
      <c r="F647" s="158" t="s">
        <v>687</v>
      </c>
      <c r="H647" s="157" t="s">
        <v>1</v>
      </c>
      <c r="I647" s="159"/>
      <c r="L647" s="156"/>
      <c r="M647" s="160"/>
      <c r="T647" s="161"/>
      <c r="AT647" s="157" t="s">
        <v>188</v>
      </c>
      <c r="AU647" s="157" t="s">
        <v>88</v>
      </c>
      <c r="AV647" s="12" t="s">
        <v>86</v>
      </c>
      <c r="AW647" s="12" t="s">
        <v>34</v>
      </c>
      <c r="AX647" s="12" t="s">
        <v>78</v>
      </c>
      <c r="AY647" s="157" t="s">
        <v>178</v>
      </c>
    </row>
    <row r="648" spans="2:65" s="13" customFormat="1" ht="11.25">
      <c r="B648" s="162"/>
      <c r="D648" s="153" t="s">
        <v>188</v>
      </c>
      <c r="E648" s="163" t="s">
        <v>1</v>
      </c>
      <c r="F648" s="164" t="s">
        <v>692</v>
      </c>
      <c r="H648" s="165">
        <v>2</v>
      </c>
      <c r="I648" s="166"/>
      <c r="L648" s="162"/>
      <c r="M648" s="167"/>
      <c r="T648" s="168"/>
      <c r="AT648" s="163" t="s">
        <v>188</v>
      </c>
      <c r="AU648" s="163" t="s">
        <v>88</v>
      </c>
      <c r="AV648" s="13" t="s">
        <v>88</v>
      </c>
      <c r="AW648" s="13" t="s">
        <v>34</v>
      </c>
      <c r="AX648" s="13" t="s">
        <v>78</v>
      </c>
      <c r="AY648" s="163" t="s">
        <v>178</v>
      </c>
    </row>
    <row r="649" spans="2:65" s="14" customFormat="1" ht="11.25">
      <c r="B649" s="169"/>
      <c r="D649" s="153" t="s">
        <v>188</v>
      </c>
      <c r="E649" s="170" t="s">
        <v>1</v>
      </c>
      <c r="F649" s="171" t="s">
        <v>195</v>
      </c>
      <c r="H649" s="172">
        <v>2</v>
      </c>
      <c r="I649" s="173"/>
      <c r="L649" s="169"/>
      <c r="M649" s="174"/>
      <c r="T649" s="175"/>
      <c r="AT649" s="170" t="s">
        <v>188</v>
      </c>
      <c r="AU649" s="170" t="s">
        <v>88</v>
      </c>
      <c r="AV649" s="14" t="s">
        <v>184</v>
      </c>
      <c r="AW649" s="14" t="s">
        <v>34</v>
      </c>
      <c r="AX649" s="14" t="s">
        <v>86</v>
      </c>
      <c r="AY649" s="170" t="s">
        <v>178</v>
      </c>
    </row>
    <row r="650" spans="2:65" s="1" customFormat="1" ht="16.5" customHeight="1">
      <c r="B650" s="31"/>
      <c r="C650" s="141" t="s">
        <v>693</v>
      </c>
      <c r="D650" s="141" t="s">
        <v>180</v>
      </c>
      <c r="E650" s="142" t="s">
        <v>694</v>
      </c>
      <c r="F650" s="143" t="s">
        <v>695</v>
      </c>
      <c r="G650" s="144" t="s">
        <v>254</v>
      </c>
      <c r="H650" s="145">
        <v>0.77900000000000003</v>
      </c>
      <c r="I650" s="146"/>
      <c r="J650" s="147">
        <f>ROUND(I650*H650,2)</f>
        <v>0</v>
      </c>
      <c r="K650" s="143" t="s">
        <v>183</v>
      </c>
      <c r="L650" s="31"/>
      <c r="M650" s="148" t="s">
        <v>1</v>
      </c>
      <c r="N650" s="111" t="s">
        <v>43</v>
      </c>
      <c r="P650" s="149">
        <f>O650*H650</f>
        <v>0</v>
      </c>
      <c r="Q650" s="149">
        <v>0</v>
      </c>
      <c r="R650" s="149">
        <f>Q650*H650</f>
        <v>0</v>
      </c>
      <c r="S650" s="149">
        <v>0</v>
      </c>
      <c r="T650" s="150">
        <f>S650*H650</f>
        <v>0</v>
      </c>
      <c r="AR650" s="151" t="s">
        <v>321</v>
      </c>
      <c r="AT650" s="151" t="s">
        <v>180</v>
      </c>
      <c r="AU650" s="151" t="s">
        <v>88</v>
      </c>
      <c r="AY650" s="16" t="s">
        <v>178</v>
      </c>
      <c r="BE650" s="152">
        <f>IF(N650="základní",J650,0)</f>
        <v>0</v>
      </c>
      <c r="BF650" s="152">
        <f>IF(N650="snížená",J650,0)</f>
        <v>0</v>
      </c>
      <c r="BG650" s="152">
        <f>IF(N650="zákl. přenesená",J650,0)</f>
        <v>0</v>
      </c>
      <c r="BH650" s="152">
        <f>IF(N650="sníž. přenesená",J650,0)</f>
        <v>0</v>
      </c>
      <c r="BI650" s="152">
        <f>IF(N650="nulová",J650,0)</f>
        <v>0</v>
      </c>
      <c r="BJ650" s="16" t="s">
        <v>86</v>
      </c>
      <c r="BK650" s="152">
        <f>ROUND(I650*H650,2)</f>
        <v>0</v>
      </c>
      <c r="BL650" s="16" t="s">
        <v>321</v>
      </c>
      <c r="BM650" s="151" t="s">
        <v>696</v>
      </c>
    </row>
    <row r="651" spans="2:65" s="1" customFormat="1" ht="19.5">
      <c r="B651" s="31"/>
      <c r="D651" s="153" t="s">
        <v>186</v>
      </c>
      <c r="F651" s="154" t="s">
        <v>697</v>
      </c>
      <c r="I651" s="115"/>
      <c r="L651" s="31"/>
      <c r="M651" s="155"/>
      <c r="T651" s="55"/>
      <c r="AT651" s="16" t="s">
        <v>186</v>
      </c>
      <c r="AU651" s="16" t="s">
        <v>88</v>
      </c>
    </row>
    <row r="652" spans="2:65" s="11" customFormat="1" ht="22.9" customHeight="1">
      <c r="B652" s="129"/>
      <c r="D652" s="130" t="s">
        <v>77</v>
      </c>
      <c r="E652" s="139" t="s">
        <v>698</v>
      </c>
      <c r="F652" s="139" t="s">
        <v>699</v>
      </c>
      <c r="I652" s="132"/>
      <c r="J652" s="140">
        <f>BK652</f>
        <v>0</v>
      </c>
      <c r="L652" s="129"/>
      <c r="M652" s="134"/>
      <c r="P652" s="135">
        <f>SUM(P653:P673)</f>
        <v>0</v>
      </c>
      <c r="R652" s="135">
        <f>SUM(R653:R673)</f>
        <v>0.20738558399999998</v>
      </c>
      <c r="T652" s="136">
        <f>SUM(T653:T673)</f>
        <v>0</v>
      </c>
      <c r="AR652" s="130" t="s">
        <v>88</v>
      </c>
      <c r="AT652" s="137" t="s">
        <v>77</v>
      </c>
      <c r="AU652" s="137" t="s">
        <v>86</v>
      </c>
      <c r="AY652" s="130" t="s">
        <v>178</v>
      </c>
      <c r="BK652" s="138">
        <f>SUM(BK653:BK673)</f>
        <v>0</v>
      </c>
    </row>
    <row r="653" spans="2:65" s="1" customFormat="1" ht="16.5" customHeight="1">
      <c r="B653" s="31"/>
      <c r="C653" s="141" t="s">
        <v>700</v>
      </c>
      <c r="D653" s="141" t="s">
        <v>180</v>
      </c>
      <c r="E653" s="142" t="s">
        <v>701</v>
      </c>
      <c r="F653" s="143" t="s">
        <v>702</v>
      </c>
      <c r="G653" s="144" t="s">
        <v>96</v>
      </c>
      <c r="H653" s="145">
        <v>60.97</v>
      </c>
      <c r="I653" s="146"/>
      <c r="J653" s="147">
        <f>ROUND(I653*H653,2)</f>
        <v>0</v>
      </c>
      <c r="K653" s="143" t="s">
        <v>183</v>
      </c>
      <c r="L653" s="31"/>
      <c r="M653" s="148" t="s">
        <v>1</v>
      </c>
      <c r="N653" s="111" t="s">
        <v>43</v>
      </c>
      <c r="P653" s="149">
        <f>O653*H653</f>
        <v>0</v>
      </c>
      <c r="Q653" s="149">
        <v>2.9999999999999997E-4</v>
      </c>
      <c r="R653" s="149">
        <f>Q653*H653</f>
        <v>1.8290999999999998E-2</v>
      </c>
      <c r="S653" s="149">
        <v>0</v>
      </c>
      <c r="T653" s="150">
        <f>S653*H653</f>
        <v>0</v>
      </c>
      <c r="AR653" s="151" t="s">
        <v>321</v>
      </c>
      <c r="AT653" s="151" t="s">
        <v>180</v>
      </c>
      <c r="AU653" s="151" t="s">
        <v>88</v>
      </c>
      <c r="AY653" s="16" t="s">
        <v>178</v>
      </c>
      <c r="BE653" s="152">
        <f>IF(N653="základní",J653,0)</f>
        <v>0</v>
      </c>
      <c r="BF653" s="152">
        <f>IF(N653="snížená",J653,0)</f>
        <v>0</v>
      </c>
      <c r="BG653" s="152">
        <f>IF(N653="zákl. přenesená",J653,0)</f>
        <v>0</v>
      </c>
      <c r="BH653" s="152">
        <f>IF(N653="sníž. přenesená",J653,0)</f>
        <v>0</v>
      </c>
      <c r="BI653" s="152">
        <f>IF(N653="nulová",J653,0)</f>
        <v>0</v>
      </c>
      <c r="BJ653" s="16" t="s">
        <v>86</v>
      </c>
      <c r="BK653" s="152">
        <f>ROUND(I653*H653,2)</f>
        <v>0</v>
      </c>
      <c r="BL653" s="16" t="s">
        <v>321</v>
      </c>
      <c r="BM653" s="151" t="s">
        <v>703</v>
      </c>
    </row>
    <row r="654" spans="2:65" s="1" customFormat="1" ht="11.25">
      <c r="B654" s="31"/>
      <c r="D654" s="153" t="s">
        <v>186</v>
      </c>
      <c r="F654" s="154" t="s">
        <v>704</v>
      </c>
      <c r="I654" s="115"/>
      <c r="L654" s="31"/>
      <c r="M654" s="155"/>
      <c r="T654" s="55"/>
      <c r="AT654" s="16" t="s">
        <v>186</v>
      </c>
      <c r="AU654" s="16" t="s">
        <v>88</v>
      </c>
    </row>
    <row r="655" spans="2:65" s="13" customFormat="1" ht="11.25">
      <c r="B655" s="162"/>
      <c r="D655" s="153" t="s">
        <v>188</v>
      </c>
      <c r="E655" s="163" t="s">
        <v>1</v>
      </c>
      <c r="F655" s="164" t="s">
        <v>94</v>
      </c>
      <c r="H655" s="165">
        <v>60.97</v>
      </c>
      <c r="I655" s="166"/>
      <c r="L655" s="162"/>
      <c r="M655" s="167"/>
      <c r="T655" s="168"/>
      <c r="AT655" s="163" t="s">
        <v>188</v>
      </c>
      <c r="AU655" s="163" t="s">
        <v>88</v>
      </c>
      <c r="AV655" s="13" t="s">
        <v>88</v>
      </c>
      <c r="AW655" s="13" t="s">
        <v>34</v>
      </c>
      <c r="AX655" s="13" t="s">
        <v>78</v>
      </c>
      <c r="AY655" s="163" t="s">
        <v>178</v>
      </c>
    </row>
    <row r="656" spans="2:65" s="14" customFormat="1" ht="11.25">
      <c r="B656" s="169"/>
      <c r="D656" s="153" t="s">
        <v>188</v>
      </c>
      <c r="E656" s="170" t="s">
        <v>1</v>
      </c>
      <c r="F656" s="171" t="s">
        <v>195</v>
      </c>
      <c r="H656" s="172">
        <v>60.97</v>
      </c>
      <c r="I656" s="173"/>
      <c r="L656" s="169"/>
      <c r="M656" s="174"/>
      <c r="T656" s="175"/>
      <c r="AT656" s="170" t="s">
        <v>188</v>
      </c>
      <c r="AU656" s="170" t="s">
        <v>88</v>
      </c>
      <c r="AV656" s="14" t="s">
        <v>184</v>
      </c>
      <c r="AW656" s="14" t="s">
        <v>34</v>
      </c>
      <c r="AX656" s="14" t="s">
        <v>86</v>
      </c>
      <c r="AY656" s="170" t="s">
        <v>178</v>
      </c>
    </row>
    <row r="657" spans="2:65" s="1" customFormat="1" ht="11.25">
      <c r="B657" s="31"/>
      <c r="D657" s="153" t="s">
        <v>200</v>
      </c>
      <c r="F657" s="176" t="s">
        <v>414</v>
      </c>
      <c r="L657" s="31"/>
      <c r="M657" s="155"/>
      <c r="T657" s="55"/>
      <c r="AU657" s="16" t="s">
        <v>88</v>
      </c>
    </row>
    <row r="658" spans="2:65" s="1" customFormat="1" ht="11.25">
      <c r="B658" s="31"/>
      <c r="D658" s="153" t="s">
        <v>200</v>
      </c>
      <c r="F658" s="177" t="s">
        <v>415</v>
      </c>
      <c r="H658" s="178">
        <v>0</v>
      </c>
      <c r="L658" s="31"/>
      <c r="M658" s="155"/>
      <c r="T658" s="55"/>
      <c r="AU658" s="16" t="s">
        <v>88</v>
      </c>
    </row>
    <row r="659" spans="2:65" s="1" customFormat="1" ht="11.25">
      <c r="B659" s="31"/>
      <c r="D659" s="153" t="s">
        <v>200</v>
      </c>
      <c r="F659" s="177" t="s">
        <v>416</v>
      </c>
      <c r="H659" s="178">
        <v>60.97</v>
      </c>
      <c r="L659" s="31"/>
      <c r="M659" s="155"/>
      <c r="T659" s="55"/>
      <c r="AU659" s="16" t="s">
        <v>88</v>
      </c>
    </row>
    <row r="660" spans="2:65" s="1" customFormat="1" ht="11.25">
      <c r="B660" s="31"/>
      <c r="D660" s="153" t="s">
        <v>200</v>
      </c>
      <c r="F660" s="177" t="s">
        <v>195</v>
      </c>
      <c r="H660" s="178">
        <v>60.97</v>
      </c>
      <c r="L660" s="31"/>
      <c r="M660" s="155"/>
      <c r="T660" s="55"/>
      <c r="AU660" s="16" t="s">
        <v>88</v>
      </c>
    </row>
    <row r="661" spans="2:65" s="1" customFormat="1" ht="24.2" customHeight="1">
      <c r="B661" s="31"/>
      <c r="C661" s="179" t="s">
        <v>705</v>
      </c>
      <c r="D661" s="179" t="s">
        <v>251</v>
      </c>
      <c r="E661" s="180" t="s">
        <v>706</v>
      </c>
      <c r="F661" s="181" t="s">
        <v>707</v>
      </c>
      <c r="G661" s="182" t="s">
        <v>96</v>
      </c>
      <c r="H661" s="183">
        <v>67.066999999999993</v>
      </c>
      <c r="I661" s="184"/>
      <c r="J661" s="185">
        <f>ROUND(I661*H661,2)</f>
        <v>0</v>
      </c>
      <c r="K661" s="181" t="s">
        <v>183</v>
      </c>
      <c r="L661" s="186"/>
      <c r="M661" s="187" t="s">
        <v>1</v>
      </c>
      <c r="N661" s="188" t="s">
        <v>43</v>
      </c>
      <c r="P661" s="149">
        <f>O661*H661</f>
        <v>0</v>
      </c>
      <c r="Q661" s="149">
        <v>2.5999999999999999E-3</v>
      </c>
      <c r="R661" s="149">
        <f>Q661*H661</f>
        <v>0.17437419999999998</v>
      </c>
      <c r="S661" s="149">
        <v>0</v>
      </c>
      <c r="T661" s="150">
        <f>S661*H661</f>
        <v>0</v>
      </c>
      <c r="AR661" s="151" t="s">
        <v>420</v>
      </c>
      <c r="AT661" s="151" t="s">
        <v>251</v>
      </c>
      <c r="AU661" s="151" t="s">
        <v>88</v>
      </c>
      <c r="AY661" s="16" t="s">
        <v>178</v>
      </c>
      <c r="BE661" s="152">
        <f>IF(N661="základní",J661,0)</f>
        <v>0</v>
      </c>
      <c r="BF661" s="152">
        <f>IF(N661="snížená",J661,0)</f>
        <v>0</v>
      </c>
      <c r="BG661" s="152">
        <f>IF(N661="zákl. přenesená",J661,0)</f>
        <v>0</v>
      </c>
      <c r="BH661" s="152">
        <f>IF(N661="sníž. přenesená",J661,0)</f>
        <v>0</v>
      </c>
      <c r="BI661" s="152">
        <f>IF(N661="nulová",J661,0)</f>
        <v>0</v>
      </c>
      <c r="BJ661" s="16" t="s">
        <v>86</v>
      </c>
      <c r="BK661" s="152">
        <f>ROUND(I661*H661,2)</f>
        <v>0</v>
      </c>
      <c r="BL661" s="16" t="s">
        <v>321</v>
      </c>
      <c r="BM661" s="151" t="s">
        <v>708</v>
      </c>
    </row>
    <row r="662" spans="2:65" s="1" customFormat="1" ht="11.25">
      <c r="B662" s="31"/>
      <c r="D662" s="153" t="s">
        <v>186</v>
      </c>
      <c r="F662" s="154" t="s">
        <v>707</v>
      </c>
      <c r="I662" s="115"/>
      <c r="L662" s="31"/>
      <c r="M662" s="155"/>
      <c r="T662" s="55"/>
      <c r="AT662" s="16" t="s">
        <v>186</v>
      </c>
      <c r="AU662" s="16" t="s">
        <v>88</v>
      </c>
    </row>
    <row r="663" spans="2:65" s="13" customFormat="1" ht="11.25">
      <c r="B663" s="162"/>
      <c r="D663" s="153" t="s">
        <v>188</v>
      </c>
      <c r="F663" s="164" t="s">
        <v>709</v>
      </c>
      <c r="H663" s="165">
        <v>67.066999999999993</v>
      </c>
      <c r="I663" s="166"/>
      <c r="L663" s="162"/>
      <c r="M663" s="167"/>
      <c r="T663" s="168"/>
      <c r="AT663" s="163" t="s">
        <v>188</v>
      </c>
      <c r="AU663" s="163" t="s">
        <v>88</v>
      </c>
      <c r="AV663" s="13" t="s">
        <v>88</v>
      </c>
      <c r="AW663" s="13" t="s">
        <v>4</v>
      </c>
      <c r="AX663" s="13" t="s">
        <v>86</v>
      </c>
      <c r="AY663" s="163" t="s">
        <v>178</v>
      </c>
    </row>
    <row r="664" spans="2:65" s="1" customFormat="1" ht="16.5" customHeight="1">
      <c r="B664" s="31"/>
      <c r="C664" s="141" t="s">
        <v>710</v>
      </c>
      <c r="D664" s="141" t="s">
        <v>180</v>
      </c>
      <c r="E664" s="142" t="s">
        <v>711</v>
      </c>
      <c r="F664" s="143" t="s">
        <v>712</v>
      </c>
      <c r="G664" s="144" t="s">
        <v>345</v>
      </c>
      <c r="H664" s="145">
        <v>47.98</v>
      </c>
      <c r="I664" s="146"/>
      <c r="J664" s="147">
        <f>ROUND(I664*H664,2)</f>
        <v>0</v>
      </c>
      <c r="K664" s="143" t="s">
        <v>183</v>
      </c>
      <c r="L664" s="31"/>
      <c r="M664" s="148" t="s">
        <v>1</v>
      </c>
      <c r="N664" s="111" t="s">
        <v>43</v>
      </c>
      <c r="P664" s="149">
        <f>O664*H664</f>
        <v>0</v>
      </c>
      <c r="Q664" s="149">
        <v>7.9999999999999996E-7</v>
      </c>
      <c r="R664" s="149">
        <f>Q664*H664</f>
        <v>3.8383999999999997E-5</v>
      </c>
      <c r="S664" s="149">
        <v>0</v>
      </c>
      <c r="T664" s="150">
        <f>S664*H664</f>
        <v>0</v>
      </c>
      <c r="AR664" s="151" t="s">
        <v>321</v>
      </c>
      <c r="AT664" s="151" t="s">
        <v>180</v>
      </c>
      <c r="AU664" s="151" t="s">
        <v>88</v>
      </c>
      <c r="AY664" s="16" t="s">
        <v>178</v>
      </c>
      <c r="BE664" s="152">
        <f>IF(N664="základní",J664,0)</f>
        <v>0</v>
      </c>
      <c r="BF664" s="152">
        <f>IF(N664="snížená",J664,0)</f>
        <v>0</v>
      </c>
      <c r="BG664" s="152">
        <f>IF(N664="zákl. přenesená",J664,0)</f>
        <v>0</v>
      </c>
      <c r="BH664" s="152">
        <f>IF(N664="sníž. přenesená",J664,0)</f>
        <v>0</v>
      </c>
      <c r="BI664" s="152">
        <f>IF(N664="nulová",J664,0)</f>
        <v>0</v>
      </c>
      <c r="BJ664" s="16" t="s">
        <v>86</v>
      </c>
      <c r="BK664" s="152">
        <f>ROUND(I664*H664,2)</f>
        <v>0</v>
      </c>
      <c r="BL664" s="16" t="s">
        <v>321</v>
      </c>
      <c r="BM664" s="151" t="s">
        <v>713</v>
      </c>
    </row>
    <row r="665" spans="2:65" s="1" customFormat="1" ht="11.25">
      <c r="B665" s="31"/>
      <c r="D665" s="153" t="s">
        <v>186</v>
      </c>
      <c r="F665" s="154" t="s">
        <v>714</v>
      </c>
      <c r="I665" s="115"/>
      <c r="L665" s="31"/>
      <c r="M665" s="155"/>
      <c r="T665" s="55"/>
      <c r="AT665" s="16" t="s">
        <v>186</v>
      </c>
      <c r="AU665" s="16" t="s">
        <v>88</v>
      </c>
    </row>
    <row r="666" spans="2:65" s="12" customFormat="1" ht="11.25">
      <c r="B666" s="156"/>
      <c r="D666" s="153" t="s">
        <v>188</v>
      </c>
      <c r="E666" s="157" t="s">
        <v>1</v>
      </c>
      <c r="F666" s="158" t="s">
        <v>715</v>
      </c>
      <c r="H666" s="157" t="s">
        <v>1</v>
      </c>
      <c r="I666" s="159"/>
      <c r="L666" s="156"/>
      <c r="M666" s="160"/>
      <c r="T666" s="161"/>
      <c r="AT666" s="157" t="s">
        <v>188</v>
      </c>
      <c r="AU666" s="157" t="s">
        <v>88</v>
      </c>
      <c r="AV666" s="12" t="s">
        <v>86</v>
      </c>
      <c r="AW666" s="12" t="s">
        <v>34</v>
      </c>
      <c r="AX666" s="12" t="s">
        <v>78</v>
      </c>
      <c r="AY666" s="157" t="s">
        <v>178</v>
      </c>
    </row>
    <row r="667" spans="2:65" s="13" customFormat="1" ht="11.25">
      <c r="B667" s="162"/>
      <c r="D667" s="153" t="s">
        <v>188</v>
      </c>
      <c r="E667" s="163" t="s">
        <v>1</v>
      </c>
      <c r="F667" s="164" t="s">
        <v>716</v>
      </c>
      <c r="H667" s="165">
        <v>47.98</v>
      </c>
      <c r="I667" s="166"/>
      <c r="L667" s="162"/>
      <c r="M667" s="167"/>
      <c r="T667" s="168"/>
      <c r="AT667" s="163" t="s">
        <v>188</v>
      </c>
      <c r="AU667" s="163" t="s">
        <v>88</v>
      </c>
      <c r="AV667" s="13" t="s">
        <v>88</v>
      </c>
      <c r="AW667" s="13" t="s">
        <v>34</v>
      </c>
      <c r="AX667" s="13" t="s">
        <v>78</v>
      </c>
      <c r="AY667" s="163" t="s">
        <v>178</v>
      </c>
    </row>
    <row r="668" spans="2:65" s="14" customFormat="1" ht="11.25">
      <c r="B668" s="169"/>
      <c r="D668" s="153" t="s">
        <v>188</v>
      </c>
      <c r="E668" s="170" t="s">
        <v>1</v>
      </c>
      <c r="F668" s="171" t="s">
        <v>195</v>
      </c>
      <c r="H668" s="172">
        <v>47.98</v>
      </c>
      <c r="I668" s="173"/>
      <c r="L668" s="169"/>
      <c r="M668" s="174"/>
      <c r="T668" s="175"/>
      <c r="AT668" s="170" t="s">
        <v>188</v>
      </c>
      <c r="AU668" s="170" t="s">
        <v>88</v>
      </c>
      <c r="AV668" s="14" t="s">
        <v>184</v>
      </c>
      <c r="AW668" s="14" t="s">
        <v>34</v>
      </c>
      <c r="AX668" s="14" t="s">
        <v>86</v>
      </c>
      <c r="AY668" s="170" t="s">
        <v>178</v>
      </c>
    </row>
    <row r="669" spans="2:65" s="1" customFormat="1" ht="16.5" customHeight="1">
      <c r="B669" s="31"/>
      <c r="C669" s="179" t="s">
        <v>717</v>
      </c>
      <c r="D669" s="179" t="s">
        <v>251</v>
      </c>
      <c r="E669" s="180" t="s">
        <v>718</v>
      </c>
      <c r="F669" s="181" t="s">
        <v>719</v>
      </c>
      <c r="G669" s="182" t="s">
        <v>345</v>
      </c>
      <c r="H669" s="183">
        <v>48.94</v>
      </c>
      <c r="I669" s="184"/>
      <c r="J669" s="185">
        <f>ROUND(I669*H669,2)</f>
        <v>0</v>
      </c>
      <c r="K669" s="181" t="s">
        <v>183</v>
      </c>
      <c r="L669" s="186"/>
      <c r="M669" s="187" t="s">
        <v>1</v>
      </c>
      <c r="N669" s="188" t="s">
        <v>43</v>
      </c>
      <c r="P669" s="149">
        <f>O669*H669</f>
        <v>0</v>
      </c>
      <c r="Q669" s="149">
        <v>2.9999999999999997E-4</v>
      </c>
      <c r="R669" s="149">
        <f>Q669*H669</f>
        <v>1.4681999999999999E-2</v>
      </c>
      <c r="S669" s="149">
        <v>0</v>
      </c>
      <c r="T669" s="150">
        <f>S669*H669</f>
        <v>0</v>
      </c>
      <c r="AR669" s="151" t="s">
        <v>420</v>
      </c>
      <c r="AT669" s="151" t="s">
        <v>251</v>
      </c>
      <c r="AU669" s="151" t="s">
        <v>88</v>
      </c>
      <c r="AY669" s="16" t="s">
        <v>178</v>
      </c>
      <c r="BE669" s="152">
        <f>IF(N669="základní",J669,0)</f>
        <v>0</v>
      </c>
      <c r="BF669" s="152">
        <f>IF(N669="snížená",J669,0)</f>
        <v>0</v>
      </c>
      <c r="BG669" s="152">
        <f>IF(N669="zákl. přenesená",J669,0)</f>
        <v>0</v>
      </c>
      <c r="BH669" s="152">
        <f>IF(N669="sníž. přenesená",J669,0)</f>
        <v>0</v>
      </c>
      <c r="BI669" s="152">
        <f>IF(N669="nulová",J669,0)</f>
        <v>0</v>
      </c>
      <c r="BJ669" s="16" t="s">
        <v>86</v>
      </c>
      <c r="BK669" s="152">
        <f>ROUND(I669*H669,2)</f>
        <v>0</v>
      </c>
      <c r="BL669" s="16" t="s">
        <v>321</v>
      </c>
      <c r="BM669" s="151" t="s">
        <v>720</v>
      </c>
    </row>
    <row r="670" spans="2:65" s="1" customFormat="1" ht="11.25">
      <c r="B670" s="31"/>
      <c r="D670" s="153" t="s">
        <v>186</v>
      </c>
      <c r="F670" s="154" t="s">
        <v>719</v>
      </c>
      <c r="I670" s="115"/>
      <c r="L670" s="31"/>
      <c r="M670" s="155"/>
      <c r="T670" s="55"/>
      <c r="AT670" s="16" t="s">
        <v>186</v>
      </c>
      <c r="AU670" s="16" t="s">
        <v>88</v>
      </c>
    </row>
    <row r="671" spans="2:65" s="13" customFormat="1" ht="11.25">
      <c r="B671" s="162"/>
      <c r="D671" s="153" t="s">
        <v>188</v>
      </c>
      <c r="F671" s="164" t="s">
        <v>721</v>
      </c>
      <c r="H671" s="165">
        <v>48.94</v>
      </c>
      <c r="I671" s="166"/>
      <c r="L671" s="162"/>
      <c r="M671" s="167"/>
      <c r="T671" s="168"/>
      <c r="AT671" s="163" t="s">
        <v>188</v>
      </c>
      <c r="AU671" s="163" t="s">
        <v>88</v>
      </c>
      <c r="AV671" s="13" t="s">
        <v>88</v>
      </c>
      <c r="AW671" s="13" t="s">
        <v>4</v>
      </c>
      <c r="AX671" s="13" t="s">
        <v>86</v>
      </c>
      <c r="AY671" s="163" t="s">
        <v>178</v>
      </c>
    </row>
    <row r="672" spans="2:65" s="1" customFormat="1" ht="16.5" customHeight="1">
      <c r="B672" s="31"/>
      <c r="C672" s="141" t="s">
        <v>722</v>
      </c>
      <c r="D672" s="141" t="s">
        <v>180</v>
      </c>
      <c r="E672" s="142" t="s">
        <v>723</v>
      </c>
      <c r="F672" s="143" t="s">
        <v>724</v>
      </c>
      <c r="G672" s="144" t="s">
        <v>254</v>
      </c>
      <c r="H672" s="145">
        <v>0.20699999999999999</v>
      </c>
      <c r="I672" s="146"/>
      <c r="J672" s="147">
        <f>ROUND(I672*H672,2)</f>
        <v>0</v>
      </c>
      <c r="K672" s="143" t="s">
        <v>183</v>
      </c>
      <c r="L672" s="31"/>
      <c r="M672" s="148" t="s">
        <v>1</v>
      </c>
      <c r="N672" s="111" t="s">
        <v>43</v>
      </c>
      <c r="P672" s="149">
        <f>O672*H672</f>
        <v>0</v>
      </c>
      <c r="Q672" s="149">
        <v>0</v>
      </c>
      <c r="R672" s="149">
        <f>Q672*H672</f>
        <v>0</v>
      </c>
      <c r="S672" s="149">
        <v>0</v>
      </c>
      <c r="T672" s="150">
        <f>S672*H672</f>
        <v>0</v>
      </c>
      <c r="AR672" s="151" t="s">
        <v>321</v>
      </c>
      <c r="AT672" s="151" t="s">
        <v>180</v>
      </c>
      <c r="AU672" s="151" t="s">
        <v>88</v>
      </c>
      <c r="AY672" s="16" t="s">
        <v>178</v>
      </c>
      <c r="BE672" s="152">
        <f>IF(N672="základní",J672,0)</f>
        <v>0</v>
      </c>
      <c r="BF672" s="152">
        <f>IF(N672="snížená",J672,0)</f>
        <v>0</v>
      </c>
      <c r="BG672" s="152">
        <f>IF(N672="zákl. přenesená",J672,0)</f>
        <v>0</v>
      </c>
      <c r="BH672" s="152">
        <f>IF(N672="sníž. přenesená",J672,0)</f>
        <v>0</v>
      </c>
      <c r="BI672" s="152">
        <f>IF(N672="nulová",J672,0)</f>
        <v>0</v>
      </c>
      <c r="BJ672" s="16" t="s">
        <v>86</v>
      </c>
      <c r="BK672" s="152">
        <f>ROUND(I672*H672,2)</f>
        <v>0</v>
      </c>
      <c r="BL672" s="16" t="s">
        <v>321</v>
      </c>
      <c r="BM672" s="151" t="s">
        <v>725</v>
      </c>
    </row>
    <row r="673" spans="2:65" s="1" customFormat="1" ht="19.5">
      <c r="B673" s="31"/>
      <c r="D673" s="153" t="s">
        <v>186</v>
      </c>
      <c r="F673" s="154" t="s">
        <v>726</v>
      </c>
      <c r="I673" s="115"/>
      <c r="L673" s="31"/>
      <c r="M673" s="155"/>
      <c r="T673" s="55"/>
      <c r="AT673" s="16" t="s">
        <v>186</v>
      </c>
      <c r="AU673" s="16" t="s">
        <v>88</v>
      </c>
    </row>
    <row r="674" spans="2:65" s="11" customFormat="1" ht="22.9" customHeight="1">
      <c r="B674" s="129"/>
      <c r="D674" s="130" t="s">
        <v>77</v>
      </c>
      <c r="E674" s="139" t="s">
        <v>727</v>
      </c>
      <c r="F674" s="139" t="s">
        <v>728</v>
      </c>
      <c r="I674" s="132"/>
      <c r="J674" s="140">
        <f>BK674</f>
        <v>0</v>
      </c>
      <c r="L674" s="129"/>
      <c r="M674" s="134"/>
      <c r="P674" s="135">
        <f>SUM(P675:P685)</f>
        <v>0</v>
      </c>
      <c r="R674" s="135">
        <f>SUM(R675:R685)</f>
        <v>1.220883E-2</v>
      </c>
      <c r="T674" s="136">
        <f>SUM(T675:T685)</f>
        <v>0</v>
      </c>
      <c r="AR674" s="130" t="s">
        <v>88</v>
      </c>
      <c r="AT674" s="137" t="s">
        <v>77</v>
      </c>
      <c r="AU674" s="137" t="s">
        <v>86</v>
      </c>
      <c r="AY674" s="130" t="s">
        <v>178</v>
      </c>
      <c r="BK674" s="138">
        <f>SUM(BK675:BK685)</f>
        <v>0</v>
      </c>
    </row>
    <row r="675" spans="2:65" s="1" customFormat="1" ht="16.5" customHeight="1">
      <c r="B675" s="31"/>
      <c r="C675" s="141" t="s">
        <v>729</v>
      </c>
      <c r="D675" s="141" t="s">
        <v>180</v>
      </c>
      <c r="E675" s="142" t="s">
        <v>730</v>
      </c>
      <c r="F675" s="143" t="s">
        <v>731</v>
      </c>
      <c r="G675" s="144" t="s">
        <v>96</v>
      </c>
      <c r="H675" s="145">
        <v>42.838000000000001</v>
      </c>
      <c r="I675" s="146"/>
      <c r="J675" s="147">
        <f>ROUND(I675*H675,2)</f>
        <v>0</v>
      </c>
      <c r="K675" s="143" t="s">
        <v>183</v>
      </c>
      <c r="L675" s="31"/>
      <c r="M675" s="148" t="s">
        <v>1</v>
      </c>
      <c r="N675" s="111" t="s">
        <v>43</v>
      </c>
      <c r="P675" s="149">
        <f>O675*H675</f>
        <v>0</v>
      </c>
      <c r="Q675" s="149">
        <v>2.8499999999999999E-4</v>
      </c>
      <c r="R675" s="149">
        <f>Q675*H675</f>
        <v>1.220883E-2</v>
      </c>
      <c r="S675" s="149">
        <v>0</v>
      </c>
      <c r="T675" s="150">
        <f>S675*H675</f>
        <v>0</v>
      </c>
      <c r="AR675" s="151" t="s">
        <v>321</v>
      </c>
      <c r="AT675" s="151" t="s">
        <v>180</v>
      </c>
      <c r="AU675" s="151" t="s">
        <v>88</v>
      </c>
      <c r="AY675" s="16" t="s">
        <v>178</v>
      </c>
      <c r="BE675" s="152">
        <f>IF(N675="základní",J675,0)</f>
        <v>0</v>
      </c>
      <c r="BF675" s="152">
        <f>IF(N675="snížená",J675,0)</f>
        <v>0</v>
      </c>
      <c r="BG675" s="152">
        <f>IF(N675="zákl. přenesená",J675,0)</f>
        <v>0</v>
      </c>
      <c r="BH675" s="152">
        <f>IF(N675="sníž. přenesená",J675,0)</f>
        <v>0</v>
      </c>
      <c r="BI675" s="152">
        <f>IF(N675="nulová",J675,0)</f>
        <v>0</v>
      </c>
      <c r="BJ675" s="16" t="s">
        <v>86</v>
      </c>
      <c r="BK675" s="152">
        <f>ROUND(I675*H675,2)</f>
        <v>0</v>
      </c>
      <c r="BL675" s="16" t="s">
        <v>321</v>
      </c>
      <c r="BM675" s="151" t="s">
        <v>732</v>
      </c>
    </row>
    <row r="676" spans="2:65" s="1" customFormat="1" ht="11.25">
      <c r="B676" s="31"/>
      <c r="D676" s="153" t="s">
        <v>186</v>
      </c>
      <c r="F676" s="154" t="s">
        <v>733</v>
      </c>
      <c r="I676" s="115"/>
      <c r="L676" s="31"/>
      <c r="M676" s="155"/>
      <c r="T676" s="55"/>
      <c r="AT676" s="16" t="s">
        <v>186</v>
      </c>
      <c r="AU676" s="16" t="s">
        <v>88</v>
      </c>
    </row>
    <row r="677" spans="2:65" s="13" customFormat="1" ht="11.25">
      <c r="B677" s="162"/>
      <c r="D677" s="153" t="s">
        <v>188</v>
      </c>
      <c r="E677" s="163" t="s">
        <v>1</v>
      </c>
      <c r="F677" s="164" t="s">
        <v>102</v>
      </c>
      <c r="H677" s="165">
        <v>42.838000000000001</v>
      </c>
      <c r="I677" s="166"/>
      <c r="L677" s="162"/>
      <c r="M677" s="167"/>
      <c r="T677" s="168"/>
      <c r="AT677" s="163" t="s">
        <v>188</v>
      </c>
      <c r="AU677" s="163" t="s">
        <v>88</v>
      </c>
      <c r="AV677" s="13" t="s">
        <v>88</v>
      </c>
      <c r="AW677" s="13" t="s">
        <v>34</v>
      </c>
      <c r="AX677" s="13" t="s">
        <v>78</v>
      </c>
      <c r="AY677" s="163" t="s">
        <v>178</v>
      </c>
    </row>
    <row r="678" spans="2:65" s="14" customFormat="1" ht="11.25">
      <c r="B678" s="169"/>
      <c r="D678" s="153" t="s">
        <v>188</v>
      </c>
      <c r="E678" s="170" t="s">
        <v>1</v>
      </c>
      <c r="F678" s="171" t="s">
        <v>195</v>
      </c>
      <c r="H678" s="172">
        <v>42.838000000000001</v>
      </c>
      <c r="I678" s="173"/>
      <c r="L678" s="169"/>
      <c r="M678" s="174"/>
      <c r="T678" s="175"/>
      <c r="AT678" s="170" t="s">
        <v>188</v>
      </c>
      <c r="AU678" s="170" t="s">
        <v>88</v>
      </c>
      <c r="AV678" s="14" t="s">
        <v>184</v>
      </c>
      <c r="AW678" s="14" t="s">
        <v>34</v>
      </c>
      <c r="AX678" s="14" t="s">
        <v>86</v>
      </c>
      <c r="AY678" s="170" t="s">
        <v>178</v>
      </c>
    </row>
    <row r="679" spans="2:65" s="1" customFormat="1" ht="11.25">
      <c r="B679" s="31"/>
      <c r="D679" s="153" t="s">
        <v>200</v>
      </c>
      <c r="F679" s="176" t="s">
        <v>604</v>
      </c>
      <c r="L679" s="31"/>
      <c r="M679" s="155"/>
      <c r="T679" s="55"/>
      <c r="AU679" s="16" t="s">
        <v>88</v>
      </c>
    </row>
    <row r="680" spans="2:65" s="1" customFormat="1" ht="11.25">
      <c r="B680" s="31"/>
      <c r="D680" s="153" t="s">
        <v>200</v>
      </c>
      <c r="F680" s="177" t="s">
        <v>605</v>
      </c>
      <c r="H680" s="178">
        <v>0</v>
      </c>
      <c r="L680" s="31"/>
      <c r="M680" s="155"/>
      <c r="T680" s="55"/>
      <c r="AU680" s="16" t="s">
        <v>88</v>
      </c>
    </row>
    <row r="681" spans="2:65" s="1" customFormat="1" ht="11.25">
      <c r="B681" s="31"/>
      <c r="D681" s="153" t="s">
        <v>200</v>
      </c>
      <c r="F681" s="177" t="s">
        <v>606</v>
      </c>
      <c r="H681" s="178">
        <v>0</v>
      </c>
      <c r="L681" s="31"/>
      <c r="M681" s="155"/>
      <c r="T681" s="55"/>
      <c r="AU681" s="16" t="s">
        <v>88</v>
      </c>
    </row>
    <row r="682" spans="2:65" s="1" customFormat="1" ht="11.25">
      <c r="B682" s="31"/>
      <c r="D682" s="153" t="s">
        <v>200</v>
      </c>
      <c r="F682" s="177" t="s">
        <v>607</v>
      </c>
      <c r="H682" s="178">
        <v>52.838000000000001</v>
      </c>
      <c r="L682" s="31"/>
      <c r="M682" s="155"/>
      <c r="T682" s="55"/>
      <c r="AU682" s="16" t="s">
        <v>88</v>
      </c>
    </row>
    <row r="683" spans="2:65" s="1" customFormat="1" ht="11.25">
      <c r="B683" s="31"/>
      <c r="D683" s="153" t="s">
        <v>200</v>
      </c>
      <c r="F683" s="177" t="s">
        <v>312</v>
      </c>
      <c r="H683" s="178">
        <v>0</v>
      </c>
      <c r="L683" s="31"/>
      <c r="M683" s="155"/>
      <c r="T683" s="55"/>
      <c r="AU683" s="16" t="s">
        <v>88</v>
      </c>
    </row>
    <row r="684" spans="2:65" s="1" customFormat="1" ht="11.25">
      <c r="B684" s="31"/>
      <c r="D684" s="153" t="s">
        <v>200</v>
      </c>
      <c r="F684" s="177" t="s">
        <v>608</v>
      </c>
      <c r="H684" s="178">
        <v>-10</v>
      </c>
      <c r="L684" s="31"/>
      <c r="M684" s="155"/>
      <c r="T684" s="55"/>
      <c r="AU684" s="16" t="s">
        <v>88</v>
      </c>
    </row>
    <row r="685" spans="2:65" s="1" customFormat="1" ht="11.25">
      <c r="B685" s="31"/>
      <c r="D685" s="153" t="s">
        <v>200</v>
      </c>
      <c r="F685" s="177" t="s">
        <v>195</v>
      </c>
      <c r="H685" s="178">
        <v>42.838000000000001</v>
      </c>
      <c r="L685" s="31"/>
      <c r="M685" s="155"/>
      <c r="T685" s="55"/>
      <c r="AU685" s="16" t="s">
        <v>88</v>
      </c>
    </row>
    <row r="686" spans="2:65" s="11" customFormat="1" ht="25.9" customHeight="1">
      <c r="B686" s="129"/>
      <c r="D686" s="130" t="s">
        <v>77</v>
      </c>
      <c r="E686" s="131" t="s">
        <v>251</v>
      </c>
      <c r="F686" s="131" t="s">
        <v>734</v>
      </c>
      <c r="I686" s="132"/>
      <c r="J686" s="133">
        <f>BK686</f>
        <v>0</v>
      </c>
      <c r="L686" s="129"/>
      <c r="M686" s="134"/>
      <c r="P686" s="135">
        <f>P687</f>
        <v>0</v>
      </c>
      <c r="R686" s="135">
        <f>R687</f>
        <v>3.6306900000000002E-3</v>
      </c>
      <c r="T686" s="136">
        <f>T687</f>
        <v>0</v>
      </c>
      <c r="AR686" s="130" t="s">
        <v>93</v>
      </c>
      <c r="AT686" s="137" t="s">
        <v>77</v>
      </c>
      <c r="AU686" s="137" t="s">
        <v>78</v>
      </c>
      <c r="AY686" s="130" t="s">
        <v>178</v>
      </c>
      <c r="BK686" s="138">
        <f>BK687</f>
        <v>0</v>
      </c>
    </row>
    <row r="687" spans="2:65" s="11" customFormat="1" ht="22.9" customHeight="1">
      <c r="B687" s="129"/>
      <c r="D687" s="130" t="s">
        <v>77</v>
      </c>
      <c r="E687" s="139" t="s">
        <v>735</v>
      </c>
      <c r="F687" s="139" t="s">
        <v>736</v>
      </c>
      <c r="I687" s="132"/>
      <c r="J687" s="140">
        <f>BK687</f>
        <v>0</v>
      </c>
      <c r="L687" s="129"/>
      <c r="M687" s="134"/>
      <c r="P687" s="135">
        <f>SUM(P688:P699)</f>
        <v>0</v>
      </c>
      <c r="R687" s="135">
        <f>SUM(R688:R699)</f>
        <v>3.6306900000000002E-3</v>
      </c>
      <c r="T687" s="136">
        <f>SUM(T688:T699)</f>
        <v>0</v>
      </c>
      <c r="AR687" s="130" t="s">
        <v>93</v>
      </c>
      <c r="AT687" s="137" t="s">
        <v>77</v>
      </c>
      <c r="AU687" s="137" t="s">
        <v>86</v>
      </c>
      <c r="AY687" s="130" t="s">
        <v>178</v>
      </c>
      <c r="BK687" s="138">
        <f>SUM(BK688:BK699)</f>
        <v>0</v>
      </c>
    </row>
    <row r="688" spans="2:65" s="1" customFormat="1" ht="16.5" customHeight="1">
      <c r="B688" s="31"/>
      <c r="C688" s="141" t="s">
        <v>737</v>
      </c>
      <c r="D688" s="141" t="s">
        <v>180</v>
      </c>
      <c r="E688" s="142" t="s">
        <v>738</v>
      </c>
      <c r="F688" s="143" t="s">
        <v>739</v>
      </c>
      <c r="G688" s="144" t="s">
        <v>345</v>
      </c>
      <c r="H688" s="145">
        <v>50.85</v>
      </c>
      <c r="I688" s="146"/>
      <c r="J688" s="147">
        <f>ROUND(I688*H688,2)</f>
        <v>0</v>
      </c>
      <c r="K688" s="143" t="s">
        <v>183</v>
      </c>
      <c r="L688" s="31"/>
      <c r="M688" s="148" t="s">
        <v>1</v>
      </c>
      <c r="N688" s="111" t="s">
        <v>43</v>
      </c>
      <c r="P688" s="149">
        <f>O688*H688</f>
        <v>0</v>
      </c>
      <c r="Q688" s="149">
        <v>0</v>
      </c>
      <c r="R688" s="149">
        <f>Q688*H688</f>
        <v>0</v>
      </c>
      <c r="S688" s="149">
        <v>0</v>
      </c>
      <c r="T688" s="150">
        <f>S688*H688</f>
        <v>0</v>
      </c>
      <c r="AR688" s="151" t="s">
        <v>592</v>
      </c>
      <c r="AT688" s="151" t="s">
        <v>180</v>
      </c>
      <c r="AU688" s="151" t="s">
        <v>88</v>
      </c>
      <c r="AY688" s="16" t="s">
        <v>178</v>
      </c>
      <c r="BE688" s="152">
        <f>IF(N688="základní",J688,0)</f>
        <v>0</v>
      </c>
      <c r="BF688" s="152">
        <f>IF(N688="snížená",J688,0)</f>
        <v>0</v>
      </c>
      <c r="BG688" s="152">
        <f>IF(N688="zákl. přenesená",J688,0)</f>
        <v>0</v>
      </c>
      <c r="BH688" s="152">
        <f>IF(N688="sníž. přenesená",J688,0)</f>
        <v>0</v>
      </c>
      <c r="BI688" s="152">
        <f>IF(N688="nulová",J688,0)</f>
        <v>0</v>
      </c>
      <c r="BJ688" s="16" t="s">
        <v>86</v>
      </c>
      <c r="BK688" s="152">
        <f>ROUND(I688*H688,2)</f>
        <v>0</v>
      </c>
      <c r="BL688" s="16" t="s">
        <v>592</v>
      </c>
      <c r="BM688" s="151" t="s">
        <v>740</v>
      </c>
    </row>
    <row r="689" spans="2:65" s="1" customFormat="1" ht="11.25">
      <c r="B689" s="31"/>
      <c r="D689" s="153" t="s">
        <v>186</v>
      </c>
      <c r="F689" s="154" t="s">
        <v>741</v>
      </c>
      <c r="I689" s="115"/>
      <c r="L689" s="31"/>
      <c r="M689" s="155"/>
      <c r="T689" s="55"/>
      <c r="AT689" s="16" t="s">
        <v>186</v>
      </c>
      <c r="AU689" s="16" t="s">
        <v>88</v>
      </c>
    </row>
    <row r="690" spans="2:65" s="13" customFormat="1" ht="11.25">
      <c r="B690" s="162"/>
      <c r="D690" s="153" t="s">
        <v>188</v>
      </c>
      <c r="E690" s="163" t="s">
        <v>1</v>
      </c>
      <c r="F690" s="164" t="s">
        <v>742</v>
      </c>
      <c r="H690" s="165">
        <v>33</v>
      </c>
      <c r="I690" s="166"/>
      <c r="L690" s="162"/>
      <c r="M690" s="167"/>
      <c r="T690" s="168"/>
      <c r="AT690" s="163" t="s">
        <v>188</v>
      </c>
      <c r="AU690" s="163" t="s">
        <v>88</v>
      </c>
      <c r="AV690" s="13" t="s">
        <v>88</v>
      </c>
      <c r="AW690" s="13" t="s">
        <v>34</v>
      </c>
      <c r="AX690" s="13" t="s">
        <v>78</v>
      </c>
      <c r="AY690" s="163" t="s">
        <v>178</v>
      </c>
    </row>
    <row r="691" spans="2:65" s="13" customFormat="1" ht="11.25">
      <c r="B691" s="162"/>
      <c r="D691" s="153" t="s">
        <v>188</v>
      </c>
      <c r="E691" s="163" t="s">
        <v>1</v>
      </c>
      <c r="F691" s="164" t="s">
        <v>743</v>
      </c>
      <c r="H691" s="165">
        <v>3.35</v>
      </c>
      <c r="I691" s="166"/>
      <c r="L691" s="162"/>
      <c r="M691" s="167"/>
      <c r="T691" s="168"/>
      <c r="AT691" s="163" t="s">
        <v>188</v>
      </c>
      <c r="AU691" s="163" t="s">
        <v>88</v>
      </c>
      <c r="AV691" s="13" t="s">
        <v>88</v>
      </c>
      <c r="AW691" s="13" t="s">
        <v>34</v>
      </c>
      <c r="AX691" s="13" t="s">
        <v>78</v>
      </c>
      <c r="AY691" s="163" t="s">
        <v>178</v>
      </c>
    </row>
    <row r="692" spans="2:65" s="13" customFormat="1" ht="11.25">
      <c r="B692" s="162"/>
      <c r="D692" s="153" t="s">
        <v>188</v>
      </c>
      <c r="E692" s="163" t="s">
        <v>1</v>
      </c>
      <c r="F692" s="164" t="s">
        <v>744</v>
      </c>
      <c r="H692" s="165">
        <v>14.5</v>
      </c>
      <c r="I692" s="166"/>
      <c r="L692" s="162"/>
      <c r="M692" s="167"/>
      <c r="T692" s="168"/>
      <c r="AT692" s="163" t="s">
        <v>188</v>
      </c>
      <c r="AU692" s="163" t="s">
        <v>88</v>
      </c>
      <c r="AV692" s="13" t="s">
        <v>88</v>
      </c>
      <c r="AW692" s="13" t="s">
        <v>34</v>
      </c>
      <c r="AX692" s="13" t="s">
        <v>78</v>
      </c>
      <c r="AY692" s="163" t="s">
        <v>178</v>
      </c>
    </row>
    <row r="693" spans="2:65" s="14" customFormat="1" ht="11.25">
      <c r="B693" s="169"/>
      <c r="D693" s="153" t="s">
        <v>188</v>
      </c>
      <c r="E693" s="170" t="s">
        <v>1</v>
      </c>
      <c r="F693" s="171" t="s">
        <v>195</v>
      </c>
      <c r="H693" s="172">
        <v>50.85</v>
      </c>
      <c r="I693" s="173"/>
      <c r="L693" s="169"/>
      <c r="M693" s="174"/>
      <c r="T693" s="175"/>
      <c r="AT693" s="170" t="s">
        <v>188</v>
      </c>
      <c r="AU693" s="170" t="s">
        <v>88</v>
      </c>
      <c r="AV693" s="14" t="s">
        <v>184</v>
      </c>
      <c r="AW693" s="14" t="s">
        <v>34</v>
      </c>
      <c r="AX693" s="14" t="s">
        <v>86</v>
      </c>
      <c r="AY693" s="170" t="s">
        <v>178</v>
      </c>
    </row>
    <row r="694" spans="2:65" s="1" customFormat="1" ht="16.5" customHeight="1">
      <c r="B694" s="31"/>
      <c r="C694" s="141" t="s">
        <v>745</v>
      </c>
      <c r="D694" s="141" t="s">
        <v>180</v>
      </c>
      <c r="E694" s="142" t="s">
        <v>746</v>
      </c>
      <c r="F694" s="143" t="s">
        <v>747</v>
      </c>
      <c r="G694" s="144" t="s">
        <v>345</v>
      </c>
      <c r="H694" s="145">
        <v>50.85</v>
      </c>
      <c r="I694" s="146"/>
      <c r="J694" s="147">
        <f>ROUND(I694*H694,2)</f>
        <v>0</v>
      </c>
      <c r="K694" s="143" t="s">
        <v>183</v>
      </c>
      <c r="L694" s="31"/>
      <c r="M694" s="148" t="s">
        <v>1</v>
      </c>
      <c r="N694" s="111" t="s">
        <v>43</v>
      </c>
      <c r="P694" s="149">
        <f>O694*H694</f>
        <v>0</v>
      </c>
      <c r="Q694" s="149">
        <v>7.1400000000000001E-5</v>
      </c>
      <c r="R694" s="149">
        <f>Q694*H694</f>
        <v>3.6306900000000002E-3</v>
      </c>
      <c r="S694" s="149">
        <v>0</v>
      </c>
      <c r="T694" s="150">
        <f>S694*H694</f>
        <v>0</v>
      </c>
      <c r="AR694" s="151" t="s">
        <v>592</v>
      </c>
      <c r="AT694" s="151" t="s">
        <v>180</v>
      </c>
      <c r="AU694" s="151" t="s">
        <v>88</v>
      </c>
      <c r="AY694" s="16" t="s">
        <v>178</v>
      </c>
      <c r="BE694" s="152">
        <f>IF(N694="základní",J694,0)</f>
        <v>0</v>
      </c>
      <c r="BF694" s="152">
        <f>IF(N694="snížená",J694,0)</f>
        <v>0</v>
      </c>
      <c r="BG694" s="152">
        <f>IF(N694="zákl. přenesená",J694,0)</f>
        <v>0</v>
      </c>
      <c r="BH694" s="152">
        <f>IF(N694="sníž. přenesená",J694,0)</f>
        <v>0</v>
      </c>
      <c r="BI694" s="152">
        <f>IF(N694="nulová",J694,0)</f>
        <v>0</v>
      </c>
      <c r="BJ694" s="16" t="s">
        <v>86</v>
      </c>
      <c r="BK694" s="152">
        <f>ROUND(I694*H694,2)</f>
        <v>0</v>
      </c>
      <c r="BL694" s="16" t="s">
        <v>592</v>
      </c>
      <c r="BM694" s="151" t="s">
        <v>748</v>
      </c>
    </row>
    <row r="695" spans="2:65" s="1" customFormat="1" ht="11.25">
      <c r="B695" s="31"/>
      <c r="D695" s="153" t="s">
        <v>186</v>
      </c>
      <c r="F695" s="154" t="s">
        <v>749</v>
      </c>
      <c r="I695" s="115"/>
      <c r="L695" s="31"/>
      <c r="M695" s="155"/>
      <c r="T695" s="55"/>
      <c r="AT695" s="16" t="s">
        <v>186</v>
      </c>
      <c r="AU695" s="16" t="s">
        <v>88</v>
      </c>
    </row>
    <row r="696" spans="2:65" s="13" customFormat="1" ht="11.25">
      <c r="B696" s="162"/>
      <c r="D696" s="153" t="s">
        <v>188</v>
      </c>
      <c r="E696" s="163" t="s">
        <v>1</v>
      </c>
      <c r="F696" s="164" t="s">
        <v>742</v>
      </c>
      <c r="H696" s="165">
        <v>33</v>
      </c>
      <c r="I696" s="166"/>
      <c r="L696" s="162"/>
      <c r="M696" s="167"/>
      <c r="T696" s="168"/>
      <c r="AT696" s="163" t="s">
        <v>188</v>
      </c>
      <c r="AU696" s="163" t="s">
        <v>88</v>
      </c>
      <c r="AV696" s="13" t="s">
        <v>88</v>
      </c>
      <c r="AW696" s="13" t="s">
        <v>34</v>
      </c>
      <c r="AX696" s="13" t="s">
        <v>78</v>
      </c>
      <c r="AY696" s="163" t="s">
        <v>178</v>
      </c>
    </row>
    <row r="697" spans="2:65" s="13" customFormat="1" ht="11.25">
      <c r="B697" s="162"/>
      <c r="D697" s="153" t="s">
        <v>188</v>
      </c>
      <c r="E697" s="163" t="s">
        <v>1</v>
      </c>
      <c r="F697" s="164" t="s">
        <v>743</v>
      </c>
      <c r="H697" s="165">
        <v>3.35</v>
      </c>
      <c r="I697" s="166"/>
      <c r="L697" s="162"/>
      <c r="M697" s="167"/>
      <c r="T697" s="168"/>
      <c r="AT697" s="163" t="s">
        <v>188</v>
      </c>
      <c r="AU697" s="163" t="s">
        <v>88</v>
      </c>
      <c r="AV697" s="13" t="s">
        <v>88</v>
      </c>
      <c r="AW697" s="13" t="s">
        <v>34</v>
      </c>
      <c r="AX697" s="13" t="s">
        <v>78</v>
      </c>
      <c r="AY697" s="163" t="s">
        <v>178</v>
      </c>
    </row>
    <row r="698" spans="2:65" s="13" customFormat="1" ht="11.25">
      <c r="B698" s="162"/>
      <c r="D698" s="153" t="s">
        <v>188</v>
      </c>
      <c r="E698" s="163" t="s">
        <v>1</v>
      </c>
      <c r="F698" s="164" t="s">
        <v>744</v>
      </c>
      <c r="H698" s="165">
        <v>14.5</v>
      </c>
      <c r="I698" s="166"/>
      <c r="L698" s="162"/>
      <c r="M698" s="167"/>
      <c r="T698" s="168"/>
      <c r="AT698" s="163" t="s">
        <v>188</v>
      </c>
      <c r="AU698" s="163" t="s">
        <v>88</v>
      </c>
      <c r="AV698" s="13" t="s">
        <v>88</v>
      </c>
      <c r="AW698" s="13" t="s">
        <v>34</v>
      </c>
      <c r="AX698" s="13" t="s">
        <v>78</v>
      </c>
      <c r="AY698" s="163" t="s">
        <v>178</v>
      </c>
    </row>
    <row r="699" spans="2:65" s="14" customFormat="1" ht="11.25">
      <c r="B699" s="169"/>
      <c r="D699" s="153" t="s">
        <v>188</v>
      </c>
      <c r="E699" s="170" t="s">
        <v>1</v>
      </c>
      <c r="F699" s="171" t="s">
        <v>195</v>
      </c>
      <c r="H699" s="172">
        <v>50.85</v>
      </c>
      <c r="I699" s="173"/>
      <c r="L699" s="169"/>
      <c r="M699" s="189"/>
      <c r="N699" s="190"/>
      <c r="O699" s="190"/>
      <c r="P699" s="190"/>
      <c r="Q699" s="190"/>
      <c r="R699" s="190"/>
      <c r="S699" s="190"/>
      <c r="T699" s="191"/>
      <c r="AT699" s="170" t="s">
        <v>188</v>
      </c>
      <c r="AU699" s="170" t="s">
        <v>88</v>
      </c>
      <c r="AV699" s="14" t="s">
        <v>184</v>
      </c>
      <c r="AW699" s="14" t="s">
        <v>34</v>
      </c>
      <c r="AX699" s="14" t="s">
        <v>86</v>
      </c>
      <c r="AY699" s="170" t="s">
        <v>178</v>
      </c>
    </row>
    <row r="700" spans="2:65" s="1" customFormat="1" ht="6.95" customHeight="1">
      <c r="B700" s="43"/>
      <c r="C700" s="44"/>
      <c r="D700" s="44"/>
      <c r="E700" s="44"/>
      <c r="F700" s="44"/>
      <c r="G700" s="44"/>
      <c r="H700" s="44"/>
      <c r="I700" s="44"/>
      <c r="J700" s="44"/>
      <c r="K700" s="44"/>
      <c r="L700" s="31"/>
    </row>
  </sheetData>
  <sheetProtection algorithmName="SHA-512" hashValue="7tr1X23en+Y+jS3mitPII/Z+bLNtU89O2PMA/ndJPmpCS4bF4/NvfxCGBMiESEq/ZBJaijkzv8qmwqR3Q5wfMA==" saltValue="hKGTmKtATx77q8YfWJmMLSTrq7DJqf/UMygvYq+jilamAv/GN68yTvmGNv6gug7kkjGod9ImQWw1cLMH8R4zNA==" spinCount="100000" sheet="1" objects="1" scenarios="1" formatColumns="0" formatRows="0" autoFilter="0"/>
  <autoFilter ref="C146:K699" xr:uid="{00000000-0009-0000-0000-000001000000}"/>
  <mergeCells count="14">
    <mergeCell ref="D125:F125"/>
    <mergeCell ref="E137:H137"/>
    <mergeCell ref="E139:H139"/>
    <mergeCell ref="L2:V2"/>
    <mergeCell ref="E87:H87"/>
    <mergeCell ref="D121:F121"/>
    <mergeCell ref="D122:F122"/>
    <mergeCell ref="D123:F123"/>
    <mergeCell ref="D124:F124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100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25" customWidth="1"/>
    <col min="4" max="4" width="130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7"/>
      <c r="C3" s="18"/>
      <c r="D3" s="18"/>
      <c r="E3" s="18"/>
      <c r="F3" s="18"/>
      <c r="G3" s="18"/>
      <c r="H3" s="19"/>
    </row>
    <row r="4" spans="2:8" ht="24.95" customHeight="1">
      <c r="B4" s="19"/>
      <c r="C4" s="20" t="s">
        <v>750</v>
      </c>
      <c r="H4" s="19"/>
    </row>
    <row r="5" spans="2:8" ht="12" customHeight="1">
      <c r="B5" s="19"/>
      <c r="C5" s="23" t="s">
        <v>13</v>
      </c>
      <c r="D5" s="208" t="s">
        <v>14</v>
      </c>
      <c r="E5" s="204"/>
      <c r="F5" s="204"/>
      <c r="H5" s="19"/>
    </row>
    <row r="6" spans="2:8" ht="36.950000000000003" customHeight="1">
      <c r="B6" s="19"/>
      <c r="C6" s="25" t="s">
        <v>16</v>
      </c>
      <c r="D6" s="205" t="s">
        <v>17</v>
      </c>
      <c r="E6" s="204"/>
      <c r="F6" s="204"/>
      <c r="H6" s="19"/>
    </row>
    <row r="7" spans="2:8" ht="16.5" customHeight="1">
      <c r="B7" s="19"/>
      <c r="C7" s="26" t="s">
        <v>22</v>
      </c>
      <c r="D7" s="51" t="str">
        <f>'Rekapitulace stavby'!AN8</f>
        <v>7. 9. 2026</v>
      </c>
      <c r="H7" s="19"/>
    </row>
    <row r="8" spans="2:8" s="1" customFormat="1" ht="10.9" customHeight="1">
      <c r="B8" s="31"/>
      <c r="H8" s="31"/>
    </row>
    <row r="9" spans="2:8" s="10" customFormat="1" ht="29.25" customHeight="1">
      <c r="B9" s="121"/>
      <c r="C9" s="122" t="s">
        <v>59</v>
      </c>
      <c r="D9" s="123" t="s">
        <v>60</v>
      </c>
      <c r="E9" s="123" t="s">
        <v>165</v>
      </c>
      <c r="F9" s="124" t="s">
        <v>751</v>
      </c>
      <c r="H9" s="121"/>
    </row>
    <row r="10" spans="2:8" s="1" customFormat="1" ht="26.45" customHeight="1">
      <c r="B10" s="31"/>
      <c r="C10" s="192" t="s">
        <v>83</v>
      </c>
      <c r="D10" s="192" t="s">
        <v>84</v>
      </c>
      <c r="H10" s="31"/>
    </row>
    <row r="11" spans="2:8" s="1" customFormat="1" ht="16.899999999999999" customHeight="1">
      <c r="B11" s="31"/>
      <c r="C11" s="193" t="s">
        <v>89</v>
      </c>
      <c r="D11" s="194" t="s">
        <v>90</v>
      </c>
      <c r="E11" s="195" t="s">
        <v>91</v>
      </c>
      <c r="F11" s="196">
        <v>1.08</v>
      </c>
      <c r="H11" s="31"/>
    </row>
    <row r="12" spans="2:8" s="1" customFormat="1" ht="16.899999999999999" customHeight="1">
      <c r="B12" s="31"/>
      <c r="C12" s="197" t="s">
        <v>1</v>
      </c>
      <c r="D12" s="197" t="s">
        <v>212</v>
      </c>
      <c r="E12" s="16" t="s">
        <v>1</v>
      </c>
      <c r="F12" s="198">
        <v>0</v>
      </c>
      <c r="H12" s="31"/>
    </row>
    <row r="13" spans="2:8" s="1" customFormat="1" ht="16.899999999999999" customHeight="1">
      <c r="B13" s="31"/>
      <c r="C13" s="197" t="s">
        <v>1</v>
      </c>
      <c r="D13" s="197" t="s">
        <v>213</v>
      </c>
      <c r="E13" s="16" t="s">
        <v>1</v>
      </c>
      <c r="F13" s="198">
        <v>0</v>
      </c>
      <c r="H13" s="31"/>
    </row>
    <row r="14" spans="2:8" s="1" customFormat="1" ht="16.899999999999999" customHeight="1">
      <c r="B14" s="31"/>
      <c r="C14" s="197" t="s">
        <v>1</v>
      </c>
      <c r="D14" s="197" t="s">
        <v>214</v>
      </c>
      <c r="E14" s="16" t="s">
        <v>1</v>
      </c>
      <c r="F14" s="198">
        <v>1.08</v>
      </c>
      <c r="H14" s="31"/>
    </row>
    <row r="15" spans="2:8" s="1" customFormat="1" ht="16.899999999999999" customHeight="1">
      <c r="B15" s="31"/>
      <c r="C15" s="197" t="s">
        <v>1</v>
      </c>
      <c r="D15" s="197" t="s">
        <v>195</v>
      </c>
      <c r="E15" s="16" t="s">
        <v>1</v>
      </c>
      <c r="F15" s="198">
        <v>1.08</v>
      </c>
      <c r="H15" s="31"/>
    </row>
    <row r="16" spans="2:8" s="1" customFormat="1" ht="16.899999999999999" customHeight="1">
      <c r="B16" s="31"/>
      <c r="C16" s="199" t="s">
        <v>752</v>
      </c>
      <c r="H16" s="31"/>
    </row>
    <row r="17" spans="2:8" s="1" customFormat="1" ht="16.899999999999999" customHeight="1">
      <c r="B17" s="31"/>
      <c r="C17" s="197" t="s">
        <v>207</v>
      </c>
      <c r="D17" s="197" t="s">
        <v>208</v>
      </c>
      <c r="E17" s="16" t="s">
        <v>91</v>
      </c>
      <c r="F17" s="198">
        <v>33.65</v>
      </c>
      <c r="H17" s="31"/>
    </row>
    <row r="18" spans="2:8" s="1" customFormat="1" ht="16.899999999999999" customHeight="1">
      <c r="B18" s="31"/>
      <c r="C18" s="197" t="s">
        <v>234</v>
      </c>
      <c r="D18" s="197" t="s">
        <v>235</v>
      </c>
      <c r="E18" s="16" t="s">
        <v>91</v>
      </c>
      <c r="F18" s="198">
        <v>52.008000000000003</v>
      </c>
      <c r="H18" s="31"/>
    </row>
    <row r="19" spans="2:8" s="1" customFormat="1" ht="16.899999999999999" customHeight="1">
      <c r="B19" s="31"/>
      <c r="C19" s="197" t="s">
        <v>273</v>
      </c>
      <c r="D19" s="197" t="s">
        <v>274</v>
      </c>
      <c r="E19" s="16" t="s">
        <v>91</v>
      </c>
      <c r="F19" s="198">
        <v>1.08</v>
      </c>
      <c r="H19" s="31"/>
    </row>
    <row r="20" spans="2:8" s="1" customFormat="1" ht="16.899999999999999" customHeight="1">
      <c r="B20" s="31"/>
      <c r="C20" s="193" t="s">
        <v>94</v>
      </c>
      <c r="D20" s="194" t="s">
        <v>95</v>
      </c>
      <c r="E20" s="195" t="s">
        <v>96</v>
      </c>
      <c r="F20" s="196">
        <v>60.97</v>
      </c>
      <c r="H20" s="31"/>
    </row>
    <row r="21" spans="2:8" s="1" customFormat="1" ht="16.899999999999999" customHeight="1">
      <c r="B21" s="31"/>
      <c r="C21" s="197" t="s">
        <v>1</v>
      </c>
      <c r="D21" s="197" t="s">
        <v>415</v>
      </c>
      <c r="E21" s="16" t="s">
        <v>1</v>
      </c>
      <c r="F21" s="198">
        <v>0</v>
      </c>
      <c r="H21" s="31"/>
    </row>
    <row r="22" spans="2:8" s="1" customFormat="1" ht="16.899999999999999" customHeight="1">
      <c r="B22" s="31"/>
      <c r="C22" s="197" t="s">
        <v>1</v>
      </c>
      <c r="D22" s="197" t="s">
        <v>416</v>
      </c>
      <c r="E22" s="16" t="s">
        <v>1</v>
      </c>
      <c r="F22" s="198">
        <v>60.97</v>
      </c>
      <c r="H22" s="31"/>
    </row>
    <row r="23" spans="2:8" s="1" customFormat="1" ht="16.899999999999999" customHeight="1">
      <c r="B23" s="31"/>
      <c r="C23" s="197" t="s">
        <v>1</v>
      </c>
      <c r="D23" s="197" t="s">
        <v>195</v>
      </c>
      <c r="E23" s="16" t="s">
        <v>1</v>
      </c>
      <c r="F23" s="198">
        <v>60.97</v>
      </c>
      <c r="H23" s="31"/>
    </row>
    <row r="24" spans="2:8" s="1" customFormat="1" ht="16.899999999999999" customHeight="1">
      <c r="B24" s="31"/>
      <c r="C24" s="199" t="s">
        <v>752</v>
      </c>
      <c r="H24" s="31"/>
    </row>
    <row r="25" spans="2:8" s="1" customFormat="1" ht="16.899999999999999" customHeight="1">
      <c r="B25" s="31"/>
      <c r="C25" s="197" t="s">
        <v>410</v>
      </c>
      <c r="D25" s="197" t="s">
        <v>411</v>
      </c>
      <c r="E25" s="16" t="s">
        <v>96</v>
      </c>
      <c r="F25" s="198">
        <v>60.97</v>
      </c>
      <c r="H25" s="31"/>
    </row>
    <row r="26" spans="2:8" s="1" customFormat="1" ht="16.899999999999999" customHeight="1">
      <c r="B26" s="31"/>
      <c r="C26" s="197" t="s">
        <v>588</v>
      </c>
      <c r="D26" s="197" t="s">
        <v>589</v>
      </c>
      <c r="E26" s="16" t="s">
        <v>96</v>
      </c>
      <c r="F26" s="198">
        <v>60.97</v>
      </c>
      <c r="H26" s="31"/>
    </row>
    <row r="27" spans="2:8" s="1" customFormat="1" ht="16.899999999999999" customHeight="1">
      <c r="B27" s="31"/>
      <c r="C27" s="197" t="s">
        <v>701</v>
      </c>
      <c r="D27" s="197" t="s">
        <v>702</v>
      </c>
      <c r="E27" s="16" t="s">
        <v>96</v>
      </c>
      <c r="F27" s="198">
        <v>60.97</v>
      </c>
      <c r="H27" s="31"/>
    </row>
    <row r="28" spans="2:8" s="1" customFormat="1" ht="16.899999999999999" customHeight="1">
      <c r="B28" s="31"/>
      <c r="C28" s="193" t="s">
        <v>99</v>
      </c>
      <c r="D28" s="194" t="s">
        <v>100</v>
      </c>
      <c r="E28" s="195" t="s">
        <v>96</v>
      </c>
      <c r="F28" s="196">
        <v>10.47</v>
      </c>
      <c r="H28" s="31"/>
    </row>
    <row r="29" spans="2:8" s="1" customFormat="1" ht="16.899999999999999" customHeight="1">
      <c r="B29" s="31"/>
      <c r="C29" s="197" t="s">
        <v>1</v>
      </c>
      <c r="D29" s="197" t="s">
        <v>310</v>
      </c>
      <c r="E29" s="16" t="s">
        <v>1</v>
      </c>
      <c r="F29" s="198">
        <v>0</v>
      </c>
      <c r="H29" s="31"/>
    </row>
    <row r="30" spans="2:8" s="1" customFormat="1" ht="16.899999999999999" customHeight="1">
      <c r="B30" s="31"/>
      <c r="C30" s="197" t="s">
        <v>1</v>
      </c>
      <c r="D30" s="197" t="s">
        <v>311</v>
      </c>
      <c r="E30" s="16" t="s">
        <v>1</v>
      </c>
      <c r="F30" s="198">
        <v>14.25</v>
      </c>
      <c r="H30" s="31"/>
    </row>
    <row r="31" spans="2:8" s="1" customFormat="1" ht="16.899999999999999" customHeight="1">
      <c r="B31" s="31"/>
      <c r="C31" s="197" t="s">
        <v>1</v>
      </c>
      <c r="D31" s="197" t="s">
        <v>312</v>
      </c>
      <c r="E31" s="16" t="s">
        <v>1</v>
      </c>
      <c r="F31" s="198">
        <v>0</v>
      </c>
      <c r="H31" s="31"/>
    </row>
    <row r="32" spans="2:8" s="1" customFormat="1" ht="16.899999999999999" customHeight="1">
      <c r="B32" s="31"/>
      <c r="C32" s="197" t="s">
        <v>1</v>
      </c>
      <c r="D32" s="197" t="s">
        <v>313</v>
      </c>
      <c r="E32" s="16" t="s">
        <v>1</v>
      </c>
      <c r="F32" s="198">
        <v>-3.78</v>
      </c>
      <c r="H32" s="31"/>
    </row>
    <row r="33" spans="2:8" s="1" customFormat="1" ht="16.899999999999999" customHeight="1">
      <c r="B33" s="31"/>
      <c r="C33" s="197" t="s">
        <v>1</v>
      </c>
      <c r="D33" s="197" t="s">
        <v>195</v>
      </c>
      <c r="E33" s="16" t="s">
        <v>1</v>
      </c>
      <c r="F33" s="198">
        <v>10.47</v>
      </c>
      <c r="H33" s="31"/>
    </row>
    <row r="34" spans="2:8" s="1" customFormat="1" ht="16.899999999999999" customHeight="1">
      <c r="B34" s="31"/>
      <c r="C34" s="199" t="s">
        <v>752</v>
      </c>
      <c r="H34" s="31"/>
    </row>
    <row r="35" spans="2:8" s="1" customFormat="1" ht="16.899999999999999" customHeight="1">
      <c r="B35" s="31"/>
      <c r="C35" s="197" t="s">
        <v>305</v>
      </c>
      <c r="D35" s="197" t="s">
        <v>306</v>
      </c>
      <c r="E35" s="16" t="s">
        <v>96</v>
      </c>
      <c r="F35" s="198">
        <v>10.47</v>
      </c>
      <c r="H35" s="31"/>
    </row>
    <row r="36" spans="2:8" s="1" customFormat="1" ht="16.899999999999999" customHeight="1">
      <c r="B36" s="31"/>
      <c r="C36" s="197" t="s">
        <v>315</v>
      </c>
      <c r="D36" s="197" t="s">
        <v>316</v>
      </c>
      <c r="E36" s="16" t="s">
        <v>96</v>
      </c>
      <c r="F36" s="198">
        <v>11.516999999999999</v>
      </c>
      <c r="H36" s="31"/>
    </row>
    <row r="37" spans="2:8" s="1" customFormat="1" ht="16.899999999999999" customHeight="1">
      <c r="B37" s="31"/>
      <c r="C37" s="193" t="s">
        <v>119</v>
      </c>
      <c r="D37" s="194" t="s">
        <v>120</v>
      </c>
      <c r="E37" s="195" t="s">
        <v>91</v>
      </c>
      <c r="F37" s="196">
        <v>32.57</v>
      </c>
      <c r="H37" s="31"/>
    </row>
    <row r="38" spans="2:8" s="1" customFormat="1" ht="16.899999999999999" customHeight="1">
      <c r="B38" s="31"/>
      <c r="C38" s="197" t="s">
        <v>1</v>
      </c>
      <c r="D38" s="197" t="s">
        <v>191</v>
      </c>
      <c r="E38" s="16" t="s">
        <v>1</v>
      </c>
      <c r="F38" s="198">
        <v>0</v>
      </c>
      <c r="H38" s="31"/>
    </row>
    <row r="39" spans="2:8" s="1" customFormat="1" ht="16.899999999999999" customHeight="1">
      <c r="B39" s="31"/>
      <c r="C39" s="197" t="s">
        <v>1</v>
      </c>
      <c r="D39" s="197" t="s">
        <v>216</v>
      </c>
      <c r="E39" s="16" t="s">
        <v>1</v>
      </c>
      <c r="F39" s="198">
        <v>13.2</v>
      </c>
      <c r="H39" s="31"/>
    </row>
    <row r="40" spans="2:8" s="1" customFormat="1" ht="16.899999999999999" customHeight="1">
      <c r="B40" s="31"/>
      <c r="C40" s="197" t="s">
        <v>1</v>
      </c>
      <c r="D40" s="197" t="s">
        <v>217</v>
      </c>
      <c r="E40" s="16" t="s">
        <v>1</v>
      </c>
      <c r="F40" s="198">
        <v>0.67</v>
      </c>
      <c r="H40" s="31"/>
    </row>
    <row r="41" spans="2:8" s="1" customFormat="1" ht="16.899999999999999" customHeight="1">
      <c r="B41" s="31"/>
      <c r="C41" s="197" t="s">
        <v>1</v>
      </c>
      <c r="D41" s="197" t="s">
        <v>218</v>
      </c>
      <c r="E41" s="16" t="s">
        <v>1</v>
      </c>
      <c r="F41" s="198">
        <v>8.6999999999999993</v>
      </c>
      <c r="H41" s="31"/>
    </row>
    <row r="42" spans="2:8" s="1" customFormat="1" ht="16.899999999999999" customHeight="1">
      <c r="B42" s="31"/>
      <c r="C42" s="197" t="s">
        <v>1</v>
      </c>
      <c r="D42" s="197" t="s">
        <v>219</v>
      </c>
      <c r="E42" s="16" t="s">
        <v>1</v>
      </c>
      <c r="F42" s="198">
        <v>0</v>
      </c>
      <c r="H42" s="31"/>
    </row>
    <row r="43" spans="2:8" s="1" customFormat="1" ht="16.899999999999999" customHeight="1">
      <c r="B43" s="31"/>
      <c r="C43" s="197" t="s">
        <v>1</v>
      </c>
      <c r="D43" s="197" t="s">
        <v>220</v>
      </c>
      <c r="E43" s="16" t="s">
        <v>1</v>
      </c>
      <c r="F43" s="198">
        <v>10</v>
      </c>
      <c r="H43" s="31"/>
    </row>
    <row r="44" spans="2:8" s="1" customFormat="1" ht="16.899999999999999" customHeight="1">
      <c r="B44" s="31"/>
      <c r="C44" s="197" t="s">
        <v>1</v>
      </c>
      <c r="D44" s="197" t="s">
        <v>195</v>
      </c>
      <c r="E44" s="16" t="s">
        <v>1</v>
      </c>
      <c r="F44" s="198">
        <v>32.57</v>
      </c>
      <c r="H44" s="31"/>
    </row>
    <row r="45" spans="2:8" s="1" customFormat="1" ht="16.899999999999999" customHeight="1">
      <c r="B45" s="31"/>
      <c r="C45" s="199" t="s">
        <v>752</v>
      </c>
      <c r="H45" s="31"/>
    </row>
    <row r="46" spans="2:8" s="1" customFormat="1" ht="16.899999999999999" customHeight="1">
      <c r="B46" s="31"/>
      <c r="C46" s="197" t="s">
        <v>207</v>
      </c>
      <c r="D46" s="197" t="s">
        <v>208</v>
      </c>
      <c r="E46" s="16" t="s">
        <v>91</v>
      </c>
      <c r="F46" s="198">
        <v>33.65</v>
      </c>
      <c r="H46" s="31"/>
    </row>
    <row r="47" spans="2:8" s="1" customFormat="1" ht="16.899999999999999" customHeight="1">
      <c r="B47" s="31"/>
      <c r="C47" s="197" t="s">
        <v>234</v>
      </c>
      <c r="D47" s="197" t="s">
        <v>235</v>
      </c>
      <c r="E47" s="16" t="s">
        <v>91</v>
      </c>
      <c r="F47" s="198">
        <v>52.008000000000003</v>
      </c>
      <c r="H47" s="31"/>
    </row>
    <row r="48" spans="2:8" s="1" customFormat="1" ht="16.899999999999999" customHeight="1">
      <c r="B48" s="31"/>
      <c r="C48" s="193" t="s">
        <v>102</v>
      </c>
      <c r="D48" s="194" t="s">
        <v>103</v>
      </c>
      <c r="E48" s="195" t="s">
        <v>96</v>
      </c>
      <c r="F48" s="196">
        <v>42.838000000000001</v>
      </c>
      <c r="H48" s="31"/>
    </row>
    <row r="49" spans="2:8" s="1" customFormat="1" ht="16.899999999999999" customHeight="1">
      <c r="B49" s="31"/>
      <c r="C49" s="197" t="s">
        <v>1</v>
      </c>
      <c r="D49" s="197" t="s">
        <v>605</v>
      </c>
      <c r="E49" s="16" t="s">
        <v>1</v>
      </c>
      <c r="F49" s="198">
        <v>0</v>
      </c>
      <c r="H49" s="31"/>
    </row>
    <row r="50" spans="2:8" s="1" customFormat="1" ht="16.899999999999999" customHeight="1">
      <c r="B50" s="31"/>
      <c r="C50" s="197" t="s">
        <v>1</v>
      </c>
      <c r="D50" s="197" t="s">
        <v>606</v>
      </c>
      <c r="E50" s="16" t="s">
        <v>1</v>
      </c>
      <c r="F50" s="198">
        <v>0</v>
      </c>
      <c r="H50" s="31"/>
    </row>
    <row r="51" spans="2:8" s="1" customFormat="1" ht="16.899999999999999" customHeight="1">
      <c r="B51" s="31"/>
      <c r="C51" s="197" t="s">
        <v>1</v>
      </c>
      <c r="D51" s="197" t="s">
        <v>607</v>
      </c>
      <c r="E51" s="16" t="s">
        <v>1</v>
      </c>
      <c r="F51" s="198">
        <v>52.838000000000001</v>
      </c>
      <c r="H51" s="31"/>
    </row>
    <row r="52" spans="2:8" s="1" customFormat="1" ht="16.899999999999999" customHeight="1">
      <c r="B52" s="31"/>
      <c r="C52" s="197" t="s">
        <v>1</v>
      </c>
      <c r="D52" s="197" t="s">
        <v>312</v>
      </c>
      <c r="E52" s="16" t="s">
        <v>1</v>
      </c>
      <c r="F52" s="198">
        <v>0</v>
      </c>
      <c r="H52" s="31"/>
    </row>
    <row r="53" spans="2:8" s="1" customFormat="1" ht="16.899999999999999" customHeight="1">
      <c r="B53" s="31"/>
      <c r="C53" s="197" t="s">
        <v>1</v>
      </c>
      <c r="D53" s="197" t="s">
        <v>608</v>
      </c>
      <c r="E53" s="16" t="s">
        <v>1</v>
      </c>
      <c r="F53" s="198">
        <v>-10</v>
      </c>
      <c r="H53" s="31"/>
    </row>
    <row r="54" spans="2:8" s="1" customFormat="1" ht="16.899999999999999" customHeight="1">
      <c r="B54" s="31"/>
      <c r="C54" s="197" t="s">
        <v>1</v>
      </c>
      <c r="D54" s="197" t="s">
        <v>195</v>
      </c>
      <c r="E54" s="16" t="s">
        <v>1</v>
      </c>
      <c r="F54" s="198">
        <v>42.838000000000001</v>
      </c>
      <c r="H54" s="31"/>
    </row>
    <row r="55" spans="2:8" s="1" customFormat="1" ht="16.899999999999999" customHeight="1">
      <c r="B55" s="31"/>
      <c r="C55" s="199" t="s">
        <v>752</v>
      </c>
      <c r="H55" s="31"/>
    </row>
    <row r="56" spans="2:8" s="1" customFormat="1" ht="16.899999999999999" customHeight="1">
      <c r="B56" s="31"/>
      <c r="C56" s="197" t="s">
        <v>600</v>
      </c>
      <c r="D56" s="197" t="s">
        <v>601</v>
      </c>
      <c r="E56" s="16" t="s">
        <v>96</v>
      </c>
      <c r="F56" s="198">
        <v>42.838000000000001</v>
      </c>
      <c r="H56" s="31"/>
    </row>
    <row r="57" spans="2:8" s="1" customFormat="1" ht="16.899999999999999" customHeight="1">
      <c r="B57" s="31"/>
      <c r="C57" s="197" t="s">
        <v>615</v>
      </c>
      <c r="D57" s="197" t="s">
        <v>616</v>
      </c>
      <c r="E57" s="16" t="s">
        <v>96</v>
      </c>
      <c r="F57" s="198">
        <v>42.838000000000001</v>
      </c>
      <c r="H57" s="31"/>
    </row>
    <row r="58" spans="2:8" s="1" customFormat="1" ht="16.899999999999999" customHeight="1">
      <c r="B58" s="31"/>
      <c r="C58" s="197" t="s">
        <v>730</v>
      </c>
      <c r="D58" s="197" t="s">
        <v>731</v>
      </c>
      <c r="E58" s="16" t="s">
        <v>96</v>
      </c>
      <c r="F58" s="198">
        <v>42.838000000000001</v>
      </c>
      <c r="H58" s="31"/>
    </row>
    <row r="59" spans="2:8" s="1" customFormat="1" ht="16.899999999999999" customHeight="1">
      <c r="B59" s="31"/>
      <c r="C59" s="193" t="s">
        <v>105</v>
      </c>
      <c r="D59" s="194" t="s">
        <v>106</v>
      </c>
      <c r="E59" s="195" t="s">
        <v>91</v>
      </c>
      <c r="F59" s="196">
        <v>1.728</v>
      </c>
      <c r="H59" s="31"/>
    </row>
    <row r="60" spans="2:8" s="1" customFormat="1" ht="16.899999999999999" customHeight="1">
      <c r="B60" s="31"/>
      <c r="C60" s="197" t="s">
        <v>1</v>
      </c>
      <c r="D60" s="197" t="s">
        <v>205</v>
      </c>
      <c r="E60" s="16" t="s">
        <v>1</v>
      </c>
      <c r="F60" s="198">
        <v>0</v>
      </c>
      <c r="H60" s="31"/>
    </row>
    <row r="61" spans="2:8" s="1" customFormat="1" ht="16.899999999999999" customHeight="1">
      <c r="B61" s="31"/>
      <c r="C61" s="197" t="s">
        <v>1</v>
      </c>
      <c r="D61" s="197" t="s">
        <v>206</v>
      </c>
      <c r="E61" s="16" t="s">
        <v>1</v>
      </c>
      <c r="F61" s="198">
        <v>1.728</v>
      </c>
      <c r="H61" s="31"/>
    </row>
    <row r="62" spans="2:8" s="1" customFormat="1" ht="16.899999999999999" customHeight="1">
      <c r="B62" s="31"/>
      <c r="C62" s="197" t="s">
        <v>1</v>
      </c>
      <c r="D62" s="197" t="s">
        <v>195</v>
      </c>
      <c r="E62" s="16" t="s">
        <v>1</v>
      </c>
      <c r="F62" s="198">
        <v>1.728</v>
      </c>
      <c r="H62" s="31"/>
    </row>
    <row r="63" spans="2:8" s="1" customFormat="1" ht="16.899999999999999" customHeight="1">
      <c r="B63" s="31"/>
      <c r="C63" s="199" t="s">
        <v>752</v>
      </c>
      <c r="H63" s="31"/>
    </row>
    <row r="64" spans="2:8" s="1" customFormat="1" ht="16.899999999999999" customHeight="1">
      <c r="B64" s="31"/>
      <c r="C64" s="197" t="s">
        <v>196</v>
      </c>
      <c r="D64" s="197" t="s">
        <v>197</v>
      </c>
      <c r="E64" s="16" t="s">
        <v>91</v>
      </c>
      <c r="F64" s="198">
        <v>74.447999999999993</v>
      </c>
      <c r="H64" s="31"/>
    </row>
    <row r="65" spans="2:8" s="1" customFormat="1" ht="16.899999999999999" customHeight="1">
      <c r="B65" s="31"/>
      <c r="C65" s="197" t="s">
        <v>234</v>
      </c>
      <c r="D65" s="197" t="s">
        <v>235</v>
      </c>
      <c r="E65" s="16" t="s">
        <v>91</v>
      </c>
      <c r="F65" s="198">
        <v>52.008000000000003</v>
      </c>
      <c r="H65" s="31"/>
    </row>
    <row r="66" spans="2:8" s="1" customFormat="1" ht="16.899999999999999" customHeight="1">
      <c r="B66" s="31"/>
      <c r="C66" s="193" t="s">
        <v>108</v>
      </c>
      <c r="D66" s="194" t="s">
        <v>109</v>
      </c>
      <c r="E66" s="195" t="s">
        <v>91</v>
      </c>
      <c r="F66" s="196">
        <v>72.72</v>
      </c>
      <c r="H66" s="31"/>
    </row>
    <row r="67" spans="2:8" s="1" customFormat="1" ht="16.899999999999999" customHeight="1">
      <c r="B67" s="31"/>
      <c r="C67" s="197" t="s">
        <v>1</v>
      </c>
      <c r="D67" s="197" t="s">
        <v>202</v>
      </c>
      <c r="E67" s="16" t="s">
        <v>1</v>
      </c>
      <c r="F67" s="198">
        <v>0</v>
      </c>
      <c r="H67" s="31"/>
    </row>
    <row r="68" spans="2:8" s="1" customFormat="1" ht="16.899999999999999" customHeight="1">
      <c r="B68" s="31"/>
      <c r="C68" s="197" t="s">
        <v>1</v>
      </c>
      <c r="D68" s="197" t="s">
        <v>203</v>
      </c>
      <c r="E68" s="16" t="s">
        <v>1</v>
      </c>
      <c r="F68" s="198">
        <v>72.72</v>
      </c>
      <c r="H68" s="31"/>
    </row>
    <row r="69" spans="2:8" s="1" customFormat="1" ht="16.899999999999999" customHeight="1">
      <c r="B69" s="31"/>
      <c r="C69" s="197" t="s">
        <v>1</v>
      </c>
      <c r="D69" s="197" t="s">
        <v>195</v>
      </c>
      <c r="E69" s="16" t="s">
        <v>1</v>
      </c>
      <c r="F69" s="198">
        <v>72.72</v>
      </c>
      <c r="H69" s="31"/>
    </row>
    <row r="70" spans="2:8" s="1" customFormat="1" ht="16.899999999999999" customHeight="1">
      <c r="B70" s="31"/>
      <c r="C70" s="199" t="s">
        <v>752</v>
      </c>
      <c r="H70" s="31"/>
    </row>
    <row r="71" spans="2:8" s="1" customFormat="1" ht="16.899999999999999" customHeight="1">
      <c r="B71" s="31"/>
      <c r="C71" s="197" t="s">
        <v>196</v>
      </c>
      <c r="D71" s="197" t="s">
        <v>197</v>
      </c>
      <c r="E71" s="16" t="s">
        <v>91</v>
      </c>
      <c r="F71" s="198">
        <v>74.447999999999993</v>
      </c>
      <c r="H71" s="31"/>
    </row>
    <row r="72" spans="2:8" s="1" customFormat="1" ht="16.899999999999999" customHeight="1">
      <c r="B72" s="31"/>
      <c r="C72" s="197" t="s">
        <v>234</v>
      </c>
      <c r="D72" s="197" t="s">
        <v>235</v>
      </c>
      <c r="E72" s="16" t="s">
        <v>91</v>
      </c>
      <c r="F72" s="198">
        <v>52.008000000000003</v>
      </c>
      <c r="H72" s="31"/>
    </row>
    <row r="73" spans="2:8" s="1" customFormat="1" ht="16.899999999999999" customHeight="1">
      <c r="B73" s="31"/>
      <c r="C73" s="193" t="s">
        <v>112</v>
      </c>
      <c r="D73" s="194" t="s">
        <v>113</v>
      </c>
      <c r="E73" s="195" t="s">
        <v>91</v>
      </c>
      <c r="F73" s="196">
        <v>37.44</v>
      </c>
      <c r="H73" s="31"/>
    </row>
    <row r="74" spans="2:8" s="1" customFormat="1" ht="16.899999999999999" customHeight="1">
      <c r="B74" s="31"/>
      <c r="C74" s="197" t="s">
        <v>1</v>
      </c>
      <c r="D74" s="197" t="s">
        <v>226</v>
      </c>
      <c r="E74" s="16" t="s">
        <v>1</v>
      </c>
      <c r="F74" s="198">
        <v>0</v>
      </c>
      <c r="H74" s="31"/>
    </row>
    <row r="75" spans="2:8" s="1" customFormat="1" ht="16.899999999999999" customHeight="1">
      <c r="B75" s="31"/>
      <c r="C75" s="197" t="s">
        <v>1</v>
      </c>
      <c r="D75" s="197" t="s">
        <v>227</v>
      </c>
      <c r="E75" s="16" t="s">
        <v>1</v>
      </c>
      <c r="F75" s="198">
        <v>37.44</v>
      </c>
      <c r="H75" s="31"/>
    </row>
    <row r="76" spans="2:8" s="1" customFormat="1" ht="16.899999999999999" customHeight="1">
      <c r="B76" s="31"/>
      <c r="C76" s="197" t="s">
        <v>1</v>
      </c>
      <c r="D76" s="197" t="s">
        <v>195</v>
      </c>
      <c r="E76" s="16" t="s">
        <v>1</v>
      </c>
      <c r="F76" s="198">
        <v>37.44</v>
      </c>
      <c r="H76" s="31"/>
    </row>
    <row r="77" spans="2:8" s="1" customFormat="1" ht="16.899999999999999" customHeight="1">
      <c r="B77" s="31"/>
      <c r="C77" s="199" t="s">
        <v>752</v>
      </c>
      <c r="H77" s="31"/>
    </row>
    <row r="78" spans="2:8" s="1" customFormat="1" ht="16.899999999999999" customHeight="1">
      <c r="B78" s="31"/>
      <c r="C78" s="197" t="s">
        <v>234</v>
      </c>
      <c r="D78" s="197" t="s">
        <v>235</v>
      </c>
      <c r="E78" s="16" t="s">
        <v>91</v>
      </c>
      <c r="F78" s="198">
        <v>52.008000000000003</v>
      </c>
      <c r="H78" s="31"/>
    </row>
    <row r="79" spans="2:8" s="1" customFormat="1" ht="16.899999999999999" customHeight="1">
      <c r="B79" s="31"/>
      <c r="C79" s="197" t="s">
        <v>221</v>
      </c>
      <c r="D79" s="197" t="s">
        <v>222</v>
      </c>
      <c r="E79" s="16" t="s">
        <v>91</v>
      </c>
      <c r="F79" s="198">
        <v>56.09</v>
      </c>
      <c r="H79" s="31"/>
    </row>
    <row r="80" spans="2:8" s="1" customFormat="1" ht="16.899999999999999" customHeight="1">
      <c r="B80" s="31"/>
      <c r="C80" s="193" t="s">
        <v>122</v>
      </c>
      <c r="D80" s="194" t="s">
        <v>123</v>
      </c>
      <c r="E80" s="195" t="s">
        <v>91</v>
      </c>
      <c r="F80" s="196">
        <v>18.649999999999999</v>
      </c>
      <c r="H80" s="31"/>
    </row>
    <row r="81" spans="2:8" s="1" customFormat="1" ht="16.899999999999999" customHeight="1">
      <c r="B81" s="31"/>
      <c r="C81" s="197" t="s">
        <v>1</v>
      </c>
      <c r="D81" s="197" t="s">
        <v>229</v>
      </c>
      <c r="E81" s="16" t="s">
        <v>1</v>
      </c>
      <c r="F81" s="198">
        <v>0</v>
      </c>
      <c r="H81" s="31"/>
    </row>
    <row r="82" spans="2:8" s="1" customFormat="1" ht="16.899999999999999" customHeight="1">
      <c r="B82" s="31"/>
      <c r="C82" s="197" t="s">
        <v>1</v>
      </c>
      <c r="D82" s="197" t="s">
        <v>191</v>
      </c>
      <c r="E82" s="16" t="s">
        <v>1</v>
      </c>
      <c r="F82" s="198">
        <v>0</v>
      </c>
      <c r="H82" s="31"/>
    </row>
    <row r="83" spans="2:8" s="1" customFormat="1" ht="16.899999999999999" customHeight="1">
      <c r="B83" s="31"/>
      <c r="C83" s="197" t="s">
        <v>1</v>
      </c>
      <c r="D83" s="197" t="s">
        <v>230</v>
      </c>
      <c r="E83" s="16" t="s">
        <v>1</v>
      </c>
      <c r="F83" s="198">
        <v>6.6</v>
      </c>
      <c r="H83" s="31"/>
    </row>
    <row r="84" spans="2:8" s="1" customFormat="1" ht="16.899999999999999" customHeight="1">
      <c r="B84" s="31"/>
      <c r="C84" s="197" t="s">
        <v>1</v>
      </c>
      <c r="D84" s="197" t="s">
        <v>231</v>
      </c>
      <c r="E84" s="16" t="s">
        <v>1</v>
      </c>
      <c r="F84" s="198">
        <v>5.8</v>
      </c>
      <c r="H84" s="31"/>
    </row>
    <row r="85" spans="2:8" s="1" customFormat="1" ht="16.899999999999999" customHeight="1">
      <c r="B85" s="31"/>
      <c r="C85" s="197" t="s">
        <v>1</v>
      </c>
      <c r="D85" s="197" t="s">
        <v>219</v>
      </c>
      <c r="E85" s="16" t="s">
        <v>1</v>
      </c>
      <c r="F85" s="198">
        <v>0</v>
      </c>
      <c r="H85" s="31"/>
    </row>
    <row r="86" spans="2:8" s="1" customFormat="1" ht="16.899999999999999" customHeight="1">
      <c r="B86" s="31"/>
      <c r="C86" s="197" t="s">
        <v>1</v>
      </c>
      <c r="D86" s="197" t="s">
        <v>232</v>
      </c>
      <c r="E86" s="16" t="s">
        <v>1</v>
      </c>
      <c r="F86" s="198">
        <v>6.25</v>
      </c>
      <c r="H86" s="31"/>
    </row>
    <row r="87" spans="2:8" s="1" customFormat="1" ht="16.899999999999999" customHeight="1">
      <c r="B87" s="31"/>
      <c r="C87" s="197" t="s">
        <v>1</v>
      </c>
      <c r="D87" s="197" t="s">
        <v>195</v>
      </c>
      <c r="E87" s="16" t="s">
        <v>1</v>
      </c>
      <c r="F87" s="198">
        <v>18.649999999999999</v>
      </c>
      <c r="H87" s="31"/>
    </row>
    <row r="88" spans="2:8" s="1" customFormat="1" ht="16.899999999999999" customHeight="1">
      <c r="B88" s="31"/>
      <c r="C88" s="199" t="s">
        <v>752</v>
      </c>
      <c r="H88" s="31"/>
    </row>
    <row r="89" spans="2:8" s="1" customFormat="1" ht="16.899999999999999" customHeight="1">
      <c r="B89" s="31"/>
      <c r="C89" s="197" t="s">
        <v>234</v>
      </c>
      <c r="D89" s="197" t="s">
        <v>235</v>
      </c>
      <c r="E89" s="16" t="s">
        <v>91</v>
      </c>
      <c r="F89" s="198">
        <v>52.008000000000003</v>
      </c>
      <c r="H89" s="31"/>
    </row>
    <row r="90" spans="2:8" s="1" customFormat="1" ht="16.899999999999999" customHeight="1">
      <c r="B90" s="31"/>
      <c r="C90" s="197" t="s">
        <v>221</v>
      </c>
      <c r="D90" s="197" t="s">
        <v>222</v>
      </c>
      <c r="E90" s="16" t="s">
        <v>91</v>
      </c>
      <c r="F90" s="198">
        <v>56.09</v>
      </c>
      <c r="H90" s="31"/>
    </row>
    <row r="91" spans="2:8" s="1" customFormat="1" ht="16.899999999999999" customHeight="1">
      <c r="B91" s="31"/>
      <c r="C91" s="193" t="s">
        <v>116</v>
      </c>
      <c r="D91" s="194" t="s">
        <v>117</v>
      </c>
      <c r="E91" s="195" t="s">
        <v>96</v>
      </c>
      <c r="F91" s="196">
        <v>11.25</v>
      </c>
      <c r="H91" s="31"/>
    </row>
    <row r="92" spans="2:8" s="1" customFormat="1" ht="16.899999999999999" customHeight="1">
      <c r="B92" s="31"/>
      <c r="C92" s="197" t="s">
        <v>1</v>
      </c>
      <c r="D92" s="197" t="s">
        <v>283</v>
      </c>
      <c r="E92" s="16" t="s">
        <v>1</v>
      </c>
      <c r="F92" s="198">
        <v>0</v>
      </c>
      <c r="H92" s="31"/>
    </row>
    <row r="93" spans="2:8" s="1" customFormat="1" ht="16.899999999999999" customHeight="1">
      <c r="B93" s="31"/>
      <c r="C93" s="197" t="s">
        <v>1</v>
      </c>
      <c r="D93" s="197" t="s">
        <v>284</v>
      </c>
      <c r="E93" s="16" t="s">
        <v>1</v>
      </c>
      <c r="F93" s="198">
        <v>0</v>
      </c>
      <c r="H93" s="31"/>
    </row>
    <row r="94" spans="2:8" s="1" customFormat="1" ht="16.899999999999999" customHeight="1">
      <c r="B94" s="31"/>
      <c r="C94" s="197" t="s">
        <v>1</v>
      </c>
      <c r="D94" s="197" t="s">
        <v>285</v>
      </c>
      <c r="E94" s="16" t="s">
        <v>1</v>
      </c>
      <c r="F94" s="198">
        <v>11.25</v>
      </c>
      <c r="H94" s="31"/>
    </row>
    <row r="95" spans="2:8" s="1" customFormat="1" ht="16.899999999999999" customHeight="1">
      <c r="B95" s="31"/>
      <c r="C95" s="197" t="s">
        <v>1</v>
      </c>
      <c r="D95" s="197" t="s">
        <v>195</v>
      </c>
      <c r="E95" s="16" t="s">
        <v>1</v>
      </c>
      <c r="F95" s="198">
        <v>11.25</v>
      </c>
      <c r="H95" s="31"/>
    </row>
    <row r="96" spans="2:8" s="1" customFormat="1" ht="16.899999999999999" customHeight="1">
      <c r="B96" s="31"/>
      <c r="C96" s="199" t="s">
        <v>752</v>
      </c>
      <c r="H96" s="31"/>
    </row>
    <row r="97" spans="2:8" s="1" customFormat="1" ht="16.899999999999999" customHeight="1">
      <c r="B97" s="31"/>
      <c r="C97" s="197" t="s">
        <v>278</v>
      </c>
      <c r="D97" s="197" t="s">
        <v>279</v>
      </c>
      <c r="E97" s="16" t="s">
        <v>96</v>
      </c>
      <c r="F97" s="198">
        <v>11.25</v>
      </c>
      <c r="H97" s="31"/>
    </row>
    <row r="98" spans="2:8" s="1" customFormat="1" ht="16.899999999999999" customHeight="1">
      <c r="B98" s="31"/>
      <c r="C98" s="197" t="s">
        <v>286</v>
      </c>
      <c r="D98" s="197" t="s">
        <v>287</v>
      </c>
      <c r="E98" s="16" t="s">
        <v>254</v>
      </c>
      <c r="F98" s="198">
        <v>0.18</v>
      </c>
      <c r="H98" s="31"/>
    </row>
    <row r="99" spans="2:8" s="1" customFormat="1" ht="7.35" customHeight="1">
      <c r="B99" s="43"/>
      <c r="C99" s="44"/>
      <c r="D99" s="44"/>
      <c r="E99" s="44"/>
      <c r="F99" s="44"/>
      <c r="G99" s="44"/>
      <c r="H99" s="31"/>
    </row>
    <row r="100" spans="2:8" s="1" customFormat="1" ht="11.25"/>
  </sheetData>
  <sheetProtection algorithmName="SHA-512" hashValue="sDrgpru7944vsMRHjS4cmWg+x/I7H5Z2guXQ7cRTXm+QITq65N2ruKpfWwD7+wumWhO5Hb2yQRBy3C+RelumGQ==" saltValue="j9t+COTd17L1DWy9yg9wv0VQDLPMAjG7dSL4zNZKtDq3NkiaBbCPszB5RxpieUOc3dNSBAWtojqbgTOak/Zbhw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0" orientation="landscape" blackAndWhite="1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43b07a-ab75-4723-8249-69f6a70d9519" xsi:nil="true"/>
    <lcf76f155ced4ddcb4097134ff3c332f xmlns="481bea76-4eb1-44df-9c93-5229ce156c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6256A9457C9D4C88DF1C28443CFABF" ma:contentTypeVersion="14" ma:contentTypeDescription="Vytvoří nový dokument" ma:contentTypeScope="" ma:versionID="aa5a49e8b27f9654c3c3520a5ad54420">
  <xsd:schema xmlns:xsd="http://www.w3.org/2001/XMLSchema" xmlns:xs="http://www.w3.org/2001/XMLSchema" xmlns:p="http://schemas.microsoft.com/office/2006/metadata/properties" xmlns:ns2="481bea76-4eb1-44df-9c93-5229ce156c25" xmlns:ns3="1643b07a-ab75-4723-8249-69f6a70d9519" targetNamespace="http://schemas.microsoft.com/office/2006/metadata/properties" ma:root="true" ma:fieldsID="bcf101d75accb678bf9454bb9019f798" ns2:_="" ns3:_="">
    <xsd:import namespace="481bea76-4eb1-44df-9c93-5229ce156c25"/>
    <xsd:import namespace="1643b07a-ab75-4723-8249-69f6a70d95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bea76-4eb1-44df-9c93-5229ce156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29e22f94-8248-4230-8bb0-d8544fe583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3b07a-ab75-4723-8249-69f6a70d95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c357f5-4b53-455e-bbd3-c0a78afbdab5}" ma:internalName="TaxCatchAll" ma:showField="CatchAllData" ma:web="1643b07a-ab75-4723-8249-69f6a70d95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736043-F469-45AD-82B6-641643BD5A2B}">
  <ds:schemaRefs>
    <ds:schemaRef ds:uri="http://schemas.microsoft.com/office/2006/metadata/properties"/>
    <ds:schemaRef ds:uri="http://schemas.microsoft.com/office/infopath/2007/PartnerControls"/>
    <ds:schemaRef ds:uri="1643b07a-ab75-4723-8249-69f6a70d9519"/>
    <ds:schemaRef ds:uri="481bea76-4eb1-44df-9c93-5229ce156c25"/>
  </ds:schemaRefs>
</ds:datastoreItem>
</file>

<file path=customXml/itemProps2.xml><?xml version="1.0" encoding="utf-8"?>
<ds:datastoreItem xmlns:ds="http://schemas.openxmlformats.org/officeDocument/2006/customXml" ds:itemID="{CE5F1A8B-AB45-44AA-BB11-D8E15638CF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CFB52-CA54-40EA-9711-3C0048D55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bea76-4eb1-44df-9c93-5229ce156c25"/>
    <ds:schemaRef ds:uri="1643b07a-ab75-4723-8249-69f6a70d95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01 - Novostavba zázemí pr...</vt:lpstr>
      <vt:lpstr>Seznam figur</vt:lpstr>
      <vt:lpstr>'01 - Novostavba zázemí pr...'!Názvy_tisku</vt:lpstr>
      <vt:lpstr>'Rekapitulace stavby'!Názvy_tisku</vt:lpstr>
      <vt:lpstr>'Seznam figur'!Názvy_tisku</vt:lpstr>
      <vt:lpstr>'01 - Novostavba zázemí pr...'!Oblast_tisku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Nadrchal</dc:creator>
  <cp:lastModifiedBy>Rychetská Štěpánka</cp:lastModifiedBy>
  <dcterms:created xsi:type="dcterms:W3CDTF">2026-09-07T17:42:03Z</dcterms:created>
  <dcterms:modified xsi:type="dcterms:W3CDTF">2026-10-07T14:49:15Z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0x010100186256A9457C9D4C88DF1C28443CFABF</vt:lpwstr>
  </property>
</Properties>
</file>