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\Desktop\"/>
    </mc:Choice>
  </mc:AlternateContent>
  <bookViews>
    <workbookView xWindow="936" yWindow="0" windowWidth="16704" windowHeight="5700" tabRatio="685" firstSheet="12" activeTab="12"/>
  </bookViews>
  <sheets>
    <sheet name="Rekapitulácia nákladov" sheetId="33" r:id="rId1"/>
    <sheet name="SO-01 Stavebná časť" sheetId="38" r:id="rId2"/>
    <sheet name="SO-01 Zdravotechnika" sheetId="42" r:id="rId3"/>
    <sheet name="SO-01 Elektro Rekap" sheetId="69" r:id="rId4"/>
    <sheet name="SO-01 Elektro dodavky" sheetId="70" r:id="rId5"/>
    <sheet name="SO-01 Elektro VV" sheetId="71" r:id="rId6"/>
    <sheet name="SO-01 Vykurovanie, VZT" sheetId="10" r:id="rId7"/>
    <sheet name="SO-01 Plynoinštalácia" sheetId="43" r:id="rId8"/>
    <sheet name="SO-02" sheetId="4" r:id="rId9"/>
    <sheet name="SO-03 Stavebná časť" sheetId="31" r:id="rId10"/>
    <sheet name="SO-03 Elektroinštalácia" sheetId="37" r:id="rId11"/>
    <sheet name="SO-03 Vykurovanie, VZT" sheetId="11" r:id="rId12"/>
    <sheet name="Osvetlenie prístrešku Rekap." sheetId="57" r:id="rId13"/>
    <sheet name="Osvetlenie prístrešku" sheetId="58" r:id="rId14"/>
  </sheets>
  <definedNames>
    <definedName name="_______obl11">#REF!</definedName>
    <definedName name="_______obl12">#REF!</definedName>
    <definedName name="_______obl13">#REF!</definedName>
    <definedName name="_______obl14">#REF!</definedName>
    <definedName name="_______obl15">#REF!</definedName>
    <definedName name="_______obl16">#REF!</definedName>
    <definedName name="_______obl17">#REF!</definedName>
    <definedName name="_______obl1710">#REF!</definedName>
    <definedName name="_______obl1711">#REF!</definedName>
    <definedName name="_______obl1712">#REF!</definedName>
    <definedName name="_______obl1713">#REF!</definedName>
    <definedName name="_______obl1714">#REF!</definedName>
    <definedName name="_______obl1715">#REF!</definedName>
    <definedName name="_______obl1716">#REF!</definedName>
    <definedName name="_______obl1717">#REF!</definedName>
    <definedName name="_______obl1718">#REF!</definedName>
    <definedName name="_______obl1719">#REF!</definedName>
    <definedName name="_______obl173">#REF!</definedName>
    <definedName name="_______obl174">#REF!</definedName>
    <definedName name="_______obl175">#REF!</definedName>
    <definedName name="_______obl176">#REF!</definedName>
    <definedName name="_______obl177">#REF!</definedName>
    <definedName name="_______obl178">#REF!</definedName>
    <definedName name="_______obl179">#REF!</definedName>
    <definedName name="_______obl18">#REF!</definedName>
    <definedName name="_______obl181">#REF!</definedName>
    <definedName name="_______obl1816">#REF!</definedName>
    <definedName name="_______obl1820">#REF!</definedName>
    <definedName name="_______obl1821">#REF!</definedName>
    <definedName name="_______obl1822">#REF!</definedName>
    <definedName name="_______obl1823">#REF!</definedName>
    <definedName name="_______obl1824">#REF!</definedName>
    <definedName name="_______obl1825">#REF!</definedName>
    <definedName name="_______obl1826">#REF!</definedName>
    <definedName name="_______obl1827">#REF!</definedName>
    <definedName name="_______obl1828">#REF!</definedName>
    <definedName name="_______obl1829">#REF!</definedName>
    <definedName name="_______obl183">#REF!</definedName>
    <definedName name="_______obl1831">#REF!</definedName>
    <definedName name="_______obl1832">#REF!</definedName>
    <definedName name="_______obl184">#REF!</definedName>
    <definedName name="_______obl185">#REF!</definedName>
    <definedName name="_______obl186">#REF!</definedName>
    <definedName name="_______obl187">#REF!</definedName>
    <definedName name="______obl11">#REF!</definedName>
    <definedName name="______obl12">#REF!</definedName>
    <definedName name="______obl13">#REF!</definedName>
    <definedName name="______obl14">#REF!</definedName>
    <definedName name="______obl15">#REF!</definedName>
    <definedName name="______obl16">#REF!</definedName>
    <definedName name="______obl17">#REF!</definedName>
    <definedName name="______obl1710">#REF!</definedName>
    <definedName name="______obl1711">#REF!</definedName>
    <definedName name="______obl1712">#REF!</definedName>
    <definedName name="______obl1713">#REF!</definedName>
    <definedName name="______obl1714">#REF!</definedName>
    <definedName name="______obl1715">#REF!</definedName>
    <definedName name="______obl1716">#REF!</definedName>
    <definedName name="______obl1717">#REF!</definedName>
    <definedName name="______obl1718">#REF!</definedName>
    <definedName name="______obl1719">#REF!</definedName>
    <definedName name="______obl173">#REF!</definedName>
    <definedName name="______obl174">#REF!</definedName>
    <definedName name="______obl175">#REF!</definedName>
    <definedName name="______obl176">#REF!</definedName>
    <definedName name="______obl177">#REF!</definedName>
    <definedName name="______obl178">#REF!</definedName>
    <definedName name="______obl179">#REF!</definedName>
    <definedName name="______obl18">#REF!</definedName>
    <definedName name="______obl181">#REF!</definedName>
    <definedName name="______obl1816">#REF!</definedName>
    <definedName name="______obl1820">#REF!</definedName>
    <definedName name="______obl1821">#REF!</definedName>
    <definedName name="______obl1822">#REF!</definedName>
    <definedName name="______obl1823">#REF!</definedName>
    <definedName name="______obl1824">#REF!</definedName>
    <definedName name="______obl1825">#REF!</definedName>
    <definedName name="______obl1826">#REF!</definedName>
    <definedName name="______obl1827">#REF!</definedName>
    <definedName name="______obl1828">#REF!</definedName>
    <definedName name="______obl1829">#REF!</definedName>
    <definedName name="______obl183">#REF!</definedName>
    <definedName name="______obl1831">#REF!</definedName>
    <definedName name="______obl1832">#REF!</definedName>
    <definedName name="______obl184">#REF!</definedName>
    <definedName name="______obl185">#REF!</definedName>
    <definedName name="______obl186">#REF!</definedName>
    <definedName name="______obl187">#REF!</definedName>
    <definedName name="_____obl11">#REF!</definedName>
    <definedName name="_____obl12">#REF!</definedName>
    <definedName name="_____obl13">#REF!</definedName>
    <definedName name="_____obl14">#REF!</definedName>
    <definedName name="_____obl15">#REF!</definedName>
    <definedName name="_____obl16">#REF!</definedName>
    <definedName name="_____obl17">#REF!</definedName>
    <definedName name="_____obl1710">#REF!</definedName>
    <definedName name="_____obl1711">#REF!</definedName>
    <definedName name="_____obl1712">#REF!</definedName>
    <definedName name="_____obl1713">#REF!</definedName>
    <definedName name="_____obl1714">#REF!</definedName>
    <definedName name="_____obl1715">#REF!</definedName>
    <definedName name="_____obl1716">#REF!</definedName>
    <definedName name="_____obl1717">#REF!</definedName>
    <definedName name="_____obl1718">#REF!</definedName>
    <definedName name="_____obl1719">#REF!</definedName>
    <definedName name="_____obl173">#REF!</definedName>
    <definedName name="_____obl174">#REF!</definedName>
    <definedName name="_____obl175">#REF!</definedName>
    <definedName name="_____obl176">#REF!</definedName>
    <definedName name="_____obl177">#REF!</definedName>
    <definedName name="_____obl178">#REF!</definedName>
    <definedName name="_____obl179">#REF!</definedName>
    <definedName name="_____obl18">#REF!</definedName>
    <definedName name="_____obl181">#REF!</definedName>
    <definedName name="_____obl1816">#REF!</definedName>
    <definedName name="_____obl1820">#REF!</definedName>
    <definedName name="_____obl1821">#REF!</definedName>
    <definedName name="_____obl1822">#REF!</definedName>
    <definedName name="_____obl1823">#REF!</definedName>
    <definedName name="_____obl1824">#REF!</definedName>
    <definedName name="_____obl1825">#REF!</definedName>
    <definedName name="_____obl1826">#REF!</definedName>
    <definedName name="_____obl1827">#REF!</definedName>
    <definedName name="_____obl1828">#REF!</definedName>
    <definedName name="_____obl1829">#REF!</definedName>
    <definedName name="_____obl183">#REF!</definedName>
    <definedName name="_____obl1831">#REF!</definedName>
    <definedName name="_____obl1832">#REF!</definedName>
    <definedName name="_____obl184">#REF!</definedName>
    <definedName name="_____obl185">#REF!</definedName>
    <definedName name="_____obl186">#REF!</definedName>
    <definedName name="_____obl187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xlnm._FilterDatabase" localSheetId="1" hidden="1">#REF!</definedName>
    <definedName name="_xlnm._FilterDatabase" localSheetId="9" hidden="1">#REF!</definedName>
    <definedName name="_xlnm._FilterDatabase" hidden="1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">#REF!</definedName>
    <definedName name="b">#REF!</definedName>
    <definedName name="bghrerr" localSheetId="10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r">#REF!</definedName>
    <definedName name="exter1">#REF!</definedName>
    <definedName name="fakt1R" localSheetId="1">#REF!</definedName>
    <definedName name="fakt1R" localSheetId="9">#REF!</definedName>
    <definedName name="fakt1R">#REF!</definedName>
    <definedName name="hovno">#REF!</definedName>
    <definedName name="inter1">#REF!</definedName>
    <definedName name="jzzuggt">#REF!</definedName>
    <definedName name="mts">#REF!</definedName>
    <definedName name="_xlnm.Print_Titles" localSheetId="7">'SO-01 Plynoinštalácia'!$1:$12</definedName>
    <definedName name="_xlnm.Print_Titles" localSheetId="1">'SO-01 Stavebná časť'!$8:$10</definedName>
    <definedName name="_xlnm.Print_Titles" localSheetId="2">'SO-01 Zdravotechnika'!$1:$12</definedName>
    <definedName name="_xlnm.Print_Titles" localSheetId="8">'SO-02'!$8:$10</definedName>
    <definedName name="_xlnm.Print_Titles" localSheetId="9">'SO-03 Stavebná časť'!$8:$10</definedName>
    <definedName name="obch_sleva">#REF!</definedName>
    <definedName name="_xlnm.Print_Area" localSheetId="4">'SO-01 Elektro dodavky'!$A$1:$H$68</definedName>
    <definedName name="_xlnm.Print_Area" localSheetId="3">'SO-01 Elektro Rekap'!$A$1:$H$21</definedName>
    <definedName name="_xlnm.Print_Area" localSheetId="5">'SO-01 Elektro VV'!$A$1:$N$139</definedName>
    <definedName name="_xlnm.Print_Area" localSheetId="1">'SO-01 Stavebná časť'!$A:$O</definedName>
    <definedName name="_xlnm.Print_Area" localSheetId="8">'SO-02'!$A:$O</definedName>
    <definedName name="_xlnm.Print_Area" localSheetId="10">'SO-03 Elektroinštalácia'!$A$7:$M$64</definedName>
    <definedName name="_xlnm.Print_Area" localSheetId="9">'SO-03 Stavebná časť'!$A:$O</definedName>
    <definedName name="pokusAAAA" localSheetId="10">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qw">#REF!</definedName>
    <definedName name="rozvržení_rozp">#REF!</definedName>
    <definedName name="ssss">#REF!</definedName>
    <definedName name="Stavebná_časť">'Rekapitulácia nákladov'!$C$13</definedName>
    <definedName name="subslevy">#REF!</definedName>
    <definedName name="sumpok">#REF!</definedName>
    <definedName name="tr">#REF!</definedName>
    <definedName name="výpočty">#REF!</definedName>
    <definedName name="vystup">#REF!</definedName>
    <definedName name="zahrnsazby">#REF!</definedName>
    <definedName name="zahrnslevy">#REF!</definedName>
  </definedNames>
  <calcPr calcId="162913"/>
</workbook>
</file>

<file path=xl/calcChain.xml><?xml version="1.0" encoding="utf-8"?>
<calcChain xmlns="http://schemas.openxmlformats.org/spreadsheetml/2006/main">
  <c r="J52" i="58" l="1"/>
  <c r="J29" i="58" l="1"/>
  <c r="I29" i="58"/>
  <c r="J30" i="58"/>
  <c r="I30" i="58"/>
  <c r="J40" i="58"/>
  <c r="I40" i="58"/>
  <c r="K30" i="58" l="1"/>
  <c r="K29" i="58"/>
  <c r="K40" i="58"/>
  <c r="I6" i="71"/>
  <c r="J6" i="71"/>
  <c r="K6" i="71" s="1"/>
  <c r="A7" i="71"/>
  <c r="A8" i="71"/>
  <c r="A9" i="71"/>
  <c r="A10" i="71" s="1"/>
  <c r="A11" i="71" s="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I9" i="71"/>
  <c r="J9" i="71"/>
  <c r="I10" i="71"/>
  <c r="J10" i="71"/>
  <c r="K10" i="71"/>
  <c r="I11" i="71"/>
  <c r="J11" i="71"/>
  <c r="I14" i="71"/>
  <c r="K14" i="71" s="1"/>
  <c r="J14" i="71"/>
  <c r="I15" i="71"/>
  <c r="J15" i="71"/>
  <c r="K15" i="71"/>
  <c r="I16" i="71"/>
  <c r="J16" i="71"/>
  <c r="K16" i="71"/>
  <c r="I19" i="71"/>
  <c r="J19" i="71"/>
  <c r="K19" i="71"/>
  <c r="I22" i="71"/>
  <c r="K22" i="71" s="1"/>
  <c r="J22" i="71"/>
  <c r="I25" i="71"/>
  <c r="J25" i="71"/>
  <c r="I28" i="71"/>
  <c r="J28" i="71"/>
  <c r="K28" i="71"/>
  <c r="I29" i="71"/>
  <c r="K29" i="71" s="1"/>
  <c r="J29" i="71"/>
  <c r="I30" i="71"/>
  <c r="K30" i="71" s="1"/>
  <c r="J30" i="71"/>
  <c r="I31" i="71"/>
  <c r="J31" i="71"/>
  <c r="K31" i="71"/>
  <c r="I32" i="71"/>
  <c r="K32" i="71" s="1"/>
  <c r="J32" i="71"/>
  <c r="I33" i="71"/>
  <c r="K33" i="71" s="1"/>
  <c r="J33" i="71"/>
  <c r="I34" i="71"/>
  <c r="J34" i="71"/>
  <c r="K34" i="71"/>
  <c r="I37" i="71"/>
  <c r="J37" i="71"/>
  <c r="K37" i="71"/>
  <c r="I38" i="71"/>
  <c r="J38" i="71"/>
  <c r="I39" i="71"/>
  <c r="J39" i="71"/>
  <c r="K39" i="71"/>
  <c r="I40" i="71"/>
  <c r="K40" i="71" s="1"/>
  <c r="J40" i="71"/>
  <c r="I41" i="71"/>
  <c r="K41" i="71" s="1"/>
  <c r="J41" i="71"/>
  <c r="I44" i="71"/>
  <c r="J44" i="71"/>
  <c r="I45" i="71"/>
  <c r="K45" i="71" s="1"/>
  <c r="J45" i="71"/>
  <c r="I48" i="71"/>
  <c r="K48" i="71" s="1"/>
  <c r="J48" i="71"/>
  <c r="I49" i="71"/>
  <c r="J49" i="71"/>
  <c r="A53" i="7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I53" i="71"/>
  <c r="J53" i="71"/>
  <c r="K53" i="71"/>
  <c r="I54" i="71"/>
  <c r="J54" i="71"/>
  <c r="I55" i="71"/>
  <c r="K55" i="71" s="1"/>
  <c r="J55" i="71"/>
  <c r="I56" i="71"/>
  <c r="J56" i="71"/>
  <c r="I57" i="71"/>
  <c r="J57" i="71"/>
  <c r="K57" i="71"/>
  <c r="I58" i="71"/>
  <c r="J58" i="71"/>
  <c r="I59" i="71"/>
  <c r="J59" i="71"/>
  <c r="K59" i="71"/>
  <c r="I60" i="71"/>
  <c r="J60" i="71"/>
  <c r="I61" i="71"/>
  <c r="J61" i="71"/>
  <c r="K61" i="71"/>
  <c r="I62" i="71"/>
  <c r="K62" i="71" s="1"/>
  <c r="J62" i="71"/>
  <c r="I65" i="71"/>
  <c r="K65" i="71" s="1"/>
  <c r="J65" i="71"/>
  <c r="I66" i="71"/>
  <c r="J66" i="71"/>
  <c r="K66" i="71"/>
  <c r="I67" i="71"/>
  <c r="K67" i="71" s="1"/>
  <c r="J67" i="71"/>
  <c r="I68" i="71"/>
  <c r="K68" i="71" s="1"/>
  <c r="J68" i="71"/>
  <c r="I69" i="71"/>
  <c r="J69" i="71"/>
  <c r="I70" i="71"/>
  <c r="K70" i="71" s="1"/>
  <c r="J70" i="71"/>
  <c r="I71" i="71"/>
  <c r="J71" i="71"/>
  <c r="I74" i="71"/>
  <c r="J74" i="71"/>
  <c r="K74" i="71"/>
  <c r="I75" i="71"/>
  <c r="J75" i="71"/>
  <c r="I76" i="71"/>
  <c r="J76" i="71"/>
  <c r="K76" i="71"/>
  <c r="I79" i="71"/>
  <c r="J79" i="71"/>
  <c r="K79" i="71"/>
  <c r="I80" i="71"/>
  <c r="K80" i="71" s="1"/>
  <c r="J80" i="71"/>
  <c r="I81" i="71"/>
  <c r="K81" i="71" s="1"/>
  <c r="J81" i="71"/>
  <c r="I82" i="71"/>
  <c r="J82" i="71"/>
  <c r="K82" i="71"/>
  <c r="I83" i="71"/>
  <c r="K83" i="71" s="1"/>
  <c r="J83" i="71"/>
  <c r="I86" i="71"/>
  <c r="K86" i="71" s="1"/>
  <c r="J86" i="71"/>
  <c r="E87" i="71"/>
  <c r="I87" i="71"/>
  <c r="J87" i="71"/>
  <c r="K87" i="71"/>
  <c r="I90" i="71"/>
  <c r="J90" i="71"/>
  <c r="K90" i="71"/>
  <c r="I91" i="71"/>
  <c r="J91" i="71"/>
  <c r="I94" i="71"/>
  <c r="J94" i="71"/>
  <c r="K94" i="71"/>
  <c r="I95" i="71"/>
  <c r="K95" i="71" s="1"/>
  <c r="J95" i="71"/>
  <c r="I98" i="71"/>
  <c r="K98" i="71" s="1"/>
  <c r="J98" i="71"/>
  <c r="I99" i="71"/>
  <c r="J99" i="71"/>
  <c r="K99" i="71"/>
  <c r="I100" i="71"/>
  <c r="K100" i="71" s="1"/>
  <c r="J100" i="71"/>
  <c r="I101" i="71"/>
  <c r="J101" i="71"/>
  <c r="K101" i="71" s="1"/>
  <c r="I102" i="71"/>
  <c r="J102" i="71"/>
  <c r="I103" i="71"/>
  <c r="K103" i="71" s="1"/>
  <c r="J103" i="71"/>
  <c r="I104" i="71"/>
  <c r="J104" i="71"/>
  <c r="I107" i="71"/>
  <c r="J107" i="71"/>
  <c r="K107" i="71"/>
  <c r="I108" i="71"/>
  <c r="J108" i="71"/>
  <c r="K108" i="71" s="1"/>
  <c r="I109" i="71"/>
  <c r="J109" i="71"/>
  <c r="K109" i="71"/>
  <c r="I110" i="71"/>
  <c r="J110" i="71"/>
  <c r="K110" i="71" s="1"/>
  <c r="J119" i="71"/>
  <c r="J127" i="71" s="1"/>
  <c r="K119" i="71"/>
  <c r="J121" i="71"/>
  <c r="K121" i="71" s="1"/>
  <c r="J123" i="71"/>
  <c r="K123" i="71" s="1"/>
  <c r="J125" i="71"/>
  <c r="K125" i="71" s="1"/>
  <c r="I127" i="71"/>
  <c r="I130" i="71"/>
  <c r="K130" i="71" s="1"/>
  <c r="G15" i="69" s="1"/>
  <c r="J130" i="71"/>
  <c r="G6" i="70"/>
  <c r="G7" i="70"/>
  <c r="G8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A23" i="70"/>
  <c r="G23" i="70"/>
  <c r="A24" i="70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G24" i="70"/>
  <c r="G25" i="70"/>
  <c r="G26" i="70"/>
  <c r="G27" i="70"/>
  <c r="G28" i="70"/>
  <c r="G29" i="70"/>
  <c r="G30" i="70"/>
  <c r="G31" i="70"/>
  <c r="G32" i="70"/>
  <c r="G33" i="70"/>
  <c r="G34" i="70"/>
  <c r="G35" i="70"/>
  <c r="G36" i="70"/>
  <c r="G37" i="70"/>
  <c r="G38" i="70"/>
  <c r="G39" i="70"/>
  <c r="G40" i="70"/>
  <c r="G41" i="70"/>
  <c r="G42" i="70"/>
  <c r="G43" i="70"/>
  <c r="G44" i="70"/>
  <c r="G45" i="70"/>
  <c r="G46" i="70"/>
  <c r="G47" i="70"/>
  <c r="G48" i="70"/>
  <c r="G49" i="70"/>
  <c r="G50" i="70"/>
  <c r="G51" i="70"/>
  <c r="G52" i="70"/>
  <c r="G53" i="70"/>
  <c r="G54" i="70"/>
  <c r="G60" i="70"/>
  <c r="G12" i="69" l="1"/>
  <c r="K127" i="71"/>
  <c r="K58" i="71"/>
  <c r="K49" i="71"/>
  <c r="J112" i="71"/>
  <c r="J113" i="71" s="1"/>
  <c r="J115" i="71" s="1"/>
  <c r="G9" i="69" s="1"/>
  <c r="K44" i="71"/>
  <c r="K102" i="71"/>
  <c r="K69" i="71"/>
  <c r="K54" i="71"/>
  <c r="K91" i="71"/>
  <c r="K60" i="71"/>
  <c r="K38" i="71"/>
  <c r="K9" i="71"/>
  <c r="K112" i="71" s="1"/>
  <c r="K104" i="71"/>
  <c r="K71" i="71"/>
  <c r="K56" i="71"/>
  <c r="K25" i="71"/>
  <c r="K75" i="71"/>
  <c r="K11" i="71"/>
  <c r="G55" i="70"/>
  <c r="F59" i="70" s="1"/>
  <c r="G59" i="70" s="1"/>
  <c r="G61" i="70" s="1"/>
  <c r="I112" i="71"/>
  <c r="G62" i="70" l="1"/>
  <c r="G63" i="70"/>
  <c r="I113" i="71"/>
  <c r="I114" i="71"/>
  <c r="G64" i="70" l="1"/>
  <c r="G11" i="69" s="1"/>
  <c r="I115" i="71"/>
  <c r="K115" i="71" s="1"/>
  <c r="K133" i="71" s="1"/>
  <c r="G10" i="69"/>
  <c r="G13" i="69" s="1"/>
  <c r="C15" i="33" s="1"/>
  <c r="A11" i="58" l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I12" i="58"/>
  <c r="J12" i="58"/>
  <c r="I15" i="58"/>
  <c r="J15" i="58"/>
  <c r="I18" i="58"/>
  <c r="J18" i="58"/>
  <c r="I22" i="58"/>
  <c r="J22" i="58"/>
  <c r="I23" i="58"/>
  <c r="J23" i="58"/>
  <c r="I26" i="58"/>
  <c r="J26" i="58"/>
  <c r="I33" i="58"/>
  <c r="J33" i="58"/>
  <c r="I34" i="58"/>
  <c r="J34" i="58"/>
  <c r="I37" i="58"/>
  <c r="J37" i="58"/>
  <c r="I41" i="58"/>
  <c r="J41" i="58"/>
  <c r="I44" i="58"/>
  <c r="J44" i="58"/>
  <c r="K52" i="58"/>
  <c r="G22" i="57" s="1"/>
  <c r="K34" i="58" l="1"/>
  <c r="K44" i="58"/>
  <c r="K33" i="58"/>
  <c r="K23" i="58"/>
  <c r="K22" i="58"/>
  <c r="K18" i="58"/>
  <c r="C45" i="33"/>
  <c r="K41" i="58"/>
  <c r="K37" i="58"/>
  <c r="K15" i="58"/>
  <c r="K12" i="58"/>
  <c r="K26" i="58"/>
  <c r="J46" i="58"/>
  <c r="I46" i="58"/>
  <c r="I47" i="58" l="1"/>
  <c r="I48" i="58"/>
  <c r="K46" i="58"/>
  <c r="J47" i="58"/>
  <c r="J49" i="58" s="1"/>
  <c r="G14" i="57" s="1"/>
  <c r="I49" i="58" l="1"/>
  <c r="K49" i="58" s="1"/>
  <c r="G15" i="57" l="1"/>
  <c r="G18" i="57" s="1"/>
  <c r="C34" i="33" s="1"/>
  <c r="D34" i="33" s="1"/>
  <c r="E34" i="33" s="1"/>
  <c r="C28" i="33"/>
  <c r="F160" i="10"/>
  <c r="F162" i="10"/>
  <c r="F155" i="10"/>
  <c r="F149" i="10"/>
  <c r="F143" i="10"/>
  <c r="G25" i="43"/>
  <c r="G24" i="43" s="1"/>
  <c r="G16" i="43"/>
  <c r="G17" i="43"/>
  <c r="G18" i="43"/>
  <c r="G19" i="43"/>
  <c r="G20" i="43"/>
  <c r="G21" i="43"/>
  <c r="G22" i="43"/>
  <c r="G15" i="43"/>
  <c r="G210" i="42"/>
  <c r="G211" i="42"/>
  <c r="G212" i="42"/>
  <c r="G213" i="42"/>
  <c r="G214" i="42"/>
  <c r="G215" i="42"/>
  <c r="G216" i="42"/>
  <c r="G217" i="42"/>
  <c r="G218" i="42"/>
  <c r="G219" i="42"/>
  <c r="G220" i="42"/>
  <c r="G221" i="42"/>
  <c r="G222" i="42"/>
  <c r="G223" i="42"/>
  <c r="G224" i="42"/>
  <c r="G225" i="42"/>
  <c r="G226" i="42"/>
  <c r="G227" i="42"/>
  <c r="G228" i="42"/>
  <c r="G229" i="42"/>
  <c r="G230" i="42"/>
  <c r="G231" i="42"/>
  <c r="G232" i="42"/>
  <c r="G233" i="42"/>
  <c r="G234" i="42"/>
  <c r="G235" i="42"/>
  <c r="G236" i="42"/>
  <c r="G237" i="42"/>
  <c r="G238" i="42"/>
  <c r="G239" i="42"/>
  <c r="G240" i="42"/>
  <c r="G241" i="42"/>
  <c r="G242" i="42"/>
  <c r="G243" i="42"/>
  <c r="G244" i="42"/>
  <c r="G245" i="42"/>
  <c r="G209" i="42"/>
  <c r="G201" i="42"/>
  <c r="G202" i="42"/>
  <c r="G203" i="42"/>
  <c r="G204" i="42"/>
  <c r="G205" i="42"/>
  <c r="G206" i="42"/>
  <c r="G207" i="42"/>
  <c r="G200" i="42"/>
  <c r="G198" i="42"/>
  <c r="G178" i="42"/>
  <c r="G179" i="42"/>
  <c r="G180" i="42"/>
  <c r="G181" i="42"/>
  <c r="G182" i="42"/>
  <c r="G183" i="42"/>
  <c r="G184" i="42"/>
  <c r="G185" i="42"/>
  <c r="G186" i="42"/>
  <c r="G187" i="42"/>
  <c r="G188" i="42"/>
  <c r="G189" i="42"/>
  <c r="G190" i="42"/>
  <c r="G191" i="42"/>
  <c r="G192" i="42"/>
  <c r="G193" i="42"/>
  <c r="G194" i="42"/>
  <c r="G195" i="42"/>
  <c r="G196" i="42"/>
  <c r="G177" i="42"/>
  <c r="G86" i="42"/>
  <c r="G87" i="42"/>
  <c r="G88" i="42"/>
  <c r="G89" i="42"/>
  <c r="G90" i="42"/>
  <c r="G91" i="42"/>
  <c r="G92" i="42"/>
  <c r="G93" i="42"/>
  <c r="G94" i="42"/>
  <c r="G95" i="42"/>
  <c r="G96" i="42"/>
  <c r="G97" i="42"/>
  <c r="G98" i="42"/>
  <c r="G99" i="42"/>
  <c r="G100" i="42"/>
  <c r="G101" i="42"/>
  <c r="G102" i="42"/>
  <c r="G103" i="42"/>
  <c r="G104" i="42"/>
  <c r="G105" i="42"/>
  <c r="G106" i="42"/>
  <c r="G107" i="42"/>
  <c r="G108" i="42"/>
  <c r="G109" i="42"/>
  <c r="G110" i="42"/>
  <c r="G111" i="42"/>
  <c r="G112" i="42"/>
  <c r="G113" i="42"/>
  <c r="G114" i="42"/>
  <c r="G115" i="42"/>
  <c r="G116" i="42"/>
  <c r="G117" i="42"/>
  <c r="G118" i="42"/>
  <c r="G119" i="42"/>
  <c r="G120" i="42"/>
  <c r="G121" i="42"/>
  <c r="G122" i="42"/>
  <c r="G123" i="42"/>
  <c r="G124" i="42"/>
  <c r="G125" i="42"/>
  <c r="G126" i="42"/>
  <c r="G127" i="42"/>
  <c r="G128" i="42"/>
  <c r="G129" i="42"/>
  <c r="G130" i="42"/>
  <c r="G131" i="42"/>
  <c r="G132" i="42"/>
  <c r="G133" i="42"/>
  <c r="G134" i="42"/>
  <c r="G135" i="42"/>
  <c r="G136" i="42"/>
  <c r="G137" i="42"/>
  <c r="G138" i="42"/>
  <c r="G139" i="42"/>
  <c r="G140" i="42"/>
  <c r="G141" i="42"/>
  <c r="G142" i="42"/>
  <c r="G143" i="42"/>
  <c r="G144" i="42"/>
  <c r="G145" i="42"/>
  <c r="G146" i="42"/>
  <c r="G147" i="42"/>
  <c r="G148" i="42"/>
  <c r="G149" i="42"/>
  <c r="G150" i="42"/>
  <c r="G151" i="42"/>
  <c r="G152" i="42"/>
  <c r="G153" i="42"/>
  <c r="G154" i="42"/>
  <c r="G155" i="42"/>
  <c r="G156" i="42"/>
  <c r="G157" i="42"/>
  <c r="G158" i="42"/>
  <c r="G159" i="42"/>
  <c r="G160" i="42"/>
  <c r="G161" i="42"/>
  <c r="G162" i="42"/>
  <c r="G163" i="42"/>
  <c r="G164" i="42"/>
  <c r="G165" i="42"/>
  <c r="G166" i="42"/>
  <c r="G167" i="42"/>
  <c r="G168" i="42"/>
  <c r="G169" i="42"/>
  <c r="G170" i="42"/>
  <c r="G171" i="42"/>
  <c r="G172" i="42"/>
  <c r="G173" i="42"/>
  <c r="G175" i="42"/>
  <c r="G85" i="42"/>
  <c r="G84" i="42" s="1"/>
  <c r="G82" i="42"/>
  <c r="G80" i="42"/>
  <c r="G78" i="42"/>
  <c r="G76" i="42"/>
  <c r="G70" i="42"/>
  <c r="G71" i="42"/>
  <c r="G72" i="42"/>
  <c r="G69" i="42"/>
  <c r="G63" i="42" s="1"/>
  <c r="G64" i="42"/>
  <c r="G61" i="42"/>
  <c r="G58" i="42"/>
  <c r="G56" i="42" s="1"/>
  <c r="G59" i="42"/>
  <c r="G57" i="42"/>
  <c r="G53" i="42"/>
  <c r="G54" i="42"/>
  <c r="G51" i="42" s="1"/>
  <c r="G55" i="42"/>
  <c r="G52" i="42"/>
  <c r="G49" i="42"/>
  <c r="G47" i="42"/>
  <c r="G42" i="42"/>
  <c r="G41" i="42" s="1"/>
  <c r="G39" i="42"/>
  <c r="G34" i="42"/>
  <c r="G35" i="42"/>
  <c r="G33" i="42"/>
  <c r="G28" i="42"/>
  <c r="G27" i="42"/>
  <c r="G25" i="42"/>
  <c r="G23" i="42"/>
  <c r="G19" i="42"/>
  <c r="G15" i="42"/>
  <c r="W345" i="38"/>
  <c r="I345" i="38"/>
  <c r="J344" i="38"/>
  <c r="H344" i="38"/>
  <c r="L343" i="38"/>
  <c r="J343" i="38"/>
  <c r="H343" i="38"/>
  <c r="N341" i="38"/>
  <c r="N345" i="38" s="1"/>
  <c r="J341" i="38"/>
  <c r="H341" i="38"/>
  <c r="L339" i="38"/>
  <c r="L345" i="38" s="1"/>
  <c r="J339" i="38"/>
  <c r="J345" i="38" s="1"/>
  <c r="E345" i="38" s="1"/>
  <c r="H339" i="38"/>
  <c r="W336" i="38"/>
  <c r="N336" i="38"/>
  <c r="J336" i="38"/>
  <c r="E336" i="38" s="1"/>
  <c r="I336" i="38"/>
  <c r="L325" i="38"/>
  <c r="L336" i="38" s="1"/>
  <c r="J325" i="38"/>
  <c r="H325" i="38"/>
  <c r="H336" i="38" s="1"/>
  <c r="W322" i="38"/>
  <c r="N322" i="38"/>
  <c r="I322" i="38"/>
  <c r="L321" i="38"/>
  <c r="J321" i="38"/>
  <c r="H321" i="38"/>
  <c r="L309" i="38"/>
  <c r="L322" i="38" s="1"/>
  <c r="J309" i="38"/>
  <c r="H309" i="38"/>
  <c r="W306" i="38"/>
  <c r="N306" i="38"/>
  <c r="J305" i="38"/>
  <c r="H305" i="38"/>
  <c r="L298" i="38"/>
  <c r="J298" i="38"/>
  <c r="H298" i="38"/>
  <c r="L297" i="38"/>
  <c r="J297" i="38"/>
  <c r="I297" i="38"/>
  <c r="I306" i="38" s="1"/>
  <c r="L290" i="38"/>
  <c r="J290" i="38"/>
  <c r="H290" i="38"/>
  <c r="H306" i="38" s="1"/>
  <c r="W287" i="38"/>
  <c r="N287" i="38"/>
  <c r="L287" i="38"/>
  <c r="I287" i="38"/>
  <c r="H287" i="38"/>
  <c r="J286" i="38"/>
  <c r="J287" i="38" s="1"/>
  <c r="E287" i="38" s="1"/>
  <c r="H286" i="38"/>
  <c r="W283" i="38"/>
  <c r="N283" i="38"/>
  <c r="I283" i="38"/>
  <c r="J282" i="38"/>
  <c r="H282" i="38"/>
  <c r="L280" i="38"/>
  <c r="J280" i="38"/>
  <c r="I280" i="38"/>
  <c r="L277" i="38"/>
  <c r="J277" i="38"/>
  <c r="J283" i="38" s="1"/>
  <c r="E283" i="38" s="1"/>
  <c r="H277" i="38"/>
  <c r="L268" i="38"/>
  <c r="J268" i="38"/>
  <c r="H268" i="38"/>
  <c r="H283" i="38" s="1"/>
  <c r="W265" i="38"/>
  <c r="J264" i="38"/>
  <c r="H264" i="38"/>
  <c r="N262" i="38"/>
  <c r="L262" i="38"/>
  <c r="J262" i="38"/>
  <c r="H262" i="38"/>
  <c r="L261" i="38"/>
  <c r="J261" i="38"/>
  <c r="I261" i="38"/>
  <c r="L258" i="38"/>
  <c r="J258" i="38"/>
  <c r="H258" i="38"/>
  <c r="L254" i="38"/>
  <c r="J254" i="38"/>
  <c r="H254" i="38"/>
  <c r="L252" i="38"/>
  <c r="J252" i="38"/>
  <c r="H252" i="38"/>
  <c r="L250" i="38"/>
  <c r="J250" i="38"/>
  <c r="H250" i="38"/>
  <c r="L249" i="38"/>
  <c r="J249" i="38"/>
  <c r="I249" i="38"/>
  <c r="L247" i="38"/>
  <c r="J247" i="38"/>
  <c r="H247" i="38"/>
  <c r="L246" i="38"/>
  <c r="J246" i="38"/>
  <c r="I246" i="38"/>
  <c r="L238" i="38"/>
  <c r="J238" i="38"/>
  <c r="H238" i="38"/>
  <c r="N236" i="38"/>
  <c r="J236" i="38"/>
  <c r="H236" i="38"/>
  <c r="L235" i="38"/>
  <c r="J235" i="38"/>
  <c r="I235" i="38"/>
  <c r="J233" i="38"/>
  <c r="H233" i="38"/>
  <c r="N231" i="38"/>
  <c r="J231" i="38"/>
  <c r="H231" i="38"/>
  <c r="N229" i="38"/>
  <c r="N265" i="38" s="1"/>
  <c r="J229" i="38"/>
  <c r="J265" i="38" s="1"/>
  <c r="E265" i="38" s="1"/>
  <c r="H229" i="38"/>
  <c r="W226" i="38"/>
  <c r="N226" i="38"/>
  <c r="J225" i="38"/>
  <c r="H225" i="38"/>
  <c r="L224" i="38"/>
  <c r="J224" i="38"/>
  <c r="I224" i="38"/>
  <c r="J223" i="38"/>
  <c r="H223" i="38"/>
  <c r="L222" i="38"/>
  <c r="J222" i="38"/>
  <c r="I222" i="38"/>
  <c r="L221" i="38"/>
  <c r="J221" i="38"/>
  <c r="I221" i="38"/>
  <c r="L220" i="38"/>
  <c r="J220" i="38"/>
  <c r="I220" i="38"/>
  <c r="I226" i="38" s="1"/>
  <c r="J219" i="38"/>
  <c r="H219" i="38"/>
  <c r="J217" i="38"/>
  <c r="H217" i="38"/>
  <c r="H226" i="38" s="1"/>
  <c r="W214" i="38"/>
  <c r="I214" i="38"/>
  <c r="J213" i="38"/>
  <c r="H213" i="38"/>
  <c r="N212" i="38"/>
  <c r="J212" i="38"/>
  <c r="H212" i="38"/>
  <c r="N211" i="38"/>
  <c r="J211" i="38"/>
  <c r="H211" i="38"/>
  <c r="N210" i="38"/>
  <c r="J210" i="38"/>
  <c r="H210" i="38"/>
  <c r="N208" i="38"/>
  <c r="J208" i="38"/>
  <c r="H208" i="38"/>
  <c r="L207" i="38"/>
  <c r="J207" i="38"/>
  <c r="H207" i="38"/>
  <c r="L206" i="38"/>
  <c r="J206" i="38"/>
  <c r="H206" i="38"/>
  <c r="L204" i="38"/>
  <c r="J204" i="38"/>
  <c r="H204" i="38"/>
  <c r="L200" i="38"/>
  <c r="J200" i="38"/>
  <c r="H200" i="38"/>
  <c r="L199" i="38"/>
  <c r="J199" i="38"/>
  <c r="H199" i="38"/>
  <c r="W196" i="38"/>
  <c r="I196" i="38"/>
  <c r="J195" i="38"/>
  <c r="H195" i="38"/>
  <c r="N193" i="38"/>
  <c r="N196" i="38" s="1"/>
  <c r="J193" i="38"/>
  <c r="H193" i="38"/>
  <c r="L184" i="38"/>
  <c r="J184" i="38"/>
  <c r="H184" i="38"/>
  <c r="L182" i="38"/>
  <c r="J182" i="38"/>
  <c r="H182" i="38"/>
  <c r="L179" i="38"/>
  <c r="J179" i="38"/>
  <c r="H179" i="38"/>
  <c r="L177" i="38"/>
  <c r="J177" i="38"/>
  <c r="H177" i="38"/>
  <c r="L174" i="38"/>
  <c r="J174" i="38"/>
  <c r="H174" i="38"/>
  <c r="L172" i="38"/>
  <c r="J172" i="38"/>
  <c r="H172" i="38"/>
  <c r="H196" i="38" s="1"/>
  <c r="W169" i="38"/>
  <c r="N169" i="38"/>
  <c r="I169" i="38"/>
  <c r="L168" i="38"/>
  <c r="J168" i="38"/>
  <c r="H168" i="38"/>
  <c r="L167" i="38"/>
  <c r="J167" i="38"/>
  <c r="H167" i="38"/>
  <c r="L166" i="38"/>
  <c r="J166" i="38"/>
  <c r="H166" i="38"/>
  <c r="H169" i="38" s="1"/>
  <c r="L165" i="38"/>
  <c r="J165" i="38"/>
  <c r="H165" i="38"/>
  <c r="W162" i="38"/>
  <c r="N162" i="38"/>
  <c r="J161" i="38"/>
  <c r="H161" i="38"/>
  <c r="J160" i="38"/>
  <c r="I160" i="38"/>
  <c r="J158" i="38"/>
  <c r="H158" i="38"/>
  <c r="J157" i="38"/>
  <c r="I157" i="38"/>
  <c r="L155" i="38"/>
  <c r="J155" i="38"/>
  <c r="H155" i="38"/>
  <c r="L154" i="38"/>
  <c r="L162" i="38" s="1"/>
  <c r="J154" i="38"/>
  <c r="I154" i="38"/>
  <c r="J153" i="38"/>
  <c r="I153" i="38"/>
  <c r="L152" i="38"/>
  <c r="J152" i="38"/>
  <c r="H152" i="38"/>
  <c r="J151" i="38"/>
  <c r="I151" i="38"/>
  <c r="J149" i="38"/>
  <c r="H149" i="38"/>
  <c r="J148" i="38"/>
  <c r="I148" i="38"/>
  <c r="J147" i="38"/>
  <c r="I147" i="38"/>
  <c r="J145" i="38"/>
  <c r="H145" i="38"/>
  <c r="W142" i="38"/>
  <c r="N142" i="38"/>
  <c r="J141" i="38"/>
  <c r="H141" i="38"/>
  <c r="L139" i="38"/>
  <c r="J139" i="38"/>
  <c r="H139" i="38"/>
  <c r="L136" i="38"/>
  <c r="J136" i="38"/>
  <c r="I136" i="38"/>
  <c r="I142" i="38" s="1"/>
  <c r="J135" i="38"/>
  <c r="H135" i="38"/>
  <c r="L134" i="38"/>
  <c r="J134" i="38"/>
  <c r="I134" i="38"/>
  <c r="L132" i="38"/>
  <c r="J132" i="38"/>
  <c r="H132" i="38"/>
  <c r="H142" i="38" s="1"/>
  <c r="W129" i="38"/>
  <c r="N129" i="38"/>
  <c r="J128" i="38"/>
  <c r="H128" i="38"/>
  <c r="L127" i="38"/>
  <c r="J127" i="38"/>
  <c r="I127" i="38"/>
  <c r="J126" i="38"/>
  <c r="H126" i="38"/>
  <c r="J125" i="38"/>
  <c r="H125" i="38"/>
  <c r="L124" i="38"/>
  <c r="J124" i="38"/>
  <c r="I124" i="38"/>
  <c r="I129" i="38" s="1"/>
  <c r="L121" i="38"/>
  <c r="L129" i="38" s="1"/>
  <c r="J121" i="38"/>
  <c r="H121" i="38"/>
  <c r="W115" i="38"/>
  <c r="I115" i="38"/>
  <c r="J114" i="38"/>
  <c r="H114" i="38"/>
  <c r="J113" i="38"/>
  <c r="H113" i="38"/>
  <c r="J112" i="38"/>
  <c r="H112" i="38"/>
  <c r="J111" i="38"/>
  <c r="H111" i="38"/>
  <c r="J109" i="38"/>
  <c r="H109" i="38"/>
  <c r="J108" i="38"/>
  <c r="H108" i="38"/>
  <c r="N103" i="38"/>
  <c r="J103" i="38"/>
  <c r="H103" i="38"/>
  <c r="N101" i="38"/>
  <c r="J101" i="38"/>
  <c r="H101" i="38"/>
  <c r="N100" i="38"/>
  <c r="L100" i="38"/>
  <c r="J100" i="38"/>
  <c r="H100" i="38"/>
  <c r="N98" i="38"/>
  <c r="L98" i="38"/>
  <c r="J98" i="38"/>
  <c r="H98" i="38"/>
  <c r="N96" i="38"/>
  <c r="L96" i="38"/>
  <c r="J96" i="38"/>
  <c r="H96" i="38"/>
  <c r="N94" i="38"/>
  <c r="L94" i="38"/>
  <c r="J94" i="38"/>
  <c r="H94" i="38"/>
  <c r="J93" i="38"/>
  <c r="H93" i="38"/>
  <c r="J92" i="38"/>
  <c r="H92" i="38"/>
  <c r="J91" i="38"/>
  <c r="H91" i="38"/>
  <c r="J90" i="38"/>
  <c r="H90" i="38"/>
  <c r="N88" i="38"/>
  <c r="J88" i="38"/>
  <c r="H88" i="38"/>
  <c r="N85" i="38"/>
  <c r="J85" i="38"/>
  <c r="H85" i="38"/>
  <c r="L84" i="38"/>
  <c r="J84" i="38"/>
  <c r="H84" i="38"/>
  <c r="L83" i="38"/>
  <c r="J83" i="38"/>
  <c r="H83" i="38"/>
  <c r="L82" i="38"/>
  <c r="J82" i="38"/>
  <c r="H82" i="38"/>
  <c r="L80" i="38"/>
  <c r="J80" i="38"/>
  <c r="H80" i="38"/>
  <c r="L79" i="38"/>
  <c r="J79" i="38"/>
  <c r="H79" i="38"/>
  <c r="L77" i="38"/>
  <c r="J77" i="38"/>
  <c r="H77" i="38"/>
  <c r="L75" i="38"/>
  <c r="J75" i="38"/>
  <c r="H75" i="38"/>
  <c r="W72" i="38"/>
  <c r="N72" i="38"/>
  <c r="I72" i="38"/>
  <c r="L70" i="38"/>
  <c r="L72" i="38" s="1"/>
  <c r="J70" i="38"/>
  <c r="J72" i="38" s="1"/>
  <c r="E72" i="38" s="1"/>
  <c r="H70" i="38"/>
  <c r="H72" i="38" s="1"/>
  <c r="W67" i="38"/>
  <c r="N67" i="38"/>
  <c r="L66" i="38"/>
  <c r="J66" i="38"/>
  <c r="I66" i="38"/>
  <c r="L65" i="38"/>
  <c r="J65" i="38"/>
  <c r="I65" i="38"/>
  <c r="L64" i="38"/>
  <c r="J64" i="38"/>
  <c r="I64" i="38"/>
  <c r="L60" i="38"/>
  <c r="J60" i="38"/>
  <c r="H60" i="38"/>
  <c r="H67" i="38" s="1"/>
  <c r="W57" i="38"/>
  <c r="N57" i="38"/>
  <c r="L57" i="38"/>
  <c r="J57" i="38"/>
  <c r="E57" i="38" s="1"/>
  <c r="I57" i="38"/>
  <c r="J55" i="38"/>
  <c r="H55" i="38"/>
  <c r="H57" i="38" s="1"/>
  <c r="W52" i="38"/>
  <c r="N52" i="38"/>
  <c r="I52" i="38"/>
  <c r="L50" i="38"/>
  <c r="J50" i="38"/>
  <c r="H50" i="38"/>
  <c r="L48" i="38"/>
  <c r="J48" i="38"/>
  <c r="H48" i="38"/>
  <c r="L46" i="38"/>
  <c r="J46" i="38"/>
  <c r="H46" i="38"/>
  <c r="J45" i="38"/>
  <c r="H45" i="38"/>
  <c r="L43" i="38"/>
  <c r="J43" i="38"/>
  <c r="H43" i="38"/>
  <c r="L41" i="38"/>
  <c r="J41" i="38"/>
  <c r="H41" i="38"/>
  <c r="L39" i="38"/>
  <c r="J39" i="38"/>
  <c r="H39" i="38"/>
  <c r="J37" i="38"/>
  <c r="H37" i="38"/>
  <c r="W34" i="38"/>
  <c r="N34" i="38"/>
  <c r="L34" i="38"/>
  <c r="I34" i="38"/>
  <c r="J32" i="38"/>
  <c r="H32" i="38"/>
  <c r="J31" i="38"/>
  <c r="H31" i="38"/>
  <c r="J28" i="38"/>
  <c r="H28" i="38"/>
  <c r="J26" i="38"/>
  <c r="H26" i="38"/>
  <c r="J22" i="38"/>
  <c r="H22" i="38"/>
  <c r="J17" i="38"/>
  <c r="H17" i="38"/>
  <c r="H34" i="38" s="1"/>
  <c r="J14" i="38"/>
  <c r="J34" i="38" s="1"/>
  <c r="H14" i="38"/>
  <c r="D8" i="38"/>
  <c r="H214" i="38" l="1"/>
  <c r="G208" i="42"/>
  <c r="J67" i="38"/>
  <c r="E67" i="38" s="1"/>
  <c r="J169" i="38"/>
  <c r="E169" i="38" s="1"/>
  <c r="J214" i="38"/>
  <c r="E214" i="38" s="1"/>
  <c r="L283" i="38"/>
  <c r="H322" i="38"/>
  <c r="G14" i="43"/>
  <c r="L67" i="38"/>
  <c r="J115" i="38"/>
  <c r="E115" i="38" s="1"/>
  <c r="N115" i="38"/>
  <c r="H129" i="38"/>
  <c r="H347" i="38" s="1"/>
  <c r="L169" i="38"/>
  <c r="L226" i="38"/>
  <c r="J226" i="38"/>
  <c r="E226" i="38" s="1"/>
  <c r="J322" i="38"/>
  <c r="E322" i="38" s="1"/>
  <c r="I67" i="38"/>
  <c r="I117" i="38" s="1"/>
  <c r="H115" i="38"/>
  <c r="L115" i="38"/>
  <c r="L117" i="38" s="1"/>
  <c r="J129" i="38"/>
  <c r="W347" i="38"/>
  <c r="H265" i="38"/>
  <c r="I265" i="38"/>
  <c r="H345" i="38"/>
  <c r="G14" i="42"/>
  <c r="G13" i="42" s="1"/>
  <c r="W117" i="38"/>
  <c r="W349" i="38" s="1"/>
  <c r="J142" i="38"/>
  <c r="E142" i="38" s="1"/>
  <c r="J162" i="38"/>
  <c r="E162" i="38" s="1"/>
  <c r="I162" i="38"/>
  <c r="I347" i="38" s="1"/>
  <c r="J196" i="38"/>
  <c r="E196" i="38" s="1"/>
  <c r="L306" i="38"/>
  <c r="G46" i="42"/>
  <c r="J52" i="38"/>
  <c r="E52" i="38" s="1"/>
  <c r="L142" i="38"/>
  <c r="L347" i="38" s="1"/>
  <c r="H162" i="38"/>
  <c r="L196" i="38"/>
  <c r="L265" i="38"/>
  <c r="H52" i="38"/>
  <c r="H117" i="38" s="1"/>
  <c r="L52" i="38"/>
  <c r="L214" i="38"/>
  <c r="N214" i="38"/>
  <c r="N347" i="38" s="1"/>
  <c r="J306" i="38"/>
  <c r="E306" i="38" s="1"/>
  <c r="C33" i="33"/>
  <c r="C41" i="33"/>
  <c r="G26" i="43"/>
  <c r="C17" i="33" s="1"/>
  <c r="G199" i="42"/>
  <c r="G176" i="42"/>
  <c r="E34" i="38"/>
  <c r="J117" i="38"/>
  <c r="E129" i="38"/>
  <c r="J347" i="38"/>
  <c r="E347" i="38" s="1"/>
  <c r="N117" i="38"/>
  <c r="J55" i="37"/>
  <c r="A12" i="37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E13" i="37"/>
  <c r="J13" i="37" s="1"/>
  <c r="I13" i="37"/>
  <c r="K13" i="37" s="1"/>
  <c r="I16" i="37"/>
  <c r="J16" i="37"/>
  <c r="I17" i="37"/>
  <c r="J17" i="37"/>
  <c r="I20" i="37"/>
  <c r="K20" i="37" s="1"/>
  <c r="J20" i="37"/>
  <c r="I21" i="37"/>
  <c r="J21" i="37"/>
  <c r="I24" i="37"/>
  <c r="J24" i="37"/>
  <c r="K25" i="37"/>
  <c r="I26" i="37"/>
  <c r="K26" i="37" s="1"/>
  <c r="J26" i="37"/>
  <c r="I27" i="37"/>
  <c r="J27" i="37"/>
  <c r="I28" i="37"/>
  <c r="K28" i="37" s="1"/>
  <c r="J28" i="37"/>
  <c r="I29" i="37"/>
  <c r="K29" i="37"/>
  <c r="I30" i="37"/>
  <c r="J30" i="37"/>
  <c r="I33" i="37"/>
  <c r="K33" i="37" s="1"/>
  <c r="J33" i="37"/>
  <c r="K42" i="37"/>
  <c r="J44" i="37"/>
  <c r="K44" i="37" s="1"/>
  <c r="J46" i="37"/>
  <c r="K46" i="37" s="1"/>
  <c r="J48" i="37"/>
  <c r="K48" i="37" s="1"/>
  <c r="I49" i="37"/>
  <c r="I55" i="37"/>
  <c r="I349" i="38" l="1"/>
  <c r="J49" i="37"/>
  <c r="K49" i="37" s="1"/>
  <c r="K16" i="37"/>
  <c r="K27" i="37"/>
  <c r="K21" i="37"/>
  <c r="K30" i="37"/>
  <c r="G62" i="42"/>
  <c r="G246" i="42" s="1"/>
  <c r="C14" i="33" s="1"/>
  <c r="N349" i="38"/>
  <c r="C32" i="33"/>
  <c r="D33" i="33"/>
  <c r="E33" i="33" s="1"/>
  <c r="C36" i="33"/>
  <c r="D36" i="33" s="1"/>
  <c r="E36" i="33" s="1"/>
  <c r="H349" i="38"/>
  <c r="C26" i="33"/>
  <c r="E117" i="38"/>
  <c r="L349" i="38"/>
  <c r="K55" i="37"/>
  <c r="J35" i="37"/>
  <c r="K35" i="37" s="1"/>
  <c r="K24" i="37"/>
  <c r="K17" i="37"/>
  <c r="J36" i="37"/>
  <c r="J38" i="37" s="1"/>
  <c r="I37" i="37"/>
  <c r="J349" i="38" l="1"/>
  <c r="C13" i="33" s="1"/>
  <c r="D32" i="33"/>
  <c r="E32" i="33" s="1"/>
  <c r="I38" i="37"/>
  <c r="K38" i="37" s="1"/>
  <c r="E349" i="38" l="1"/>
  <c r="C30" i="33"/>
  <c r="C23" i="33"/>
  <c r="C24" i="33"/>
  <c r="D24" i="33" s="1"/>
  <c r="E24" i="33" s="1"/>
  <c r="F30" i="11"/>
  <c r="F28" i="11"/>
  <c r="F26" i="11"/>
  <c r="F24" i="11"/>
  <c r="F21" i="11"/>
  <c r="F18" i="11"/>
  <c r="F13" i="11"/>
  <c r="F200" i="10"/>
  <c r="F198" i="10"/>
  <c r="F196" i="10"/>
  <c r="F193" i="10"/>
  <c r="F192" i="10"/>
  <c r="F189" i="10"/>
  <c r="F186" i="10"/>
  <c r="F183" i="10"/>
  <c r="F178" i="10"/>
  <c r="F175" i="10"/>
  <c r="F173" i="10"/>
  <c r="F171" i="10"/>
  <c r="F167" i="10"/>
  <c r="F137" i="10"/>
  <c r="F132" i="10"/>
  <c r="F125" i="10"/>
  <c r="F123" i="10"/>
  <c r="F121" i="10"/>
  <c r="F119" i="10"/>
  <c r="F117" i="10"/>
  <c r="F115" i="10"/>
  <c r="F113" i="10"/>
  <c r="F110" i="10"/>
  <c r="F103" i="10"/>
  <c r="F101" i="10"/>
  <c r="F90" i="10"/>
  <c r="F91" i="10"/>
  <c r="F92" i="10"/>
  <c r="F93" i="10"/>
  <c r="F95" i="10"/>
  <c r="F96" i="10"/>
  <c r="F97" i="10"/>
  <c r="F89" i="10"/>
  <c r="F81" i="10"/>
  <c r="F82" i="10"/>
  <c r="F83" i="10"/>
  <c r="F84" i="10"/>
  <c r="F85" i="10"/>
  <c r="F80" i="10"/>
  <c r="F66" i="10"/>
  <c r="F67" i="10"/>
  <c r="F68" i="10"/>
  <c r="F69" i="10"/>
  <c r="F70" i="10"/>
  <c r="F71" i="10"/>
  <c r="F73" i="10"/>
  <c r="F74" i="10"/>
  <c r="F75" i="10"/>
  <c r="F65" i="10"/>
  <c r="F61" i="10"/>
  <c r="F58" i="10"/>
  <c r="F55" i="10"/>
  <c r="F28" i="10"/>
  <c r="F30" i="10"/>
  <c r="F32" i="10"/>
  <c r="F34" i="10"/>
  <c r="F36" i="10"/>
  <c r="F38" i="10"/>
  <c r="F41" i="10"/>
  <c r="F44" i="10"/>
  <c r="F49" i="10"/>
  <c r="F10" i="10"/>
  <c r="F202" i="10" l="1"/>
  <c r="F127" i="10"/>
  <c r="F204" i="10" s="1"/>
  <c r="C16" i="33" s="1"/>
  <c r="D17" i="33"/>
  <c r="E17" i="33" s="1"/>
  <c r="D15" i="33"/>
  <c r="E15" i="33" s="1"/>
  <c r="D14" i="33"/>
  <c r="E14" i="33" s="1"/>
  <c r="D8" i="31"/>
  <c r="H14" i="31"/>
  <c r="H15" i="31" s="1"/>
  <c r="J14" i="31"/>
  <c r="J15" i="31" s="1"/>
  <c r="I15" i="31"/>
  <c r="L15" i="31"/>
  <c r="N15" i="31"/>
  <c r="W15" i="31"/>
  <c r="H18" i="31"/>
  <c r="H19" i="31" s="1"/>
  <c r="J18" i="31"/>
  <c r="J19" i="31" s="1"/>
  <c r="E19" i="31" s="1"/>
  <c r="L18" i="31"/>
  <c r="L19" i="31" s="1"/>
  <c r="I19" i="31"/>
  <c r="I21" i="31" s="1"/>
  <c r="N19" i="31"/>
  <c r="W19" i="31"/>
  <c r="W21" i="31"/>
  <c r="H25" i="31"/>
  <c r="H37" i="31" s="1"/>
  <c r="H52" i="31" s="1"/>
  <c r="J25" i="31"/>
  <c r="H27" i="31"/>
  <c r="J27" i="31"/>
  <c r="L27" i="31"/>
  <c r="L37" i="31" s="1"/>
  <c r="I28" i="31"/>
  <c r="I37" i="31" s="1"/>
  <c r="I52" i="31" s="1"/>
  <c r="J28" i="31"/>
  <c r="H32" i="31"/>
  <c r="J32" i="31"/>
  <c r="I34" i="31"/>
  <c r="J34" i="31"/>
  <c r="N37" i="31"/>
  <c r="W37" i="31"/>
  <c r="H40" i="31"/>
  <c r="J40" i="31"/>
  <c r="J43" i="31" s="1"/>
  <c r="E43" i="31" s="1"/>
  <c r="L40" i="31"/>
  <c r="L43" i="31" s="1"/>
  <c r="H41" i="31"/>
  <c r="H43" i="31" s="1"/>
  <c r="J41" i="31"/>
  <c r="L41" i="31"/>
  <c r="H42" i="31"/>
  <c r="J42" i="31"/>
  <c r="I43" i="31"/>
  <c r="N43" i="31"/>
  <c r="W43" i="31"/>
  <c r="H46" i="31"/>
  <c r="J46" i="31"/>
  <c r="L46" i="31"/>
  <c r="I48" i="31"/>
  <c r="I50" i="31" s="1"/>
  <c r="J48" i="31"/>
  <c r="J50" i="31" s="1"/>
  <c r="E50" i="31" s="1"/>
  <c r="L48" i="31"/>
  <c r="L50" i="31" s="1"/>
  <c r="H49" i="31"/>
  <c r="H50" i="31" s="1"/>
  <c r="J49" i="31"/>
  <c r="N50" i="31"/>
  <c r="W50" i="31"/>
  <c r="N52" i="31"/>
  <c r="J37" i="31" l="1"/>
  <c r="E37" i="31" s="1"/>
  <c r="W52" i="31"/>
  <c r="W54" i="31" s="1"/>
  <c r="N21" i="31"/>
  <c r="N54" i="31" s="1"/>
  <c r="L52" i="31"/>
  <c r="L21" i="31"/>
  <c r="H21" i="31"/>
  <c r="E15" i="31"/>
  <c r="J21" i="31"/>
  <c r="E21" i="31" s="1"/>
  <c r="D23" i="33"/>
  <c r="E23" i="33" s="1"/>
  <c r="D41" i="33"/>
  <c r="E41" i="33" s="1"/>
  <c r="D16" i="33"/>
  <c r="E16" i="33" s="1"/>
  <c r="L54" i="31"/>
  <c r="I54" i="31"/>
  <c r="H54" i="31"/>
  <c r="J54" i="31" l="1"/>
  <c r="C22" i="33" s="1"/>
  <c r="J52" i="31"/>
  <c r="E52" i="31" s="1"/>
  <c r="D26" i="33"/>
  <c r="E26" i="33" s="1"/>
  <c r="E54" i="31" l="1"/>
  <c r="D22" i="33"/>
  <c r="E22" i="33" s="1"/>
  <c r="C21" i="33"/>
  <c r="D21" i="33" s="1"/>
  <c r="E21" i="33" s="1"/>
  <c r="D30" i="33" l="1"/>
  <c r="E30" i="33" s="1"/>
  <c r="C12" i="33"/>
  <c r="D13" i="33"/>
  <c r="E13" i="33" s="1"/>
  <c r="D12" i="33" l="1"/>
  <c r="E12" i="33" s="1"/>
  <c r="D45" i="33"/>
  <c r="E45" i="33" s="1"/>
  <c r="D28" i="33" l="1"/>
  <c r="E28" i="33" s="1"/>
  <c r="D8" i="4" l="1"/>
  <c r="H14" i="4"/>
  <c r="J14" i="4"/>
  <c r="L14" i="4"/>
  <c r="H15" i="4"/>
  <c r="J15" i="4"/>
  <c r="L15" i="4"/>
  <c r="H17" i="4"/>
  <c r="J17" i="4"/>
  <c r="H18" i="4"/>
  <c r="J18" i="4"/>
  <c r="H20" i="4"/>
  <c r="J20" i="4"/>
  <c r="H22" i="4"/>
  <c r="J22" i="4"/>
  <c r="H24" i="4"/>
  <c r="J24" i="4"/>
  <c r="H25" i="4"/>
  <c r="J25" i="4"/>
  <c r="H27" i="4"/>
  <c r="J27" i="4"/>
  <c r="H28" i="4"/>
  <c r="J28" i="4"/>
  <c r="H29" i="4"/>
  <c r="J29" i="4"/>
  <c r="H30" i="4"/>
  <c r="J30" i="4"/>
  <c r="H35" i="4"/>
  <c r="J35" i="4"/>
  <c r="I36" i="4"/>
  <c r="I47" i="4" s="1"/>
  <c r="J36" i="4"/>
  <c r="L36" i="4"/>
  <c r="H37" i="4"/>
  <c r="J37" i="4"/>
  <c r="I39" i="4"/>
  <c r="J39" i="4"/>
  <c r="L39" i="4"/>
  <c r="H40" i="4"/>
  <c r="J40" i="4"/>
  <c r="H42" i="4"/>
  <c r="J42" i="4"/>
  <c r="H43" i="4"/>
  <c r="J43" i="4"/>
  <c r="H44" i="4"/>
  <c r="J44" i="4"/>
  <c r="H45" i="4"/>
  <c r="J45" i="4"/>
  <c r="H46" i="4"/>
  <c r="J46" i="4"/>
  <c r="N47" i="4"/>
  <c r="W47" i="4"/>
  <c r="H50" i="4"/>
  <c r="J50" i="4"/>
  <c r="H52" i="4"/>
  <c r="J52" i="4"/>
  <c r="L52" i="4"/>
  <c r="I54" i="4"/>
  <c r="I69" i="4" s="1"/>
  <c r="J54" i="4"/>
  <c r="L54" i="4"/>
  <c r="H55" i="4"/>
  <c r="J55" i="4"/>
  <c r="L55" i="4"/>
  <c r="H59" i="4"/>
  <c r="J59" i="4"/>
  <c r="L59" i="4"/>
  <c r="H61" i="4"/>
  <c r="J61" i="4"/>
  <c r="L61" i="4"/>
  <c r="H63" i="4"/>
  <c r="J63" i="4"/>
  <c r="H64" i="4"/>
  <c r="J64" i="4"/>
  <c r="L64" i="4"/>
  <c r="H65" i="4"/>
  <c r="J65" i="4"/>
  <c r="L65" i="4"/>
  <c r="N69" i="4"/>
  <c r="W69" i="4"/>
  <c r="H72" i="4"/>
  <c r="H76" i="4" s="1"/>
  <c r="J72" i="4"/>
  <c r="J76" i="4" s="1"/>
  <c r="E76" i="4" s="1"/>
  <c r="L72" i="4"/>
  <c r="H74" i="4"/>
  <c r="J74" i="4"/>
  <c r="H75" i="4"/>
  <c r="J75" i="4"/>
  <c r="L75" i="4"/>
  <c r="I76" i="4"/>
  <c r="N76" i="4"/>
  <c r="N109" i="4" s="1"/>
  <c r="N111" i="4" s="1"/>
  <c r="W76" i="4"/>
  <c r="H79" i="4"/>
  <c r="J79" i="4"/>
  <c r="L79" i="4"/>
  <c r="I81" i="4"/>
  <c r="J81" i="4"/>
  <c r="L81" i="4"/>
  <c r="I82" i="4"/>
  <c r="I83" i="4" s="1"/>
  <c r="J82" i="4"/>
  <c r="L82" i="4"/>
  <c r="H83" i="4"/>
  <c r="N83" i="4"/>
  <c r="W83" i="4"/>
  <c r="H86" i="4"/>
  <c r="J86" i="4"/>
  <c r="L86" i="4"/>
  <c r="H88" i="4"/>
  <c r="J88" i="4"/>
  <c r="L88" i="4"/>
  <c r="H89" i="4"/>
  <c r="J89" i="4"/>
  <c r="H90" i="4"/>
  <c r="J90" i="4"/>
  <c r="L90" i="4"/>
  <c r="I91" i="4"/>
  <c r="N91" i="4"/>
  <c r="W91" i="4"/>
  <c r="H94" i="4"/>
  <c r="J94" i="4"/>
  <c r="L94" i="4"/>
  <c r="H96" i="4"/>
  <c r="J96" i="4"/>
  <c r="L96" i="4"/>
  <c r="H98" i="4"/>
  <c r="J98" i="4"/>
  <c r="I99" i="4"/>
  <c r="J99" i="4"/>
  <c r="L99" i="4"/>
  <c r="H100" i="4"/>
  <c r="J100" i="4"/>
  <c r="H101" i="4"/>
  <c r="J101" i="4"/>
  <c r="H102" i="4"/>
  <c r="J102" i="4"/>
  <c r="L102" i="4"/>
  <c r="I103" i="4"/>
  <c r="J103" i="4"/>
  <c r="L103" i="4"/>
  <c r="H104" i="4"/>
  <c r="J104" i="4"/>
  <c r="L104" i="4"/>
  <c r="H105" i="4"/>
  <c r="J105" i="4"/>
  <c r="L105" i="4"/>
  <c r="H106" i="4"/>
  <c r="J106" i="4"/>
  <c r="N107" i="4"/>
  <c r="W107" i="4"/>
  <c r="H91" i="4" l="1"/>
  <c r="J107" i="4"/>
  <c r="E107" i="4" s="1"/>
  <c r="L76" i="4"/>
  <c r="J47" i="4"/>
  <c r="E47" i="4" s="1"/>
  <c r="I107" i="4"/>
  <c r="I109" i="4" s="1"/>
  <c r="I111" i="4" s="1"/>
  <c r="H107" i="4"/>
  <c r="L83" i="4"/>
  <c r="J69" i="4"/>
  <c r="E69" i="4" s="1"/>
  <c r="J83" i="4"/>
  <c r="E83" i="4" s="1"/>
  <c r="H69" i="4"/>
  <c r="L69" i="4"/>
  <c r="W109" i="4"/>
  <c r="W111" i="4" s="1"/>
  <c r="L107" i="4"/>
  <c r="H47" i="4"/>
  <c r="L91" i="4"/>
  <c r="J91" i="4"/>
  <c r="E91" i="4" s="1"/>
  <c r="L47" i="4"/>
  <c r="H109" i="4" l="1"/>
  <c r="H111" i="4" s="1"/>
  <c r="J111" i="4" s="1"/>
  <c r="J109" i="4"/>
  <c r="L109" i="4"/>
  <c r="L111" i="4" s="1"/>
  <c r="E111" i="4" l="1"/>
  <c r="C19" i="33"/>
  <c r="C10" i="33" s="1"/>
  <c r="E109" i="4"/>
  <c r="D19" i="33" l="1"/>
  <c r="E19" i="33" s="1"/>
  <c r="D10" i="33" l="1"/>
  <c r="E10" i="33" s="1"/>
  <c r="C43" i="33" l="1"/>
  <c r="C39" i="33" l="1"/>
  <c r="C48" i="33" s="1"/>
  <c r="D48" i="33" s="1"/>
  <c r="E48" i="33" s="1"/>
  <c r="D43" i="33"/>
  <c r="E43" i="33" s="1"/>
  <c r="D39" i="33" l="1"/>
  <c r="E39" i="33" s="1"/>
</calcChain>
</file>

<file path=xl/sharedStrings.xml><?xml version="1.0" encoding="utf-8"?>
<sst xmlns="http://schemas.openxmlformats.org/spreadsheetml/2006/main" count="3623" uniqueCount="1594">
  <si>
    <t>Odberateľ: OMV Slovensko s r.o.</t>
  </si>
  <si>
    <t>V module</t>
  </si>
  <si>
    <t>Hlavička1</t>
  </si>
  <si>
    <t>Mena</t>
  </si>
  <si>
    <t>Hlavička2</t>
  </si>
  <si>
    <t>Obdobie</t>
  </si>
  <si>
    <t>Projektant: PETROLEX, spol. s.r.o, Tehelná 11,83103 Bratislava</t>
  </si>
  <si>
    <t xml:space="preserve">JKSO : </t>
  </si>
  <si>
    <t>Rozpočet</t>
  </si>
  <si>
    <t>Prehľad rozpočtových nákladov v</t>
  </si>
  <si>
    <t>EUR</t>
  </si>
  <si>
    <t xml:space="preserve">Dodávateľ: </t>
  </si>
  <si>
    <t>Dátum: 19.03.2018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</si>
  <si>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</si>
  <si>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</si>
  <si>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</si>
  <si>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</si>
  <si>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</si>
  <si>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</si>
  <si>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:Rekonštrukcia ČSPL OMV Obchodná ul.Pezinok</t>
  </si>
  <si>
    <t>VF</t>
  </si>
  <si>
    <t>..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</si>
  <si>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</si>
  <si>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</si>
  <si>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</si>
  <si>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</si>
  <si>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</si>
  <si>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</si>
  <si>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</si>
  <si>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</si>
  <si>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</si>
  <si>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</si>
  <si>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</si>
  <si>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</si>
  <si>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</si>
  <si>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</si>
  <si>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</si>
  <si>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</si>
  <si>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</si>
  <si>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</si>
  <si>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</si>
  <si>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</si>
  <si>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</si>
  <si>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</si>
  <si>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</si>
  <si>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</si>
  <si>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</si>
  <si>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</si>
  <si>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</si>
  <si>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</si>
  <si>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</si>
  <si>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</si>
  <si>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</si>
  <si>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</si>
  <si>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</si>
  <si>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</si>
  <si>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</si>
  <si>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</si>
  <si>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</si>
  <si>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</si>
  <si>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</si>
  <si>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</si>
  <si>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272</t>
  </si>
  <si>
    <t xml:space="preserve">13120-1101   </t>
  </si>
  <si>
    <t>Hĺbenie jám nezapaž. v horn. tr. 3 do 100 m3</t>
  </si>
  <si>
    <t>m3</t>
  </si>
  <si>
    <t xml:space="preserve">                    </t>
  </si>
  <si>
    <t>E</t>
  </si>
  <si>
    <t>45.11.21</t>
  </si>
  <si>
    <t>a</t>
  </si>
  <si>
    <t xml:space="preserve">13220-1101   </t>
  </si>
  <si>
    <t>Hĺbenie rýh šírka do 60 cm v horn. tr. 3 do 100 m3</t>
  </si>
  <si>
    <t xml:space="preserve">13220-1201   </t>
  </si>
  <si>
    <t>Hĺbenie rýh šírka do 2 m v horn. tr. 3 do 100 m3</t>
  </si>
  <si>
    <t xml:space="preserve">16220-1101   </t>
  </si>
  <si>
    <t>Vodorovné premiestnenie výkopu do 20 m horn. tr. 1-4</t>
  </si>
  <si>
    <t>45.11.24</t>
  </si>
  <si>
    <t xml:space="preserve">16250-1101   </t>
  </si>
  <si>
    <t>Vodorovné premiestnenie výkopu do 2500 m horn. tr. 1-4</t>
  </si>
  <si>
    <t xml:space="preserve">17120-1201   </t>
  </si>
  <si>
    <t>Uloženie sypaniny na skládku</t>
  </si>
  <si>
    <t>231</t>
  </si>
  <si>
    <t>001</t>
  </si>
  <si>
    <t xml:space="preserve">17410-1102   </t>
  </si>
  <si>
    <t>Zásyp zhutnený v uzatvorených priestoroch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</si>
  <si>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</si>
  <si>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</si>
  <si>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</si>
  <si>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</si>
  <si>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m2</t>
  </si>
  <si>
    <t>002</t>
  </si>
  <si>
    <t xml:space="preserve">27157-1111   </t>
  </si>
  <si>
    <t>Vankúš pod základy zo štrkopiesku triedeného</t>
  </si>
  <si>
    <t>45.25.21</t>
  </si>
  <si>
    <t>011</t>
  </si>
  <si>
    <t>45.25.32</t>
  </si>
  <si>
    <t xml:space="preserve">27335-1215   </t>
  </si>
  <si>
    <t>Debnenie základových dosiek zhotovenie</t>
  </si>
  <si>
    <t xml:space="preserve">27335-1216   </t>
  </si>
  <si>
    <t>Debnenie základových dosiek odstránenie</t>
  </si>
  <si>
    <t xml:space="preserve">27336-2021   </t>
  </si>
  <si>
    <t>Výstuž základových dosiek zo zvarovaných sietí KARI</t>
  </si>
  <si>
    <t>t</t>
  </si>
  <si>
    <t xml:space="preserve">27531-3612   </t>
  </si>
  <si>
    <t>Základové pätky z betónu prostého tr. C20/25</t>
  </si>
  <si>
    <t xml:space="preserve">  .  .  </t>
  </si>
  <si>
    <t xml:space="preserve">2 - ZÁKLADY  spolu: </t>
  </si>
  <si>
    <t>3 - ZVISLÉ A KOMPLETNÉ KONŠTRUKCIE</t>
  </si>
  <si>
    <t>012</t>
  </si>
  <si>
    <t>kus</t>
  </si>
  <si>
    <t>45.25.50</t>
  </si>
  <si>
    <t xml:space="preserve">3 - ZVISLÉ A KOMPLETNÉ KONŠTRUKCIE  spolu: </t>
  </si>
  <si>
    <t>6 - ÚPRAVY POVRCHOV, PODLAHY, VÝPLNE</t>
  </si>
  <si>
    <t xml:space="preserve">64294-2111   </t>
  </si>
  <si>
    <t>Osadenie dverných zárubní alebo rámov oceľových do 2,5 m2</t>
  </si>
  <si>
    <t>45.42.11</t>
  </si>
  <si>
    <t>MAT</t>
  </si>
  <si>
    <t xml:space="preserve">553 300760   </t>
  </si>
  <si>
    <t>D</t>
  </si>
  <si>
    <t>28.12.10</t>
  </si>
  <si>
    <t xml:space="preserve">6 - ÚPRAVY POVRCHOV, PODLAHY, VÝPLNE  spolu: </t>
  </si>
  <si>
    <t>8 - RÚROVÉ VEDENIA</t>
  </si>
  <si>
    <t xml:space="preserve">89322-5111r  </t>
  </si>
  <si>
    <t xml:space="preserve">8 - RÚROVÉ VEDENIA  spolu: </t>
  </si>
  <si>
    <t>9 - OSTATNÉ KONŠTRUKCIE A PRÁCE</t>
  </si>
  <si>
    <t>003</t>
  </si>
  <si>
    <t xml:space="preserve">94195-5002   </t>
  </si>
  <si>
    <t>Lešenie ľahké prac. pomocné výš. podlahy do 1,9 m</t>
  </si>
  <si>
    <t>45.25.10</t>
  </si>
  <si>
    <t xml:space="preserve">94195-5004   </t>
  </si>
  <si>
    <t>Lešenie ľahké prac. pomocné výš. podlahy do 3,5 m</t>
  </si>
  <si>
    <t xml:space="preserve">95290-1111   </t>
  </si>
  <si>
    <t>Vyčistenie budov byt. alebo občian. výstavby pri výške podlažia do 4 m</t>
  </si>
  <si>
    <t>45.45.13</t>
  </si>
  <si>
    <t xml:space="preserve">95300-10015  </t>
  </si>
  <si>
    <t>Hasiaci prístroj práškový 6 kg</t>
  </si>
  <si>
    <t>ks</t>
  </si>
  <si>
    <t>45.41.10</t>
  </si>
  <si>
    <t>013</t>
  </si>
  <si>
    <t>45.11.11</t>
  </si>
  <si>
    <t xml:space="preserve">96806-1125   </t>
  </si>
  <si>
    <t>Vyvesenie alebo zavesenie drev. krídiel dvier do 2 m2</t>
  </si>
  <si>
    <t xml:space="preserve">96807-2455   </t>
  </si>
  <si>
    <t>Vybúranie kov. dverných zárubní do 2 m2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</si>
  <si>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</si>
  <si>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</si>
  <si>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</si>
  <si>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</si>
  <si>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97908-2111   </t>
  </si>
  <si>
    <t>Vnútrostavenisková doprava sute a vybúraných hmôt do 10 m</t>
  </si>
  <si>
    <t xml:space="preserve">97913-1409   </t>
  </si>
  <si>
    <t>Poplatok za ulož.a znešk.staveb.sute na vymedzených skládkach "O"-ostatný odpad</t>
  </si>
  <si>
    <t xml:space="preserve">99801-1001   </t>
  </si>
  <si>
    <t>Presun hmôt pre budovy murované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</si>
  <si>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</si>
  <si>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</si>
  <si>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</si>
  <si>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</si>
  <si>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</si>
  <si>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</si>
  <si>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71147-1051   </t>
  </si>
  <si>
    <t>Zhotovenie izolácie tlakovej položením fólie PVC voľne vodor.</t>
  </si>
  <si>
    <t>I</t>
  </si>
  <si>
    <t>45.22.20</t>
  </si>
  <si>
    <t xml:space="preserve">283 220260   </t>
  </si>
  <si>
    <t>Fólia HYDROIZOL DR.803 hr. 1,0 š.1300mm</t>
  </si>
  <si>
    <t>25.21.30</t>
  </si>
  <si>
    <t xml:space="preserve">71149-1171   </t>
  </si>
  <si>
    <t>Zhotovenie izolácie tlakovej položením podkladnej textílie vodor.</t>
  </si>
  <si>
    <t xml:space="preserve">71149-1172   </t>
  </si>
  <si>
    <t>Zhotovenie izolácie tlakovej položením ochrannej textílie vodor.</t>
  </si>
  <si>
    <t xml:space="preserve">693 665120   </t>
  </si>
  <si>
    <t>Geotextília polypropylénová TATRATEX PP 300g/m2</t>
  </si>
  <si>
    <t>17.20.10</t>
  </si>
  <si>
    <t xml:space="preserve">99871-1101   </t>
  </si>
  <si>
    <t>Presun hmôt pre izolácie proti vode v objektoch výšky do 6 m</t>
  </si>
  <si>
    <t xml:space="preserve">711 - Izolácie proti vode a vlhkosti  spolu: </t>
  </si>
  <si>
    <t>712 - Povlakové krytiny</t>
  </si>
  <si>
    <t>712</t>
  </si>
  <si>
    <t xml:space="preserve">71237-1801   </t>
  </si>
  <si>
    <t>Zhotovenie povl. krytiny striech do 10° voľne termoplast</t>
  </si>
  <si>
    <t>45.22.12</t>
  </si>
  <si>
    <t xml:space="preserve">283 220290   </t>
  </si>
  <si>
    <t xml:space="preserve">71239-1171   </t>
  </si>
  <si>
    <t>Zhotovenie povl. krytiny striech do 10° na sucho z podkladnej textílie</t>
  </si>
  <si>
    <t xml:space="preserve">99871-2101   </t>
  </si>
  <si>
    <t>Presun hmôt pre izolácie povlakové v objektoch výšky do 6 m</t>
  </si>
  <si>
    <t xml:space="preserve">712 - Povlakové krytiny  spolu: </t>
  </si>
  <si>
    <t>713 - Izolácie tepelné</t>
  </si>
  <si>
    <t>713</t>
  </si>
  <si>
    <t>Montáž tep. izolácie stropov, položenie na vrch</t>
  </si>
  <si>
    <t>45.32.11</t>
  </si>
  <si>
    <t>26.82.16</t>
  </si>
  <si>
    <t xml:space="preserve">631 5C0373   </t>
  </si>
  <si>
    <t xml:space="preserve">71311-1121   </t>
  </si>
  <si>
    <t>Montáž tep. izolácie stropov rovných spodom, pripevnenie drôtom</t>
  </si>
  <si>
    <t xml:space="preserve">71312-1111   </t>
  </si>
  <si>
    <t>Montáž tep. izolácie podláh 1 x položenie</t>
  </si>
  <si>
    <t xml:space="preserve">283 1B0304   </t>
  </si>
  <si>
    <t>Polystyrén extrudovaný Styrodur 2800 C hr.50 mm</t>
  </si>
  <si>
    <t>25.21.41</t>
  </si>
  <si>
    <t xml:space="preserve">283 233121   </t>
  </si>
  <si>
    <t xml:space="preserve">71314-1151   </t>
  </si>
  <si>
    <t>Montáž tep. izolácie striech, položenie na sucho</t>
  </si>
  <si>
    <t xml:space="preserve">99871-3101   </t>
  </si>
  <si>
    <t>Presun hmôt pre izolácie tepelné v objektoch výšky do 6 m</t>
  </si>
  <si>
    <t xml:space="preserve">713 - Izolácie tepelné  spolu: </t>
  </si>
  <si>
    <t>763 - Konštrukcie  - drevostavby</t>
  </si>
  <si>
    <t>763</t>
  </si>
  <si>
    <t xml:space="preserve">76311-2116   </t>
  </si>
  <si>
    <t>Priečky sadrokart. s izol. hr 100 mm RIGIPS jednod. oceľ profil dosky 2xRB12,5mm</t>
  </si>
  <si>
    <t xml:space="preserve">76311-2117   </t>
  </si>
  <si>
    <t>Priečky sadrokart. s izol. hr 125 mm RIGIPS jednod. oceľ profil dosky 2x RB 12,5</t>
  </si>
  <si>
    <t xml:space="preserve">99876-3101   </t>
  </si>
  <si>
    <t>Presun hmôt pre drevostavby v objektoch  výšky do 12 m</t>
  </si>
  <si>
    <t>45.42.13</t>
  </si>
  <si>
    <t xml:space="preserve">763 - Konštrukcie  - drevostavby  spolu: </t>
  </si>
  <si>
    <t>764 - Konštrukcie klampiarske</t>
  </si>
  <si>
    <t>764</t>
  </si>
  <si>
    <t xml:space="preserve">76422-3240   </t>
  </si>
  <si>
    <t>Klamp. Cu pl. odkvapov s lepenk. krytinou rš 400-k2</t>
  </si>
  <si>
    <t>m</t>
  </si>
  <si>
    <t>45.22.13</t>
  </si>
  <si>
    <t xml:space="preserve">76424-1230   </t>
  </si>
  <si>
    <t xml:space="preserve">76429-1230   </t>
  </si>
  <si>
    <t>Klamp. Cu pl. záveterná lišta rš 400-k3</t>
  </si>
  <si>
    <t xml:space="preserve">99876-4101   </t>
  </si>
  <si>
    <t>Presun hmôt pre klampiarske konštr. v objektoch  výšky do 6 m</t>
  </si>
  <si>
    <t xml:space="preserve">764 - Konštrukcie klampiarske  spolu: </t>
  </si>
  <si>
    <t>766 - Konštrukcie stolárske</t>
  </si>
  <si>
    <t>766</t>
  </si>
  <si>
    <t xml:space="preserve">76666-1112   </t>
  </si>
  <si>
    <t>Montáž dvier kompl. otvár. do zárubne 1-krídl. do 0,8m</t>
  </si>
  <si>
    <t xml:space="preserve">76666-1122   </t>
  </si>
  <si>
    <t>Montáž dvier kompl. otvár. do zárubne 1-krídl. nad 0,8m</t>
  </si>
  <si>
    <t>Dvere vnútorné hladké plné 60x197 Prefa+kovanie</t>
  </si>
  <si>
    <t>20.30.11</t>
  </si>
  <si>
    <t xml:space="preserve">99876-6101   </t>
  </si>
  <si>
    <t>Presun hmôt pre konštr. stolárske v objektoch výšky do 6 m</t>
  </si>
  <si>
    <t xml:space="preserve">766 - Konštrukcie stolárske  spolu: </t>
  </si>
  <si>
    <t>767 - Konštrukcie doplnk. kovové stavebné</t>
  </si>
  <si>
    <t>767</t>
  </si>
  <si>
    <t xml:space="preserve">76713-28121  </t>
  </si>
  <si>
    <t>45.42.12</t>
  </si>
  <si>
    <t>Vyrezanie otvorov v obvodovom paneli</t>
  </si>
  <si>
    <t xml:space="preserve">154 831300   </t>
  </si>
  <si>
    <t>Profily trapézové pozinkované TR50/250 0,63</t>
  </si>
  <si>
    <t>27.33.11</t>
  </si>
  <si>
    <t xml:space="preserve">76741-1112   </t>
  </si>
  <si>
    <t>Montáž opláštenia sendvičovými stenovými panelmi s viditeľným spojom na oceľovú konštrukciu, hr. do 100 mm</t>
  </si>
  <si>
    <t xml:space="preserve">553 241020ra </t>
  </si>
  <si>
    <t>28.11.23</t>
  </si>
  <si>
    <t xml:space="preserve">194 268060   </t>
  </si>
  <si>
    <t>Plech Al profil KOB 1017 tvrdý hr.steny 0,63 mm</t>
  </si>
  <si>
    <t>kg</t>
  </si>
  <si>
    <t>27.42.24</t>
  </si>
  <si>
    <t xml:space="preserve">76763-1105r  </t>
  </si>
  <si>
    <t>Montáž a dodávka okien a stien Al s vonk.a vnútorným parapetom</t>
  </si>
  <si>
    <t xml:space="preserve">76763-1107r  </t>
  </si>
  <si>
    <t xml:space="preserve">76799-5104   </t>
  </si>
  <si>
    <t>Montáž atypických stavebných doplnk. konštrukcií do 50 kg</t>
  </si>
  <si>
    <t xml:space="preserve">553 001000   </t>
  </si>
  <si>
    <t>Materiál pre zámočnickú výrobu - orientačná cena</t>
  </si>
  <si>
    <t xml:space="preserve">99876-7101   </t>
  </si>
  <si>
    <t>Presun hmôt pre kovové stav. doplnk. konštr. v objektoch výšky do 6 m</t>
  </si>
  <si>
    <t xml:space="preserve">767 - Konštrukcie doplnk. kovové stavebné  spolu: </t>
  </si>
  <si>
    <t>771 - Podlahy z dlaždíc  keramických</t>
  </si>
  <si>
    <t>771</t>
  </si>
  <si>
    <t xml:space="preserve">77147-1014   </t>
  </si>
  <si>
    <t>Montáž sokl. rovných z dlaž. keram. 200x100 v. 100 do malty</t>
  </si>
  <si>
    <t>45.43.12</t>
  </si>
  <si>
    <t xml:space="preserve">77157-5110   </t>
  </si>
  <si>
    <t>Montáž podláh z dlaždíc keram. rež. hlad. 400x400 do tmelu</t>
  </si>
  <si>
    <t>26.30.10</t>
  </si>
  <si>
    <t xml:space="preserve">99877-1101   </t>
  </si>
  <si>
    <t>Presun hmôt pre podlahy z dlaždíc v objektoch výšky do 6 m</t>
  </si>
  <si>
    <t xml:space="preserve">771 - Podlahy z dlaždíc  keramických  spolu: </t>
  </si>
  <si>
    <t>781 - Obklady z obkladačiek a dosiek</t>
  </si>
  <si>
    <t xml:space="preserve">78141-5013   </t>
  </si>
  <si>
    <t>Montáž obkladov vnút. z obklad. pórovin. 150x150 do tmelu</t>
  </si>
  <si>
    <t xml:space="preserve">597 815000r  </t>
  </si>
  <si>
    <t>Keramický obklad interierový</t>
  </si>
  <si>
    <t xml:space="preserve">99878-1101   </t>
  </si>
  <si>
    <t>Presun hmôt pre obklady keramické v objektoch výšky do 6 m</t>
  </si>
  <si>
    <t xml:space="preserve">781 - Obklady z obkladačiek a dosiek  spolu: </t>
  </si>
  <si>
    <t>783 - Nátery</t>
  </si>
  <si>
    <t>783</t>
  </si>
  <si>
    <t xml:space="preserve">78312-5630   </t>
  </si>
  <si>
    <t>Nátery ocel. konštr. ľahk. C, CC syntetické 3x email</t>
  </si>
  <si>
    <t>45.44.2*</t>
  </si>
  <si>
    <t xml:space="preserve">78312-5730   </t>
  </si>
  <si>
    <t>Nátery ocel. konštr. ľahk. C, CC syntetické základné</t>
  </si>
  <si>
    <t xml:space="preserve">783 - Nátery  spolu: </t>
  </si>
  <si>
    <t xml:space="preserve">PRÁCE A DODÁVKY PSV  spolu: </t>
  </si>
  <si>
    <t>Za rozpočet celkom</t>
  </si>
  <si>
    <t>Osadenie rámu výdajného stojana</t>
  </si>
  <si>
    <t xml:space="preserve">95351-12171  </t>
  </si>
  <si>
    <t>Osadenie stáčacej šachty</t>
  </si>
  <si>
    <t xml:space="preserve">95351-12121  </t>
  </si>
  <si>
    <t>28.75.11</t>
  </si>
  <si>
    <t>Poklop ľahký štvorcový s rámom 700x700-elektrošachta</t>
  </si>
  <si>
    <t xml:space="preserve">552 4303001  </t>
  </si>
  <si>
    <t>Osadenie poklopov liatinových alebo oceľových do 50 kg,, vrátane rámov</t>
  </si>
  <si>
    <t xml:space="preserve">95317-1001   </t>
  </si>
  <si>
    <t>015</t>
  </si>
  <si>
    <t>Vyčistenie nádrží, čistiarní, žľabov, kanálov v. do 3,5 m</t>
  </si>
  <si>
    <t xml:space="preserve">95290-3112   </t>
  </si>
  <si>
    <t>45.21.64</t>
  </si>
  <si>
    <t>Vyčerpanie vody z nádrže</t>
  </si>
  <si>
    <t xml:space="preserve">93390-11126  </t>
  </si>
  <si>
    <t>41.00.11</t>
  </si>
  <si>
    <t>Voda pitná pre všetkých odberateľov a producentov  vodné + stočné</t>
  </si>
  <si>
    <t xml:space="preserve">082 113210   </t>
  </si>
  <si>
    <t>Naplnenie nádrže vodou do 1000 m3</t>
  </si>
  <si>
    <t xml:space="preserve">93390-11111  </t>
  </si>
  <si>
    <t>"do priťažovacej dosky"       4*3,52 =   14.080</t>
  </si>
  <si>
    <t>Vložky do zvislých dilatačných škár z extrudovaných polystyrénových dosiek hr. 20 mm</t>
  </si>
  <si>
    <t xml:space="preserve">93198-2202   </t>
  </si>
  <si>
    <t>"styk nádrže a priťažovacej dosky"       16,30*1,50 =   24.450</t>
  </si>
  <si>
    <t>45.21.22</t>
  </si>
  <si>
    <t>Vložky do dil. špar z nepiesk. lep. 1x-vodorovná</t>
  </si>
  <si>
    <t xml:space="preserve">93197-11181  </t>
  </si>
  <si>
    <t>253</t>
  </si>
  <si>
    <t>Výstuž betónových mazanín zo zvarovaných sietí Kari</t>
  </si>
  <si>
    <t xml:space="preserve">63136-2021   </t>
  </si>
  <si>
    <t>Prípl. za stiahnutie povrchu mazaniny pred vlož. výstuže hr. do 24 cm</t>
  </si>
  <si>
    <t xml:space="preserve">63131-9175   </t>
  </si>
  <si>
    <t>Príplatok k mazanine hr. do 240 mm za prehladenie s poprášením cementom</t>
  </si>
  <si>
    <t xml:space="preserve">63131-9156   </t>
  </si>
  <si>
    <t>"podkladný betón pod elektrošachtu"     1,00*1,00*0,15 =   0.150</t>
  </si>
  <si>
    <t>Mazanina z betónu prostého tr. C16/20 hr. 8-12 cm</t>
  </si>
  <si>
    <t xml:space="preserve">63131-3611   </t>
  </si>
  <si>
    <t xml:space="preserve">5 - KOMUNIKÁCIE  spolu: </t>
  </si>
  <si>
    <t>26.51.12</t>
  </si>
  <si>
    <t>Cement portlandský CEM I 52,5R VL</t>
  </si>
  <si>
    <t xml:space="preserve">585 211100   </t>
  </si>
  <si>
    <t>14.21.11</t>
  </si>
  <si>
    <t>Piesok technický KP 01</t>
  </si>
  <si>
    <t xml:space="preserve">581 533010   </t>
  </si>
  <si>
    <t>16,50*3,72 =   61.380</t>
  </si>
  <si>
    <t>45.23.11</t>
  </si>
  <si>
    <t>Podklad zo zhutneného pieskového lôžka stab.cementom hr. 200 mm</t>
  </si>
  <si>
    <t xml:space="preserve">56126-11111  </t>
  </si>
  <si>
    <t>221</t>
  </si>
  <si>
    <t>5 - KOMUNIKÁCIE</t>
  </si>
  <si>
    <t>45.21.21</t>
  </si>
  <si>
    <t>Chránička káblov z rúroceľových DN 80</t>
  </si>
  <si>
    <t xml:space="preserve">38899-52131  </t>
  </si>
  <si>
    <t>211</t>
  </si>
  <si>
    <t>Chránička káblov z rúr HDPE DN  80</t>
  </si>
  <si>
    <t xml:space="preserve">38899-5211   </t>
  </si>
  <si>
    <t>"elektrošachta"     (2*0,70+1,00)*0,15*0,75-1,00*0,15*0,15 =   0.248</t>
  </si>
  <si>
    <t>Murivo nosné z betónových tvárnic PREMAC DT15 hr. 150mm s výplňou C16/20</t>
  </si>
  <si>
    <t xml:space="preserve">31127-2200   </t>
  </si>
  <si>
    <t>"elektrošachta"                         1,00*1,00*0,15 =   0.150</t>
  </si>
  <si>
    <t>"pod výdajný stojan"                 3*0,60*2,20*0,20 =   0.792</t>
  </si>
  <si>
    <t>"pod odvetrávacie potrubie"     0,90*0,60*0,80 =   0.432</t>
  </si>
  <si>
    <t>Základové pätky zo železobetónu tr. C16/20</t>
  </si>
  <si>
    <t xml:space="preserve">27532-1311   </t>
  </si>
  <si>
    <t>2*(16,30+3,52)*0,30 =   11.892</t>
  </si>
  <si>
    <t>"priťažovacia doska"      16,50*3,52*0,30-4*1,00*1,20*0,30 =   15.984</t>
  </si>
  <si>
    <t>Základové dosky zo železobetónu tr. C25/30</t>
  </si>
  <si>
    <t xml:space="preserve">27332-1411   </t>
  </si>
  <si>
    <t>"šachta pre rozvody"                 1,00*1,00*0,15 =   0.150</t>
  </si>
  <si>
    <t>"pod výdajný stojan"                   3*0,60*2,20*0,15 =   0.594</t>
  </si>
  <si>
    <t>"základ pod odvetr.potrubie"      0,90*0,60*0,15 =   0.081</t>
  </si>
  <si>
    <t>26.61.11</t>
  </si>
  <si>
    <t>Skruž studňový TBH 1-100 100x59x9</t>
  </si>
  <si>
    <t xml:space="preserve">592 253410   </t>
  </si>
  <si>
    <t>2*5*0,60 =   6.000</t>
  </si>
  <si>
    <t>45.21.73</t>
  </si>
  <si>
    <t>Osadenie plášťa studne z betónových skruží celokruhových vnút. priemer 1 m</t>
  </si>
  <si>
    <t xml:space="preserve">24211-1113   </t>
  </si>
  <si>
    <t>251</t>
  </si>
  <si>
    <t>Ošetrenie trávnika v rovine</t>
  </si>
  <si>
    <t xml:space="preserve">18580-3111   </t>
  </si>
  <si>
    <t>Obrobenie pôdy valcovaním v rovine</t>
  </si>
  <si>
    <t xml:space="preserve">18340-3161   </t>
  </si>
  <si>
    <t>Obrobenie pôdy hrabaním v rovine</t>
  </si>
  <si>
    <t xml:space="preserve">18340-3153   </t>
  </si>
  <si>
    <t>Plošná úprava terénu, nerovnosti do +-150 mm v rovine</t>
  </si>
  <si>
    <t xml:space="preserve">18200-1121   </t>
  </si>
  <si>
    <t>Prevrstvenie ornice na skládke</t>
  </si>
  <si>
    <t xml:space="preserve">18130-5111   </t>
  </si>
  <si>
    <t>20,90*8,12 =   169.708</t>
  </si>
  <si>
    <t>Rozprestretie ornice, sklon do 1:5 do 500 m2 hr. do 15 cm</t>
  </si>
  <si>
    <t xml:space="preserve">18130-1102   </t>
  </si>
  <si>
    <t>01.11.92</t>
  </si>
  <si>
    <t>Zmes trávna parková okrasná</t>
  </si>
  <si>
    <t xml:space="preserve">005 724200   </t>
  </si>
  <si>
    <t>Založenie parkového trávnika výsevom v rovine</t>
  </si>
  <si>
    <t xml:space="preserve">18040-2111   </t>
  </si>
  <si>
    <t>Obsyp objektu príplatok za prehodenie sypaniny</t>
  </si>
  <si>
    <t xml:space="preserve">17510-1209   </t>
  </si>
  <si>
    <t>"dómové šachty"   -4*1,20*1,00*1,30 =   -6.240</t>
  </si>
  <si>
    <t>"priťaž.doska"       -16,30*3,52*0,30 =   -17.213</t>
  </si>
  <si>
    <t>"nádrž"                  -3,14*1,26*1,26*(13,50+14,25)*0,5 =   -69.168</t>
  </si>
  <si>
    <t>(20,90*8,12+16,50*3,72)*0,5*3,82 =   441.378</t>
  </si>
  <si>
    <t>Obsyp objektu bez prehodenia sypaniny</t>
  </si>
  <si>
    <t xml:space="preserve">17510-1201   </t>
  </si>
  <si>
    <t>Nakladanie výkopku do 100 m3 v horn. tr. 1-4-ornica</t>
  </si>
  <si>
    <t xml:space="preserve">16710-1101   </t>
  </si>
  <si>
    <t>Vodorovné premiestnenie výkopu do 10000 m horn. tr. 1-4</t>
  </si>
  <si>
    <t xml:space="preserve">16270-1105   </t>
  </si>
  <si>
    <t>"ornica"      20,90*8,12*0,15 =   25.456</t>
  </si>
  <si>
    <t>Vodorovné premiestnenie výkopku do 500 m horn. tr. 1-4</t>
  </si>
  <si>
    <t xml:space="preserve">16230-1101   </t>
  </si>
  <si>
    <t>Zvislé premiestnenie výkopu horn. tr. 1-4 do 4 m</t>
  </si>
  <si>
    <t xml:space="preserve">16110-1102   </t>
  </si>
  <si>
    <t>2*3,14*0,59*0,59*0,60 =   1.312</t>
  </si>
  <si>
    <t>Výkop studne spúštanej do 4 m2 v horn. tr. 1-4 hl. do 10 m</t>
  </si>
  <si>
    <t xml:space="preserve">13470-2401   </t>
  </si>
  <si>
    <t>(20,90*8,12+16,50*3,72)*0,5*(4,02+0,15) =   481.818</t>
  </si>
  <si>
    <t>Hĺbenie jám nezapaž. v horn. tr. 3 nad 100 do 1 000 m3</t>
  </si>
  <si>
    <t xml:space="preserve">13120-1102   </t>
  </si>
  <si>
    <t>20,90*8,12*0,15 =   25.456</t>
  </si>
  <si>
    <t>Odstránenie ornice s premiestnením do 250 m</t>
  </si>
  <si>
    <t xml:space="preserve">12110-1103   </t>
  </si>
  <si>
    <t>deň</t>
  </si>
  <si>
    <t>Pohotovosť čerpacej súpravy do 10m do 500 l/min</t>
  </si>
  <si>
    <t xml:space="preserve">11510-1301   </t>
  </si>
  <si>
    <t>2*15*24 =   720.000</t>
  </si>
  <si>
    <t>hod</t>
  </si>
  <si>
    <t>Čerpanie vody do 10m do 500 l/min</t>
  </si>
  <si>
    <t xml:space="preserve">11510-1201   </t>
  </si>
  <si>
    <t>Prevedenie vody potrubím priemer potrubia DN do 100 mm</t>
  </si>
  <si>
    <t xml:space="preserve">11500-1101   </t>
  </si>
  <si>
    <t xml:space="preserve">776 - Podlahy povlakové  spolu: </t>
  </si>
  <si>
    <t>45.43.22</t>
  </si>
  <si>
    <t>Presun hmôt pre podlahy povlakové v objektoch výšky do 6 m</t>
  </si>
  <si>
    <t xml:space="preserve">99877-6101   </t>
  </si>
  <si>
    <t>775</t>
  </si>
  <si>
    <t>25.23.11</t>
  </si>
  <si>
    <t>Podlahovina FATRAFLOR štandard  1500x1,5</t>
  </si>
  <si>
    <t xml:space="preserve">284 122550   </t>
  </si>
  <si>
    <t>4,73*2,20 =   10.406</t>
  </si>
  <si>
    <t>45.43.21</t>
  </si>
  <si>
    <t>Lepenie povlakových podláh plastových pásov</t>
  </si>
  <si>
    <t xml:space="preserve">77652-1100   </t>
  </si>
  <si>
    <t>776 - Podlahy povlakové</t>
  </si>
  <si>
    <t xml:space="preserve">762 - Konštrukcie tesárske  spolu: </t>
  </si>
  <si>
    <t>Presun hmôt pre tesárske konštr. v objektoch  výšky do 12 m</t>
  </si>
  <si>
    <t xml:space="preserve">99876-2102   </t>
  </si>
  <si>
    <t>762</t>
  </si>
  <si>
    <t>Podlahy podkladové z dosiek CETRIS lepených na pero a drážku nebrú 22mm</t>
  </si>
  <si>
    <t xml:space="preserve">76251-1126   </t>
  </si>
  <si>
    <t>Obloženie stropu a stien z dosiek OSB skrutk. na zraz hr. dosky 10 mm</t>
  </si>
  <si>
    <t xml:space="preserve">76242-10101  </t>
  </si>
  <si>
    <t>762 - Konštrukcie tesárske</t>
  </si>
  <si>
    <t>"steny"       33,36*1,02 =   34.027</t>
  </si>
  <si>
    <t>"strop"       10,406*1,02 =   10.614</t>
  </si>
  <si>
    <t>Pás tepelnoiz.Rollisol 8/60 -10000x600 mm -hr.8 cm</t>
  </si>
  <si>
    <t xml:space="preserve">631 5C03521  </t>
  </si>
  <si>
    <t>2*(4,73+2,22)*2,40 =   33.360</t>
  </si>
  <si>
    <t>Montáž tep. izolácie stien, pripevnenie drôtom</t>
  </si>
  <si>
    <t xml:space="preserve">71313-1121   </t>
  </si>
  <si>
    <t>"podlaha"      4,73*2,22 =   10.501</t>
  </si>
  <si>
    <t>"steny"         2*(4,73+2,22)*2,40 =   33.360</t>
  </si>
  <si>
    <t>"strop"          4,73*2,22 =   10.501</t>
  </si>
  <si>
    <t>Fólia  - parozábrana</t>
  </si>
  <si>
    <t xml:space="preserve">283 2A0101   </t>
  </si>
  <si>
    <t>4,73*2,22 =   10.501</t>
  </si>
  <si>
    <t xml:space="preserve">Celkom   </t>
  </si>
  <si>
    <t>PSV</t>
  </si>
  <si>
    <t>T</t>
  </si>
  <si>
    <t xml:space="preserve">Ostatné konštrukcie a práce-búranie   </t>
  </si>
  <si>
    <t>9</t>
  </si>
  <si>
    <t>M</t>
  </si>
  <si>
    <t>KUS</t>
  </si>
  <si>
    <t xml:space="preserve">Zberné dno DN 400, vtok/vývod 160 PVC pre revízne šachty na PVC hladkú kanalizáciu s predĺžením PIPELIFE   </t>
  </si>
  <si>
    <t>2860008070</t>
  </si>
  <si>
    <t xml:space="preserve">Predĺženie revíznej šachty DN400/1m  na PVC hladkú kanalizáciu s predĺžením  PIPELIFE   </t>
  </si>
  <si>
    <t>2860007970</t>
  </si>
  <si>
    <t xml:space="preserve">Montáž revíznej šachty z PVC, DN 400/160 (DN šachty/DN potr. ved.), tlak 12,5 t, hl. 850 do 1200 mm   </t>
  </si>
  <si>
    <t>894431131</t>
  </si>
  <si>
    <t xml:space="preserve">Súčet   </t>
  </si>
  <si>
    <t xml:space="preserve">Rúrové vedenie   </t>
  </si>
  <si>
    <t>8</t>
  </si>
  <si>
    <t>M3</t>
  </si>
  <si>
    <t xml:space="preserve">Komunikácie   </t>
  </si>
  <si>
    <t>5</t>
  </si>
  <si>
    <t xml:space="preserve">Lôžko pod potrubie, stoky a drobné objekty, v otvorenom výkope z kameniva drobného ťaženého 0-4 mm   </t>
  </si>
  <si>
    <t xml:space="preserve">Vodorovné konštrukcie   </t>
  </si>
  <si>
    <t>4</t>
  </si>
  <si>
    <t xml:space="preserve">Zásyp sypaninou so zhutnením jám, šachiet, rýh, zárezov alebo okolo objektov nad 100 do 1000 m3   </t>
  </si>
  <si>
    <t>174101002</t>
  </si>
  <si>
    <t xml:space="preserve">Poplatok za skládku zeminy   </t>
  </si>
  <si>
    <t>171201209</t>
  </si>
  <si>
    <t xml:space="preserve">Uloženie sypaniny na skládky nad 100 do 1000 m3   </t>
  </si>
  <si>
    <t>171201202</t>
  </si>
  <si>
    <t xml:space="preserve">Odstránenie paženia rýh pre podzemné vedenie, príložné hĺbky do 4 m   </t>
  </si>
  <si>
    <t>151101112</t>
  </si>
  <si>
    <t xml:space="preserve">Paženie a rozopretie stien rýh pre podzemné vedenie, príložné do 4 m   </t>
  </si>
  <si>
    <t>151101102</t>
  </si>
  <si>
    <t xml:space="preserve">Výkop ryhy šírky 600-2000mm horn.3 do 100m3   </t>
  </si>
  <si>
    <t>132201201</t>
  </si>
  <si>
    <t xml:space="preserve">Zemné práce   </t>
  </si>
  <si>
    <t>1</t>
  </si>
  <si>
    <t xml:space="preserve">HSV   </t>
  </si>
  <si>
    <t>HSV</t>
  </si>
  <si>
    <t>7</t>
  </si>
  <si>
    <t>6</t>
  </si>
  <si>
    <t>3</t>
  </si>
  <si>
    <t>2</t>
  </si>
  <si>
    <t>Celková cena zadania</t>
  </si>
  <si>
    <t>Jednotková cena zadania</t>
  </si>
  <si>
    <t>Množstvo celkom</t>
  </si>
  <si>
    <t>MJ</t>
  </si>
  <si>
    <t>Popis</t>
  </si>
  <si>
    <t>Č.</t>
  </si>
  <si>
    <t>Dátum:   19. 3. 2018</t>
  </si>
  <si>
    <t>Miesto.   Obchodná ulica, Pezinok</t>
  </si>
  <si>
    <t>Spracoval:   MF Projekt s.r.o.</t>
  </si>
  <si>
    <t xml:space="preserve">Zhotoviteľ:   </t>
  </si>
  <si>
    <t xml:space="preserve">Objednávateľ:   </t>
  </si>
  <si>
    <t>Stavba:   Rekonštrukcia ČSPL OMV Pezinok</t>
  </si>
  <si>
    <t>ZADANIE S VÝKAZOM VÝMER</t>
  </si>
  <si>
    <t xml:space="preserve">Spracoval: Ing. Dagmar Zorkócyová                                                            </t>
  </si>
  <si>
    <t xml:space="preserve">Presun hmôt pre zariaďovacie predmety v objektoch výšky do 6 m   </t>
  </si>
  <si>
    <t>998725101</t>
  </si>
  <si>
    <t xml:space="preserve">Dvierka krycie 30x30 cm nerezové   </t>
  </si>
  <si>
    <t>5516757400</t>
  </si>
  <si>
    <t xml:space="preserve">Montáž dvierok kovových   </t>
  </si>
  <si>
    <t>725989101</t>
  </si>
  <si>
    <t xml:space="preserve">drezový odtok jednodielny d50 úsporný  obj.č. 152.819.11.1   GEBERIT   </t>
  </si>
  <si>
    <t>2863120185</t>
  </si>
  <si>
    <t xml:space="preserve">Montáž zápachovej uzávierky pre zariaďovacie predmety, drezová do D 50 (pre jeden drez)   </t>
  </si>
  <si>
    <t>725869311</t>
  </si>
  <si>
    <t xml:space="preserve">Uzávierka zápachová-sifón umývadlový HL137/40, biely invalidný DN40, kód HL137/40 RAS Bardejov   </t>
  </si>
  <si>
    <t>5514703200</t>
  </si>
  <si>
    <t xml:space="preserve">Montáž zápachovej uzávierky pre zariaďovacie predmety, umývadlová do D 40   </t>
  </si>
  <si>
    <t>725869301</t>
  </si>
  <si>
    <t>5514367400</t>
  </si>
  <si>
    <t xml:space="preserve">Montáž batérie umývadlovej a drezovej stojankovej s mechanickým ovládaním G 1/2   </t>
  </si>
  <si>
    <t>725829301</t>
  </si>
  <si>
    <t xml:space="preserve">Batéria drezová stojankova páková   </t>
  </si>
  <si>
    <t>551442810</t>
  </si>
  <si>
    <t>súb</t>
  </si>
  <si>
    <t xml:space="preserve">Montáž drezu bez výtokovej armatúry z bieleho diturvitu so zápachovou uzávierkou   </t>
  </si>
  <si>
    <t>725319101</t>
  </si>
  <si>
    <t>6421370600</t>
  </si>
  <si>
    <t>súb.</t>
  </si>
  <si>
    <t xml:space="preserve">Montáž umývadla na konzoly, bez výtokovej armatúry   </t>
  </si>
  <si>
    <t>725219201</t>
  </si>
  <si>
    <t>6424310207</t>
  </si>
  <si>
    <t>6424310187</t>
  </si>
  <si>
    <t xml:space="preserve">Instalačný modul pre pisoár, č. 99091   KOLO-SANITEC   </t>
  </si>
  <si>
    <t>6424310157</t>
  </si>
  <si>
    <t xml:space="preserve">Montáž pisoárového záchodku z bieleho diturvitu s automatickým splachovaním   </t>
  </si>
  <si>
    <t>725129210</t>
  </si>
  <si>
    <t>6420133890</t>
  </si>
  <si>
    <t xml:space="preserve">Kuchynský drez   </t>
  </si>
  <si>
    <t>5523140200</t>
  </si>
  <si>
    <t xml:space="preserve">Zdravotechnika - zariaď. predmety   </t>
  </si>
  <si>
    <t>725</t>
  </si>
  <si>
    <t xml:space="preserve">Presun hmôt pre strojné vybavenie v objektoch výšky nad 48 do 60 m   </t>
  </si>
  <si>
    <t>998724106</t>
  </si>
  <si>
    <t xml:space="preserve">Prípojka k tlakomeru 137521.1 M20x1,5G1/2   </t>
  </si>
  <si>
    <t>3885000430</t>
  </si>
  <si>
    <t xml:space="preserve">Návarok priamy M20x1,5mm-19mm   </t>
  </si>
  <si>
    <t>3885000390</t>
  </si>
  <si>
    <t xml:space="preserve">Kohút tlakomerový 2 cestný   </t>
  </si>
  <si>
    <t>3885000290</t>
  </si>
  <si>
    <t xml:space="preserve">Tlakomer deformačný kruhový  PN 0,8 MPa   </t>
  </si>
  <si>
    <t>3884100000</t>
  </si>
  <si>
    <t xml:space="preserve">Montáž tlakomeru -manometer priemeru 100 mm   </t>
  </si>
  <si>
    <t>724232111</t>
  </si>
  <si>
    <t xml:space="preserve">Čerpadlo UP 15-14 BAPM GRUNDFOS   </t>
  </si>
  <si>
    <t>426110002500</t>
  </si>
  <si>
    <t xml:space="preserve">Zdravotechnika - strojné vybavenie   </t>
  </si>
  <si>
    <t>724</t>
  </si>
  <si>
    <t xml:space="preserve">Prepláchnutie a dezinfekcia vodovodného potrubia do DN 80   </t>
  </si>
  <si>
    <t>722290234</t>
  </si>
  <si>
    <t xml:space="preserve">Tlaková skúška vodovodného potrubia závitového do DN 50   </t>
  </si>
  <si>
    <t>722290226</t>
  </si>
  <si>
    <t xml:space="preserve">Potrubie z viacvrstvových rúr PE Geberit Mepla d32x3,0mm   </t>
  </si>
  <si>
    <t>722171314</t>
  </si>
  <si>
    <t xml:space="preserve">Potrubie z viacvrstvových rúr PE Geberit Mepla d26x3,0mm   </t>
  </si>
  <si>
    <t>722171313</t>
  </si>
  <si>
    <t xml:space="preserve">Potrubie z viacvrstvových rúr PE Geberit Mepla d20x2,5mm   </t>
  </si>
  <si>
    <t>722171312</t>
  </si>
  <si>
    <t xml:space="preserve">Zdravotechnika - vnútorný vodovod   </t>
  </si>
  <si>
    <t>722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</si>
  <si>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</si>
  <si>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</si>
  <si>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</si>
  <si>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</si>
  <si>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Zápachová uzávierka  pre odvod kondenzu DN 30, 40 HL 138 dodávka + montáž   </t>
  </si>
  <si>
    <t>721221101</t>
  </si>
  <si>
    <t xml:space="preserve">Zriadenie prípojky na potrubí vyvedenie a upevnenie odpadových výpustiek D 110x2, 3   </t>
  </si>
  <si>
    <t>721194109</t>
  </si>
  <si>
    <t xml:space="preserve">Zriadenie prípojky na potrubí vyvedenie a upevnenie odpadových výpustiek D 50x1,8   </t>
  </si>
  <si>
    <t>721194105</t>
  </si>
  <si>
    <t xml:space="preserve">Zriadenie prípojky na potrubí vyvedenie a upevnenie odpadových výpustiek D 40x1, 8   </t>
  </si>
  <si>
    <t>721194104</t>
  </si>
  <si>
    <t xml:space="preserve">Zdravotech. vnútorná kanalizácia   </t>
  </si>
  <si>
    <t>721</t>
  </si>
  <si>
    <t xml:space="preserve">Montáž trubíc z PE, hr.15-20 mm,vnút.priemer do 38   </t>
  </si>
  <si>
    <t>713482121</t>
  </si>
  <si>
    <t xml:space="preserve">Montáž trubíc z PE,hr.do 10 mm,vnút.priemer do 38   </t>
  </si>
  <si>
    <t>713482111</t>
  </si>
  <si>
    <t xml:space="preserve">Izolácie tepelné   </t>
  </si>
  <si>
    <t xml:space="preserve">PSV   </t>
  </si>
  <si>
    <t xml:space="preserve">Vybúranie otvoru v betónových priečkach a stenách plochy do 0, 0225 m2, do 300 mm,  -0,01500t   </t>
  </si>
  <si>
    <t>971042241</t>
  </si>
  <si>
    <t xml:space="preserve">Búranie podkladov pod dlažby, liatych dlažieb a mazanín,škvarobetón hr.nad 100 mm -1,600 t   </t>
  </si>
  <si>
    <t>965041420</t>
  </si>
  <si>
    <t xml:space="preserve">Rezanie betónového krytu alebo podkladu tr. nad C 12/15 hr. nad 100 do 150 mm   </t>
  </si>
  <si>
    <t>919735123</t>
  </si>
  <si>
    <t xml:space="preserve">Rezanie existujúceho asfaltového krytu alebo podkladu hĺbky nad 50 do 100 mm   </t>
  </si>
  <si>
    <t>919735112</t>
  </si>
  <si>
    <t xml:space="preserve">Súcet   </t>
  </si>
  <si>
    <t>451572111</t>
  </si>
  <si>
    <t xml:space="preserve">Vodorovné premiestnenie kamenouhoľných hlušín na vzdialenosť nad 5000 do 6000 m   </t>
  </si>
  <si>
    <t>162706211</t>
  </si>
  <si>
    <t xml:space="preserve">Odstránenie podkladu v ploche do 200 m2 z betónu prostého, hr. vrstvy do 150 mm,  -0,22500t   </t>
  </si>
  <si>
    <t>113307131</t>
  </si>
  <si>
    <t xml:space="preserve">Rozoberanie dlažby s akýmkoľvek lôžkom a výplňou škár, z mozaiky,  -0,11800t   </t>
  </si>
  <si>
    <t>113106111</t>
  </si>
  <si>
    <t xml:space="preserve">Presun hmôt pre vnútorný plynovod v objektoch výšky do 6 m   </t>
  </si>
  <si>
    <t>998723101</t>
  </si>
  <si>
    <t xml:space="preserve">Zdravotechnika - plynovod   </t>
  </si>
  <si>
    <t>723</t>
  </si>
  <si>
    <t>Protokoly, skúšky, uvedenie do prevádzky</t>
  </si>
  <si>
    <t>Drobný spojovací a pomocný materiál</t>
  </si>
  <si>
    <t>Chladivo</t>
  </si>
  <si>
    <t xml:space="preserve"> (upresniť pri montáži v závislosti od trasy)</t>
  </si>
  <si>
    <t>Potrubie 10+16 mm v spoločnej izolácii</t>
  </si>
  <si>
    <t>Potrubie 6+10 mm v spoločnej izolácii</t>
  </si>
  <si>
    <t xml:space="preserve"> </t>
  </si>
  <si>
    <t>Potrubné rozvody chladu z Cu trubiek izolovaných</t>
  </si>
  <si>
    <t>Infra ovládač LG PQWRH0FDB</t>
  </si>
  <si>
    <t>hmotnosť 8,8 kg</t>
  </si>
  <si>
    <t>Vnútorná nástenná jednotka LG MS05SQ.NW0</t>
  </si>
  <si>
    <t>hmotnosť 8,7 kg</t>
  </si>
  <si>
    <t>Vnútorná nástenná jednotka LG PM05SP.NSJ</t>
  </si>
  <si>
    <t>hmotnosť 37 kg</t>
  </si>
  <si>
    <t>osadená na bočnej stene</t>
  </si>
  <si>
    <t>menovitý príkon 1,4 kW/230V</t>
  </si>
  <si>
    <t>Vonkajšia multisplit jednotka LG MU2M15.UL3</t>
  </si>
  <si>
    <t>Delič chladiva (refnet) LG PMUB11A</t>
  </si>
  <si>
    <t>Káblový ovládač LG PREMTB001</t>
  </si>
  <si>
    <t>Čelný panel LG PT-UMC1</t>
  </si>
  <si>
    <t>hmotnosť 20,5 kg</t>
  </si>
  <si>
    <t>chladiaci výkon 8,8 kW (max)</t>
  </si>
  <si>
    <t>Vnútorná kazetová jednotka LG UT30 NP4</t>
  </si>
  <si>
    <t>hmotnosť 96 kg</t>
  </si>
  <si>
    <t>menovitý príkon 5,4 kW/400V</t>
  </si>
  <si>
    <t>Vonkajšia split jednotka LG UU61W.U32</t>
  </si>
  <si>
    <t>vrátane dobehového relé</t>
  </si>
  <si>
    <t>ovládanie svetelným okruhom</t>
  </si>
  <si>
    <t>výkon 185 m3/hod max</t>
  </si>
  <si>
    <t>Axiálny ventilátor ED DECOR 200</t>
  </si>
  <si>
    <t>vrátane výfukovej hlavice VHC</t>
  </si>
  <si>
    <t>vrátane prechodu strechou</t>
  </si>
  <si>
    <t>Potrubné rozvody zo SPIRO potrubí</t>
  </si>
  <si>
    <t>Vzduchotechnika</t>
  </si>
  <si>
    <t>Hydraulické vyregulovanie</t>
  </si>
  <si>
    <t>Napustenie systému vodou</t>
  </si>
  <si>
    <t>Preplach potrubí</t>
  </si>
  <si>
    <t>Tlakové skúšky potrubí</t>
  </si>
  <si>
    <t>Pripojovacia nerezová hadica 500 mm, plmoprietočná</t>
  </si>
  <si>
    <t xml:space="preserve">  upresniť pri montáži</t>
  </si>
  <si>
    <t>22x1,0</t>
  </si>
  <si>
    <t>vrátane izolácií podľa Vyhl. 14/2016 Z.z.</t>
  </si>
  <si>
    <t>spájané lisovaním</t>
  </si>
  <si>
    <t>vrátane tvaroviek, prechodov, závesov a uložení</t>
  </si>
  <si>
    <t>Potrubie z medených rúrok</t>
  </si>
  <si>
    <t>vyhotovenie pre verejné priestory</t>
  </si>
  <si>
    <t>Termostatická hlavica</t>
  </si>
  <si>
    <t>Tlakové skúšky telies</t>
  </si>
  <si>
    <t>vrátane adaptérov na potrubie</t>
  </si>
  <si>
    <t>uzatvárateľná bez prednastavenia</t>
  </si>
  <si>
    <t>Pripojovacia rohová sada "H" HERZ TS-3000</t>
  </si>
  <si>
    <t>pár</t>
  </si>
  <si>
    <t>Držiak telesa KORAD</t>
  </si>
  <si>
    <t>21 VK - 600x800</t>
  </si>
  <si>
    <t>21 VK - 600x600</t>
  </si>
  <si>
    <t>11 VK - 900x400</t>
  </si>
  <si>
    <t>11 VK - 600x600</t>
  </si>
  <si>
    <t>11 VK - 600x400</t>
  </si>
  <si>
    <t>Vykurovacie teleso panelové KORADO ventil-kompakt</t>
  </si>
  <si>
    <t>rehau spojka 16/20 PX</t>
  </si>
  <si>
    <t>rehau násuvná objímka 20 PX</t>
  </si>
  <si>
    <t>rehau násuvná objímka 16 PX</t>
  </si>
  <si>
    <t>rehau RAUTITAN flex 25x3,5</t>
  </si>
  <si>
    <t>rehau RAUTITAN flex 20x2,8</t>
  </si>
  <si>
    <t>rehau RAUTITAN flex 16,2x2,2</t>
  </si>
  <si>
    <t>Napojenie vykurovacích telies</t>
  </si>
  <si>
    <t>servopohon UNI 230 V</t>
  </si>
  <si>
    <t>regulačný rozvádzač Nea H 230 V</t>
  </si>
  <si>
    <t>priestorový regulátor NEA HT 230 V</t>
  </si>
  <si>
    <t>ochranná rúrka</t>
  </si>
  <si>
    <t>dilatačný profil</t>
  </si>
  <si>
    <t>skrinka rozdelovača zamurovacia</t>
  </si>
  <si>
    <t>pripojovací skrutkový spoj 17 x 2,0</t>
  </si>
  <si>
    <t>rozdelovač HKVD SX-AG 4</t>
  </si>
  <si>
    <t>systémová doska NP VARIO</t>
  </si>
  <si>
    <t>rehau RAUTHERM S 17x2,0</t>
  </si>
  <si>
    <t>Automatický odvzdušňovací ventil</t>
  </si>
  <si>
    <t>Gulový kohút DN20</t>
  </si>
  <si>
    <t>vrátane závesov</t>
  </si>
  <si>
    <t>Dverná clona Remak DoorMaster C1-W-150</t>
  </si>
  <si>
    <t>izolovaná</t>
  </si>
  <si>
    <t>vrátane trojcestného ventilu so servopohonom</t>
  </si>
  <si>
    <t>s vysokoúčinným elektronickým čerpadlom</t>
  </si>
  <si>
    <t>čerpadlová skupina zmiešavana</t>
  </si>
  <si>
    <t>Vaillant VDM 20 M</t>
  </si>
  <si>
    <t>čerpadlová skupina priama</t>
  </si>
  <si>
    <t>Vaillant VDM 10</t>
  </si>
  <si>
    <t>vrátane izolácie</t>
  </si>
  <si>
    <t>Rozdelovač pre 3 okruhy Vaillant 307597</t>
  </si>
  <si>
    <t>Anuloid Vaillant WH 27</t>
  </si>
  <si>
    <t>Dymovod 60/100 pre kondenzačný kotol - revízny kus 0,25</t>
  </si>
  <si>
    <t>Dymovod 60/100 pre kondenzačný kotol - predlženie 1,0</t>
  </si>
  <si>
    <t>Dymovod 60/100 pre kondenzačný kotol - strešný nástavec</t>
  </si>
  <si>
    <t>Diaľkové ovládanie Vaillant VR91</t>
  </si>
  <si>
    <t>Zmiešavací modul Vaillant VR71</t>
  </si>
  <si>
    <t>Regulátor Vaillant multiMATIC 700/5</t>
  </si>
  <si>
    <t>el. príkon 2-70W/230V</t>
  </si>
  <si>
    <t>hmotnosť 33,0 kg</t>
  </si>
  <si>
    <t>menovitý príkon 4,0 - 20,4 kW(UK), 24,5 (TV)</t>
  </si>
  <si>
    <t>teplota spalín 40-70°C</t>
  </si>
  <si>
    <t>tepel. výkon  4,2-21,2 kW (UK, 50/30°C), 24,0 (TV)</t>
  </si>
  <si>
    <t>Aqua Condens Systém</t>
  </si>
  <si>
    <t>zabudovaná expanzná nádoba 10 ltr</t>
  </si>
  <si>
    <t>zabudovaný trojcestný ventil</t>
  </si>
  <si>
    <t>zabudovaný by-pass</t>
  </si>
  <si>
    <t>plynová armatúra ELGA</t>
  </si>
  <si>
    <t>nerezový horák, nerezový výmenník</t>
  </si>
  <si>
    <t>energetická trieda "A"</t>
  </si>
  <si>
    <t>ErP zhodný výrobok</t>
  </si>
  <si>
    <t>Závesný kondenz kotol Vaillant VU 206/5-5 ecoTEC plus</t>
  </si>
  <si>
    <t>Spracoval:   Ing. Marián Henek</t>
  </si>
  <si>
    <t>Objekt:   SO-01 Kiosk-rekonštrukcia - ZDRAVOTECHNIKA</t>
  </si>
  <si>
    <t>Objekt :SO-02 Úložisko pohonných látok</t>
  </si>
  <si>
    <t>Objekt :SO-03 Sklad - kontajner</t>
  </si>
  <si>
    <t>Vnútorná nástenná jednotka LG PM09SP.NSJ</t>
  </si>
  <si>
    <t>hmotnosť 28,4 kg</t>
  </si>
  <si>
    <t>osadená na streche</t>
  </si>
  <si>
    <t>menovitý príkon 0,67/0,84 kW/230V (chladenie/vykurovanie)</t>
  </si>
  <si>
    <t>Vonkajšia split jednotka LG PM09SP.UA3</t>
  </si>
  <si>
    <t>Objekt:   SO-03 Sklad - kontajner -  Vykurovanie, chladenie</t>
  </si>
  <si>
    <t>Objekt:   SO-01 Kiosk-rekonštrukcia -  Vykurovanie, vzduchotechnika</t>
  </si>
  <si>
    <t>Unit</t>
  </si>
  <si>
    <t>Revízia</t>
  </si>
  <si>
    <t>Zemné práce C-46 M spolu</t>
  </si>
  <si>
    <t>provizórna úprava terénu zeminou triedy 4</t>
  </si>
  <si>
    <t>Úprava terénu</t>
  </si>
  <si>
    <t>35/80 cm, zemina 3</t>
  </si>
  <si>
    <t>Ručný zához kábelovej ryhy</t>
  </si>
  <si>
    <t>Ručné hĺbenie kábelovej ryhy</t>
  </si>
  <si>
    <t>km</t>
  </si>
  <si>
    <t>pozdĺž cesty</t>
  </si>
  <si>
    <t>Vytýčenie trasy kábelového vedenia</t>
  </si>
  <si>
    <t>Zemné práce C-46 M</t>
  </si>
  <si>
    <t>Montáž celkom</t>
  </si>
  <si>
    <t>podružný mteriál 3%</t>
  </si>
  <si>
    <t>PPV6%</t>
  </si>
  <si>
    <t>Montáž a materiálC-21M spolu</t>
  </si>
  <si>
    <t xml:space="preserve">hod </t>
  </si>
  <si>
    <t xml:space="preserve">kompletizovanie pripojenia  </t>
  </si>
  <si>
    <t xml:space="preserve">demontáž zariadení </t>
  </si>
  <si>
    <r>
      <t xml:space="preserve">vrtanie otvorov do steny do </t>
    </r>
    <r>
      <rPr>
        <sz val="8"/>
        <rFont val="Calibri"/>
        <family val="2"/>
        <charset val="238"/>
      </rPr>
      <t>Ø16</t>
    </r>
  </si>
  <si>
    <t>vysekanie drážok</t>
  </si>
  <si>
    <t>Pomocné práce</t>
  </si>
  <si>
    <t>Štítok na skúšobnú svorku</t>
  </si>
  <si>
    <t>SK krížová svorka</t>
  </si>
  <si>
    <t>SR03 spoj.kruh.a pásk.vodičov</t>
  </si>
  <si>
    <t>SR02 pre pásik 30x4mm</t>
  </si>
  <si>
    <t>SZ skúšobná v liatinovej krabici</t>
  </si>
  <si>
    <t>SP1 pripojovacia svorka</t>
  </si>
  <si>
    <t>SS spojovacia svorka</t>
  </si>
  <si>
    <t>SVORKY BLESKOZVODNÉ A UZEMŇOVACIE</t>
  </si>
  <si>
    <t>svorka  pre tyč</t>
  </si>
  <si>
    <t>Rd16 3,0m vrátane bet. bodstavca a osadenia na izolačnú strechu</t>
  </si>
  <si>
    <t>LAPACIA TYČ</t>
  </si>
  <si>
    <t>Podpera PV-FB Rd8</t>
  </si>
  <si>
    <r>
      <t xml:space="preserve">AlMgSi </t>
    </r>
    <r>
      <rPr>
        <sz val="8"/>
        <rFont val="Calibri"/>
        <family val="2"/>
        <charset val="238"/>
      </rPr>
      <t>ø</t>
    </r>
    <r>
      <rPr>
        <sz val="7.2"/>
        <rFont val="Arial CE"/>
        <family val="2"/>
        <charset val="238"/>
      </rPr>
      <t>8</t>
    </r>
    <r>
      <rPr>
        <sz val="8"/>
        <rFont val="Arial CE"/>
        <family val="2"/>
        <charset val="238"/>
      </rPr>
      <t xml:space="preserve"> mm</t>
    </r>
  </si>
  <si>
    <t>ZVODOVÝ VODIČ VČ. PODPERY</t>
  </si>
  <si>
    <t>FeZn D 10 mm</t>
  </si>
  <si>
    <t>FeZn D8 - 10 mm</t>
  </si>
  <si>
    <t>UZEMŇOVACIE VEDENIE V ZEMI VČ. SVORIEK</t>
  </si>
  <si>
    <t>Nudzove unikove svietidlo</t>
  </si>
  <si>
    <t>Svietidlá</t>
  </si>
  <si>
    <t>Rozvádzače</t>
  </si>
  <si>
    <t>zvukovo signálne zariadenie - sirena - imobil</t>
  </si>
  <si>
    <t>infrapasívny - pohybový snímač dodávka a montáž</t>
  </si>
  <si>
    <t>vypínač č.1</t>
  </si>
  <si>
    <t>vypínač č.6</t>
  </si>
  <si>
    <t>sériový prepínač č.5</t>
  </si>
  <si>
    <t>jednotlačítkový T22S1AP30 1/1, v plastovej skrini</t>
  </si>
  <si>
    <t>TLAČÍKOVÝ OVLÁDAČ V SKRINKE Z PLASTU IP54</t>
  </si>
  <si>
    <t>10/16A, 250V, do steny - ŽLTÁ</t>
  </si>
  <si>
    <t>10/16A, 250V, do steny - HNEDÁ</t>
  </si>
  <si>
    <t>10/16A, 250V, do vlhka - ZELENÁ</t>
  </si>
  <si>
    <t>10/16A, 250V, do vlhka - MODRÁ</t>
  </si>
  <si>
    <t>zásuvka 16A/230V IP54 do vonkajsieho prostredia</t>
  </si>
  <si>
    <t>Zásuvka 2xRJ45/s</t>
  </si>
  <si>
    <t>10/16A, 250V, na podlahu</t>
  </si>
  <si>
    <t>10/16A, 250V, do vlhka</t>
  </si>
  <si>
    <t>10/16A, 250V, do steny</t>
  </si>
  <si>
    <t>10/16A, 250V, do žlabu</t>
  </si>
  <si>
    <t>DOMOVÉ ZÁSUVKY ZAPUSTENÉ VČ. ZAPOJENIA</t>
  </si>
  <si>
    <t>do 5x4   mm2</t>
  </si>
  <si>
    <t>do 4x10  mm2</t>
  </si>
  <si>
    <t>UKONČENIE KÁBLOV ZMRŠŤOVACOU ZÁKLOPKOU</t>
  </si>
  <si>
    <t>Príplatok za zaťahovanie do 0,75 kg</t>
  </si>
  <si>
    <t>Označovací štítok na kábel</t>
  </si>
  <si>
    <t>PRÍPLATOK KU KÁBLOM</t>
  </si>
  <si>
    <t>CMFM  J4x1.5 mm2</t>
  </si>
  <si>
    <t>FTP 4x2x0,5</t>
  </si>
  <si>
    <t>CY6 Žltozelený</t>
  </si>
  <si>
    <t>CYKY  J3x2.5 mm2</t>
  </si>
  <si>
    <t>CYKY  J3x1.5 mm2</t>
  </si>
  <si>
    <t>KÁBEL SILOVÝ, ULOŽENÝ PEVNE demontáž a opatovná montáž</t>
  </si>
  <si>
    <t>CYY 25 mm2</t>
  </si>
  <si>
    <t>CMFM  J4x1 mm2</t>
  </si>
  <si>
    <t>CYKY  J5x2,5 mm2</t>
  </si>
  <si>
    <t>CYKY  J5x1,5 mm2</t>
  </si>
  <si>
    <t>CYKY  O3x1.5 mm2</t>
  </si>
  <si>
    <t>KÁBEL SILOVÝ, ULOŽENÝ PEVNE, montáž a materiál</t>
  </si>
  <si>
    <t>6455-11 do 4 mm2</t>
  </si>
  <si>
    <t>KRABICOVÁ ROZVODKA Z IZOLANTU SO SVORK. VČ. ZAP.</t>
  </si>
  <si>
    <t>klasická</t>
  </si>
  <si>
    <t>OCELOVVÉ KONŠTRUKCIE PRE ROZVODNE, ZARIADENIA</t>
  </si>
  <si>
    <t>pena HILTI</t>
  </si>
  <si>
    <t>PROTIPOŽIARNE PREPÁžKY</t>
  </si>
  <si>
    <t xml:space="preserve">drôtený 150x100 </t>
  </si>
  <si>
    <t xml:space="preserve">parapetný 150x100 </t>
  </si>
  <si>
    <t xml:space="preserve">plastový inštalačný 60x100 </t>
  </si>
  <si>
    <t xml:space="preserve">Kábelové žľaby </t>
  </si>
  <si>
    <t>na žlab</t>
  </si>
  <si>
    <t>jednoduchá</t>
  </si>
  <si>
    <t>dvojitá</t>
  </si>
  <si>
    <t>Inštalačné krabice</t>
  </si>
  <si>
    <t>HFXS 20 BK 50M</t>
  </si>
  <si>
    <t>Trubka ohybná pevne</t>
  </si>
  <si>
    <t>Notice</t>
  </si>
  <si>
    <t>Eur</t>
  </si>
  <si>
    <t>Montáž    Eur</t>
  </si>
  <si>
    <t>Dodávka    Eur</t>
  </si>
  <si>
    <t>Dodávka   Eur</t>
  </si>
  <si>
    <t>Dodavatel   Contractor</t>
  </si>
  <si>
    <t>Projektant   Designer</t>
  </si>
  <si>
    <t>Work Description</t>
  </si>
  <si>
    <t>Item no.</t>
  </si>
  <si>
    <t>Poznámka</t>
  </si>
  <si>
    <t>Medzisúčty  Subtotals</t>
  </si>
  <si>
    <t>Cena celkom      Total price</t>
  </si>
  <si>
    <t>Cena                      Price</t>
  </si>
  <si>
    <t>Jednotková cena      Unit price</t>
  </si>
  <si>
    <t>Množstvo podla       Quantity to</t>
  </si>
  <si>
    <t>Jednotka</t>
  </si>
  <si>
    <t>Popis výkonu</t>
  </si>
  <si>
    <t>Pol.č</t>
  </si>
  <si>
    <t>KÁBEL SILOVÝ, ULOŽENÝ PEVNE</t>
  </si>
  <si>
    <t>Dodávka celkom</t>
  </si>
  <si>
    <t>doprava 3,6%</t>
  </si>
  <si>
    <t>presun 1%</t>
  </si>
  <si>
    <t>Dodávky spolu</t>
  </si>
  <si>
    <t>vývodka do P42</t>
  </si>
  <si>
    <t>istič 1P char. B 10A</t>
  </si>
  <si>
    <t>svorka zapojená 2x2,5</t>
  </si>
  <si>
    <t>svorka zapojená 3x2,5</t>
  </si>
  <si>
    <t>poistka 14x51- 40A</t>
  </si>
  <si>
    <t>poistkový odpínač 14x51-3P</t>
  </si>
  <si>
    <t>zásuvka 230V/16A 2P+Z vstavaná</t>
  </si>
  <si>
    <t>zásuvka zabudovaná IE 1643</t>
  </si>
  <si>
    <t>prepojenie pomocných obvodov</t>
  </si>
  <si>
    <t>nulové prípojnice Cu  25/3</t>
  </si>
  <si>
    <t>prípojnica Cu 32/5</t>
  </si>
  <si>
    <t>výstaržná tabuľa č.0101,6131</t>
  </si>
  <si>
    <t>nápis farbou (za jedno písmeno)</t>
  </si>
  <si>
    <t>obal na výkresy</t>
  </si>
  <si>
    <t>popisný štítok</t>
  </si>
  <si>
    <t>popis na zákryt</t>
  </si>
  <si>
    <t>pripojovacia lišta</t>
  </si>
  <si>
    <t>kábelový žľab</t>
  </si>
  <si>
    <t>DIN lišta</t>
  </si>
  <si>
    <t>zákryt modulárny</t>
  </si>
  <si>
    <t>zákryt z plechu IP 20</t>
  </si>
  <si>
    <t>VÝROBA, MONTÁŽ VČ. ZÁKL. NÁTERU</t>
  </si>
  <si>
    <t>OCEĽOVÁ KONŠTRUKCIA PRE EL. ZARIADENIA</t>
  </si>
  <si>
    <t>Montáža materiál C-21M</t>
  </si>
  <si>
    <t xml:space="preserve">Nástenná bateria nad výlevkou dodávka   </t>
  </si>
  <si>
    <t xml:space="preserve">Montáž batérie nad výlevku  nástennej pákovej, alebo klasickej   </t>
  </si>
  <si>
    <t>725829201</t>
  </si>
  <si>
    <t>642013793011</t>
  </si>
  <si>
    <t xml:space="preserve">Výlevka Eurovit stacionárna V312701   </t>
  </si>
  <si>
    <t>6420137930</t>
  </si>
  <si>
    <t xml:space="preserve">Montáž výlevky keramickej voľne stojacej bez výtokovej armatúry   </t>
  </si>
  <si>
    <t>725333360</t>
  </si>
  <si>
    <t xml:space="preserve">Duofix súprava pre umývadlo 400x 86x 86 obj.č. 111.868.00.1   GEBERIT   </t>
  </si>
  <si>
    <t>2861188531</t>
  </si>
  <si>
    <t xml:space="preserve">Montáž predstenového systému umývadiel  do ľahkých stien s kovovou konštrukciou (napr.GEBERIT, AlcaPlast)   </t>
  </si>
  <si>
    <t>725219721</t>
  </si>
  <si>
    <t>5514644580</t>
  </si>
  <si>
    <t xml:space="preserve">Umyvadlo pre invalidov Jika Mio 64 cm 813714   </t>
  </si>
  <si>
    <t>6424310381</t>
  </si>
  <si>
    <t xml:space="preserve">Umývatko Tempo 400 mm TO59301   </t>
  </si>
  <si>
    <t>6424310616</t>
  </si>
  <si>
    <t xml:space="preserve">Umývadlo Tempo 600 mm TO58401   </t>
  </si>
  <si>
    <t xml:space="preserve">Pisoár Urinál Golf V553801   </t>
  </si>
  <si>
    <t xml:space="preserve">Automatický zabudovateľný systém pre pisoár APIS 1 VS9.2 013033-092   </t>
  </si>
  <si>
    <t>6424310197</t>
  </si>
  <si>
    <t xml:space="preserve">Napájací zdroj pre 5 pisoárov 230V/24V, ZAS 230A/6D31 062140-000   </t>
  </si>
  <si>
    <t xml:space="preserve">Ovládacie tlačitko Geberit Sigma01115.770.46.5, s matným pochromovaním   </t>
  </si>
  <si>
    <t>551300546012</t>
  </si>
  <si>
    <t xml:space="preserve">Duofix Special pre závesné WC UP320 obj.č. 111.355.00.5   GEBERIT   </t>
  </si>
  <si>
    <t>5513005460</t>
  </si>
  <si>
    <t xml:space="preserve">Montáž predstenového systému záchodov do ľahkých stien s kovovou konštrukciou (napr.GEBERIT, )   </t>
  </si>
  <si>
    <t>725119721</t>
  </si>
  <si>
    <t xml:space="preserve">Duroplastová doska bez poklopu 893282   </t>
  </si>
  <si>
    <t>642346010011</t>
  </si>
  <si>
    <t xml:space="preserve">Misa záchodová biela Olymp pre invalidov 820642   </t>
  </si>
  <si>
    <t>6423460100</t>
  </si>
  <si>
    <t xml:space="preserve">Montáž záchodovej misy zavesenej s rovným odpadom   </t>
  </si>
  <si>
    <t>725119410</t>
  </si>
  <si>
    <t xml:space="preserve">Sedátko s poklopom T 679201   </t>
  </si>
  <si>
    <t>6420144700</t>
  </si>
  <si>
    <t xml:space="preserve">WC misa závesný klozet Tempo T331101   </t>
  </si>
  <si>
    <t xml:space="preserve">784 - Maľby  spolu: </t>
  </si>
  <si>
    <t xml:space="preserve">78445-3112   </t>
  </si>
  <si>
    <t>784</t>
  </si>
  <si>
    <t>784 - Maľby</t>
  </si>
  <si>
    <t>Nosná podložka pod medzistrešný žľab</t>
  </si>
  <si>
    <t xml:space="preserve">725 - Zariaďovacie predmety  spolu: </t>
  </si>
  <si>
    <t>45.33.20</t>
  </si>
  <si>
    <t>725 - Zariaďovacie predmety</t>
  </si>
  <si>
    <t xml:space="preserve">95317-1002   </t>
  </si>
  <si>
    <t>Dátum: 9.04.2018</t>
  </si>
  <si>
    <t>45.21.71</t>
  </si>
  <si>
    <t>Vykladanie univerzálnych mobilných buniek žeriavom</t>
  </si>
  <si>
    <t xml:space="preserve">38118-10029  </t>
  </si>
  <si>
    <t xml:space="preserve">Spracoval: Ing. Dagmar Zorkócyová                    </t>
  </si>
  <si>
    <t>SO-01 Kiosk - rekonštrukcia</t>
  </si>
  <si>
    <t>Zdravotechnika</t>
  </si>
  <si>
    <t>Elektroinštalácia</t>
  </si>
  <si>
    <t>Vykurovanie</t>
  </si>
  <si>
    <t>Plynoinštalácia</t>
  </si>
  <si>
    <t>SO-02 Úložisko pohonných látok</t>
  </si>
  <si>
    <t>Stavebná časť</t>
  </si>
  <si>
    <t>SO-03 Sklad - kontajner</t>
  </si>
  <si>
    <t>SO-04 Kanalizácia</t>
  </si>
  <si>
    <t>SO-05 Úprava VO</t>
  </si>
  <si>
    <t>SO-06 Spevnené plochy</t>
  </si>
  <si>
    <t>Vykurovanie spolu</t>
  </si>
  <si>
    <t>Vzduchotechnika spolu</t>
  </si>
  <si>
    <t>Vykurovanie a VZT spolu</t>
  </si>
  <si>
    <t>VZT spolu</t>
  </si>
  <si>
    <t>Cena bez DPH</t>
  </si>
  <si>
    <t>Cena s DPH</t>
  </si>
  <si>
    <t>Prevádzkové súbory spolu</t>
  </si>
  <si>
    <t>Stavebné obekty spolu</t>
  </si>
  <si>
    <t>ZA STAVBU SPOLU</t>
  </si>
  <si>
    <t>Rekapitulácia nákladov</t>
  </si>
  <si>
    <t xml:space="preserve">                  </t>
  </si>
  <si>
    <t xml:space="preserve">Zhotoviteľ: </t>
  </si>
  <si>
    <t>Stavba :Rekonštrukcia ČSPL OMV Pezinok</t>
  </si>
  <si>
    <t>SO01 elektroinstalacia Celkom</t>
  </si>
  <si>
    <t>SO03 elektroinstalacia celkom</t>
  </si>
  <si>
    <t>SO-07 Prestrešenie nad výdajom Diesel</t>
  </si>
  <si>
    <t>SO-08 Prekládka výdaja LPG</t>
  </si>
  <si>
    <t>Dátum: 12.08.2019</t>
  </si>
  <si>
    <t>Objekt :SO 01 Kiosk-rekonštrukcia</t>
  </si>
  <si>
    <t>"odkop pre prístavbu na kótu -0,35"</t>
  </si>
  <si>
    <t>2*11,00*3,50*0,25 =   19.250</t>
  </si>
  <si>
    <t>"pre demontáž zvislého zateplenia základov"</t>
  </si>
  <si>
    <t>(2*3,70+4*2,10)*0,60*0,60 =   5.688</t>
  </si>
  <si>
    <t>"pre základové pásy prístavby"</t>
  </si>
  <si>
    <t>(4*2,30+4*2,10+2*1,60+2*1,40)*0,35*0,75 =   6.195</t>
  </si>
  <si>
    <t>"pre pätky"       10*0,70*0,70*0,75 =   3.675</t>
  </si>
  <si>
    <t>"šachty"           2*0,70*0,70*0,15 =   0.147</t>
  </si>
  <si>
    <t>"chráničky"      2*6,20*0,70*0,15 =   1.302</t>
  </si>
  <si>
    <t>"zásypy na medzislkádku a späť na zásyp"      2*5,688 =   11.376</t>
  </si>
  <si>
    <t>"výkopy"       19,25+11,883+5,124 =   36.257</t>
  </si>
  <si>
    <t>"zásypy"       -5,688 =   -5.688</t>
  </si>
  <si>
    <t>"po odkope demont.zvislej izolácie základov"    5,688 =   5.688</t>
  </si>
  <si>
    <t>2*10,70*3,35 =   71.690</t>
  </si>
  <si>
    <t>"pod nové podlahy"       2*10,22*2,56*0,08 =   4.186</t>
  </si>
  <si>
    <t>"podkladný betón"      2*10,22*3,20*0,15 =   9.811</t>
  </si>
  <si>
    <t>2*(2*3,20+10,22)*0,15 =   4.986</t>
  </si>
  <si>
    <t>"podkladný betón"      2*10,22*3,20*0,008*1,15 =   0.602</t>
  </si>
  <si>
    <t xml:space="preserve">27431-3711   </t>
  </si>
  <si>
    <t>Základové pásy z betónu prostého tr. C25/30</t>
  </si>
  <si>
    <t>(4*2,30+4*2,10+2*1,60+2*1,40)*0,35*0,75 *1,035 =   6.412</t>
  </si>
  <si>
    <t>10*0,70*0,70*0,75*1,035 =   3.804</t>
  </si>
  <si>
    <t>Chránička káblov z rúr HDPE do  DN  80</t>
  </si>
  <si>
    <t>2*32,00 =   64.000</t>
  </si>
  <si>
    <t>"600/1970"       3 =   3.000</t>
  </si>
  <si>
    <t>"800/1970"       7 =   7.000</t>
  </si>
  <si>
    <t>"900/1970"       2 =   2.000</t>
  </si>
  <si>
    <t xml:space="preserve">553 300730   </t>
  </si>
  <si>
    <t>Zárubňa oceľová CGH 60x197x10cm P máč.</t>
  </si>
  <si>
    <t>Zárubňa oceľová CGH 80x197x10cm L máč.</t>
  </si>
  <si>
    <t xml:space="preserve">553 300790   </t>
  </si>
  <si>
    <t>Zárubňa oceľová CGH 90x197x10cm P máč.</t>
  </si>
  <si>
    <t>Šachty domové pre vodomery, steny z betónu, obost. priestor do 5 m3 včetne primurovky</t>
  </si>
  <si>
    <t>"el.šachta š3"       2*0,70*0,70*0,35 =   0.343</t>
  </si>
  <si>
    <t>78,86+5,25+4,08+5,25+1,65+6,79+3,09+2,61+1,25+4,55+4,40+9,59+3,58+3,65 =   134.600</t>
  </si>
  <si>
    <t>"fasáda"       2*(17,31+10,30)*1,50 =   82.830</t>
  </si>
  <si>
    <t xml:space="preserve">95290-1221r  </t>
  </si>
  <si>
    <t>Upratovanie rekonštruovaných priestorov</t>
  </si>
  <si>
    <t>8,31*10,22 =   84.928</t>
  </si>
  <si>
    <t xml:space="preserve">95300-1001   </t>
  </si>
  <si>
    <t xml:space="preserve">95300-10r2   </t>
  </si>
  <si>
    <t>Hasiaci prístroj penový 5 kg</t>
  </si>
  <si>
    <t>Osadenie a dod.mriežok nerez pre šachtičky vč.rámov 300/300 s vloženou dlažbou</t>
  </si>
  <si>
    <t xml:space="preserve">96504-3341   </t>
  </si>
  <si>
    <t>Búranie bet. podkladu s poterom hr. do 10 cm nad 4 m2</t>
  </si>
  <si>
    <t>"jestvujúca podlaha cem.poter hr.4,8mm okrem el.rozvodne"</t>
  </si>
  <si>
    <t>(8,30*10,22-2,30*2,00)*0,048 =   3.851</t>
  </si>
  <si>
    <t xml:space="preserve">96508-1812r  </t>
  </si>
  <si>
    <t>Búranie dlažieb keramických hr. nad 1 cm</t>
  </si>
  <si>
    <t>8,30*10,22-2,30*2,00 =   80.226</t>
  </si>
  <si>
    <t xml:space="preserve">96806-1126   </t>
  </si>
  <si>
    <t>Vyvesenie alebo zavesenie drev. krídiel dvier nad 2 m2</t>
  </si>
  <si>
    <t xml:space="preserve">96807-1112   </t>
  </si>
  <si>
    <t>Vyvesenie alebo zavesenie kov. okien do 1,5 m2</t>
  </si>
  <si>
    <t xml:space="preserve">96807-1126   </t>
  </si>
  <si>
    <t>Vyvesenie alebo zavesenie kov. dvier nad 2 m2</t>
  </si>
  <si>
    <t xml:space="preserve">96807-2354   </t>
  </si>
  <si>
    <t>Vybúranie kov. okenných rámov zdvojených do 1 m2</t>
  </si>
  <si>
    <t>1,00*1,53+1,00*0,40 =   1.930</t>
  </si>
  <si>
    <t>2*0,63*1,97+2*0,83*1,97 =   5.752</t>
  </si>
  <si>
    <t xml:space="preserve">96807-2456   </t>
  </si>
  <si>
    <t>Vybúranie kov. dverných zárubní nad 2 m2</t>
  </si>
  <si>
    <t>2*0,90*2,43 =   4.374</t>
  </si>
  <si>
    <t xml:space="preserve">97104-2251r  </t>
  </si>
  <si>
    <t>Vybúr. otvorov do 0,0225 m2 v betón.základoch hr. do 45 cm</t>
  </si>
  <si>
    <t xml:space="preserve">97807-1211r  </t>
  </si>
  <si>
    <t>Osekanie  tepelnej izolácie l zvis. -základy</t>
  </si>
  <si>
    <t>2*(3,70+2,10+2,10)*0,50 =   7.900</t>
  </si>
  <si>
    <t xml:space="preserve">97807-1251r  </t>
  </si>
  <si>
    <t>Osekanie  tepelnej izolácie podlahy vodor. do 1 m2</t>
  </si>
  <si>
    <t>"ti hr.30mm"</t>
  </si>
  <si>
    <t>(8,30*10,22-2,30*2,00) =   80.226</t>
  </si>
  <si>
    <t>"ti hr,40mm"</t>
  </si>
  <si>
    <t>10*26,861 =   268.610</t>
  </si>
  <si>
    <t>244</t>
  </si>
  <si>
    <t xml:space="preserve">97908-2222r  </t>
  </si>
  <si>
    <t>Kontajner na stavebný odpad pre nábytkárov (s odvozom)</t>
  </si>
  <si>
    <t>"prístavba"      2*(10,22+2*0,30)*3,30 =   71.412</t>
  </si>
  <si>
    <t>"šachtičky"     2*4*0,50*0,25 =   1.000</t>
  </si>
  <si>
    <t>2*10,30*(2,85+0,30+0,15) =   67.980</t>
  </si>
  <si>
    <t>Fólia HYDROIZOL FATRAFOL  DR.803 hr. 2,0 š.1300mm</t>
  </si>
  <si>
    <t>"strecha"     67,98 =   67.980</t>
  </si>
  <si>
    <t>"žľab"          16,48 =   16.480</t>
  </si>
  <si>
    <t xml:space="preserve">71239-1172   </t>
  </si>
  <si>
    <t>Zhotovenie povl. krytiny striech do 10° na sucho z ochrannej textílie</t>
  </si>
  <si>
    <t>"madzistrešný žľab"      16,48 =   16.480</t>
  </si>
  <si>
    <t xml:space="preserve">71311-1111   </t>
  </si>
  <si>
    <t>"medzistrešný žľab"      2*10,30*0,80 =   16.480</t>
  </si>
  <si>
    <t xml:space="preserve">631 5C0372   </t>
  </si>
  <si>
    <t>Pás tepelnoiz.natur plus100 - 4500 x 1200 mm -hr.10 cm</t>
  </si>
  <si>
    <t>Pás tepelnoiz. natur plus120 - 4000 x 1200 mm -hr.12 cm</t>
  </si>
  <si>
    <t>"zateplenie SDK podhľadu"     134,600 =   134.600</t>
  </si>
  <si>
    <t xml:space="preserve">631 5C0352   </t>
  </si>
  <si>
    <t>Pás tepelnoiz.Rollisol 8/60 -10000x600 mm -hr.8 cm-podhľad</t>
  </si>
  <si>
    <t>Fólia POLYETYLEN hr. 0,05-0,20 š.1600mm-podlaha</t>
  </si>
  <si>
    <t xml:space="preserve">71313-1141   </t>
  </si>
  <si>
    <t>Montáž tep. izol. stien a základov lepením celopl. rohoží, pásov dielcov, dosiek</t>
  </si>
  <si>
    <t>"zateplenie základov prístavby"     (4*2,30+4*2,10+2*1,60+2*1,40)*0,50 =   11.800</t>
  </si>
  <si>
    <t>"strecha"       2*2,56*10,30*2 =   105.472</t>
  </si>
  <si>
    <t xml:space="preserve">283 1BA417r  </t>
  </si>
  <si>
    <t>Doska izolačná PUREN PIR FD hr.80mm</t>
  </si>
  <si>
    <t xml:space="preserve">72598-0113r  </t>
  </si>
  <si>
    <t>D+M Prebalovacia doska ozn.a</t>
  </si>
  <si>
    <t xml:space="preserve">72598-0121r  </t>
  </si>
  <si>
    <t>D+M Berneta HELP podporné madlo v tvare U s držiakom nerez  ozn.b</t>
  </si>
  <si>
    <t xml:space="preserve">72598-0122   </t>
  </si>
  <si>
    <t>D+M Berneta HELP sklopné madlo v tvare U s držiakom nerez ozn.c</t>
  </si>
  <si>
    <t xml:space="preserve">72598-0123r  </t>
  </si>
  <si>
    <t>Osušovač rúk Franke nerez</t>
  </si>
  <si>
    <t xml:space="preserve">76311-1121   </t>
  </si>
  <si>
    <t>Priečky sadrokartónové  12,5 mm GKF 75 mm</t>
  </si>
  <si>
    <t>(0,75+2*0,40)*2,93+(0,60+0,40)*2,93 =   7.472</t>
  </si>
  <si>
    <t>(4,55+2*3,00+3*4,28+2*2,10+2,58+1,55+3,27)*2,93 =   102.521</t>
  </si>
  <si>
    <t>-(0,90+5*0,80+3*0,60)*1,97 =   -13.199</t>
  </si>
  <si>
    <t>(2,00+1,74+0,80)*2,93 =   13.302</t>
  </si>
  <si>
    <t xml:space="preserve">76311-2118   </t>
  </si>
  <si>
    <t>Priečky sadrokart. s izol. hr 150 mm RIGIPS jednod. oceľ profil dosky 2x RB 12,5</t>
  </si>
  <si>
    <t>14,15*2,93-(0,80+0,90)*1,97 =   38.111</t>
  </si>
  <si>
    <t>4,40*2,93-2*0,80*0,50 =   12.092</t>
  </si>
  <si>
    <t xml:space="preserve">76313-5040r  </t>
  </si>
  <si>
    <t>Podhľady sadr. kazet  zavesený 600x600 mm</t>
  </si>
  <si>
    <t>14,31*10,22 =   146.248</t>
  </si>
  <si>
    <t xml:space="preserve">76315-9210   </t>
  </si>
  <si>
    <t>Stierka Specialliessspachtel hr. 2 mm</t>
  </si>
  <si>
    <t>"1"           2*(14,15+2*2,80)*2,80 =   110.600</t>
  </si>
  <si>
    <t>"2"           2*(1,20+4,38)*2,80 =   31.248</t>
  </si>
  <si>
    <t>"3"           2*(1,95+2,10)*2,80 =   22.680</t>
  </si>
  <si>
    <t>"4"           2*(2,50+2,10)*2,80 =   25.760</t>
  </si>
  <si>
    <t>"7"           2*(1,20+3,50)*2,80 =   26.320</t>
  </si>
  <si>
    <t>"11"         2*(2,30+2,18)*2,80 =   25.088</t>
  </si>
  <si>
    <t>"12"         2*(4,50+2,18+0,40)*2,80 =   39.648</t>
  </si>
  <si>
    <t>"14"         2*(1,74+2,06)*2,80 =   21.280</t>
  </si>
  <si>
    <t xml:space="preserve">76379-1111   </t>
  </si>
  <si>
    <t>Demontáž priečky sadrokartónové  12,5 mm GKB hr.do75 mm</t>
  </si>
  <si>
    <t>2*(3,87+1,90)*3,00+(3,36+3*2,22+1,50)*3,00 =   69.180</t>
  </si>
  <si>
    <t>Klamp. Cu pl. lem. rúr na vlnit. krytine d nad 100 do 150 mm</t>
  </si>
  <si>
    <t>"k4"    2 =   2.000</t>
  </si>
  <si>
    <t>"k5"    2 =   2.000</t>
  </si>
  <si>
    <t>"k6"    3 =   3.000</t>
  </si>
  <si>
    <t xml:space="preserve">76425-7201   </t>
  </si>
  <si>
    <t>Klamp. Cu pl. žľaby medzistrešné rš 700</t>
  </si>
  <si>
    <t>2*10,30 =   20.600</t>
  </si>
  <si>
    <t xml:space="preserve">76425-7203r  </t>
  </si>
  <si>
    <t xml:space="preserve">76432-1820r  </t>
  </si>
  <si>
    <t>Klamp. demont. ríms -obklad Al plechom</t>
  </si>
  <si>
    <t>2*10,22 =   20.440</t>
  </si>
  <si>
    <t xml:space="preserve">76435-2810   </t>
  </si>
  <si>
    <t>Klamp. demont. žľaby polkruhové rš 330, do 30°</t>
  </si>
  <si>
    <t xml:space="preserve">76435-9811   </t>
  </si>
  <si>
    <t>Klamp. demont. kotlík konický d-150, nad 30° do 45°</t>
  </si>
  <si>
    <t xml:space="preserve">76445-4802   </t>
  </si>
  <si>
    <t>Klamp. demont. rúr odpadových kruhových d-120</t>
  </si>
  <si>
    <t>3+7 =   10.000</t>
  </si>
  <si>
    <t xml:space="preserve">611 601320   </t>
  </si>
  <si>
    <t xml:space="preserve">611 601920   </t>
  </si>
  <si>
    <t>Dvere vnútorné hladké plné 80x197 Prefa+kovanie</t>
  </si>
  <si>
    <t xml:space="preserve">611 602220   </t>
  </si>
  <si>
    <t>Dvere vnútorné hladké plné 90x197 Prefa+ kovanie</t>
  </si>
  <si>
    <t xml:space="preserve">76666-9117   </t>
  </si>
  <si>
    <t>Dokovanie samozatv. na zárubeň oceľovú pri mont. komp. dvier</t>
  </si>
  <si>
    <t xml:space="preserve">549 180210   </t>
  </si>
  <si>
    <t>Zatvárač dverný interiérový hydraulický  ABLOY DC210 do 60kg</t>
  </si>
  <si>
    <t>28.63.13</t>
  </si>
  <si>
    <t>Demontáž obvodových panelov včetne výplní otvorov hr. do 80mm</t>
  </si>
  <si>
    <t>2*10,22*3,20 =   65.408</t>
  </si>
  <si>
    <t xml:space="preserve">76714-1901r  </t>
  </si>
  <si>
    <t>mm</t>
  </si>
  <si>
    <t>2*(0,80+0,50)+2*2*(1,00+2,38) =   16.120</t>
  </si>
  <si>
    <t xml:space="preserve">76739-2111   </t>
  </si>
  <si>
    <t>Montáž krytiny striech plechom tvarovaným nitovaním</t>
  </si>
  <si>
    <t>"s2,3"     2*10,10*2,94 =   59.388</t>
  </si>
  <si>
    <t xml:space="preserve">76739-2801r  </t>
  </si>
  <si>
    <t>Demontáž podhľadu</t>
  </si>
  <si>
    <t>10,22*7,85 =   80.227</t>
  </si>
  <si>
    <t>(2*10,22+4*2,85)*(3,45+3,35)*0,5 =   108.256</t>
  </si>
  <si>
    <t>"o1"     -2*0,80*0,50 =   -0.800</t>
  </si>
  <si>
    <t>"o2"     -1,00*1,50 =   -1.500</t>
  </si>
  <si>
    <t>"h1"     -1,00*2,43 =   -2.430</t>
  </si>
  <si>
    <t>"zs1"   -2*2,85*2,43 =   -13.851</t>
  </si>
  <si>
    <t>"zs2"    -2,70*2,43 =   -6.561</t>
  </si>
  <si>
    <t>"zs3"    -2,70*2,43 =   -6.561</t>
  </si>
  <si>
    <t>Stenový tepelnoizolačný panel s PUR penou hr 80mm Balextherm Plus+ príslušenstvo</t>
  </si>
  <si>
    <t xml:space="preserve">76742-1101r  </t>
  </si>
  <si>
    <t>Montáž opláštenia,závesných konštrukcií, obklad Al.plechom</t>
  </si>
  <si>
    <t>"krytie stojok"    (4*0,15+2*0,09)*3,45 =   2.691</t>
  </si>
  <si>
    <t>"o1,o2"    3*0,80*0,50+1,00*1,50 =   2.700</t>
  </si>
  <si>
    <t>Montáž a dodávka Al stien a dverí exterierových s nadsvetlíkom</t>
  </si>
  <si>
    <t>"h1"      3*1,00*2,45 =   7.350</t>
  </si>
  <si>
    <t xml:space="preserve">76763-1111r  </t>
  </si>
  <si>
    <t>Montáž a dodávka Al stien pevných,presklených izol. dvojsklom</t>
  </si>
  <si>
    <t>"zs1"     2*2,85*2,43 =   13.851</t>
  </si>
  <si>
    <t>"zs2"     2,70*2,43 =   6.561</t>
  </si>
  <si>
    <t>"zs3"     2,70*2,43 =   6.561</t>
  </si>
  <si>
    <t>"ok prístavby-stojky"     1704,00 =   1704.000</t>
  </si>
  <si>
    <t>"strecha"                       2520,00 =   2520.000</t>
  </si>
  <si>
    <t xml:space="preserve">76799-6801   </t>
  </si>
  <si>
    <t>Demontáž ostatných doplnkov, do 50 kg</t>
  </si>
  <si>
    <t>"dve jestv.oceľové stojky"     2*42,20 =   84.400</t>
  </si>
  <si>
    <t>"1"        14,15+2*2,80 =   19.750</t>
  </si>
  <si>
    <t>"2"        2*(1,20+4,38) =   11.160</t>
  </si>
  <si>
    <t>"3"        2*(1,95+2,10) =   8.100</t>
  </si>
  <si>
    <t>"4"        2*(2,50+2,10) =   9.200</t>
  </si>
  <si>
    <t>"7"        2*(1,20+3,50) =   9.400</t>
  </si>
  <si>
    <t>"11"      2*(2,30+2,07) =   8.740</t>
  </si>
  <si>
    <t>"12"      2*(4,50+2,18) =   13.360</t>
  </si>
  <si>
    <t>"14"      2*(1,74+2,10) =   7.680</t>
  </si>
  <si>
    <t>78,86+5,25+4,08+5,25+1,65+6,79+3,09+2,61+1,24 =   108.820</t>
  </si>
  <si>
    <t>4,55+4,40+9,59+3,58+3,64 =   25.760</t>
  </si>
  <si>
    <t xml:space="preserve">597 637251   </t>
  </si>
  <si>
    <t>Dlaž. neglaz. GRES 300x300x8</t>
  </si>
  <si>
    <t>87,39*0,10+134,58*1,05 =   150.048</t>
  </si>
  <si>
    <t xml:space="preserve">77609-1122r  </t>
  </si>
  <si>
    <t>Nivelácia podláhy pod dlažby</t>
  </si>
  <si>
    <t>"5"      2*(0,80+2,07)*2,80-0,60*1,97 =   14.890</t>
  </si>
  <si>
    <t>"6"      2*(3,27+2,08)*2,80-0,80*1,97 =   28.384</t>
  </si>
  <si>
    <t>"8"      2*(1,55+1,68)*2,80-0,60*1,97 =   16.906</t>
  </si>
  <si>
    <t>"9"      2*(1,55+0,80)*2,80-0,80*0,50-0,60*1,97 =   11.578</t>
  </si>
  <si>
    <t>"10"    2*(3,00+1,60)*2,80-0,80*0,50-0,90*1,97 =   23.587</t>
  </si>
  <si>
    <t>"13"    2*(1,74+2,00)*2,80-2*0,80*1,97 =   17.792</t>
  </si>
  <si>
    <t xml:space="preserve">78149-1121   </t>
  </si>
  <si>
    <t>M+D plast. profilov PVC Schluter-Rondec-DP h=8mm do malty, rohy zvislé obklad</t>
  </si>
  <si>
    <t>"5"      4*2,80+(0,60+2*1,97) =   15.740</t>
  </si>
  <si>
    <t>"6"      4*2,80+(0,80+2*1,97) =   15.940</t>
  </si>
  <si>
    <t>"8"      4*2,80+(0,60+2*1,97) =   15.740</t>
  </si>
  <si>
    <t>"9"      4*2,80+2*(0,80+0,50)+(0,60+2*1,97) =   18.340</t>
  </si>
  <si>
    <t>"10"    4*2,80+2*(0,80+0,50)+(0,90+2*1,97) =   18.640</t>
  </si>
  <si>
    <t>"13"    4*2,80+2*(0,80+2*1,97 ) =   20.680</t>
  </si>
  <si>
    <t>"U260"      4*5,80*0,833 =   19.326</t>
  </si>
  <si>
    <t>"RHS"       8*2,91*4*0,10 =   9.312</t>
  </si>
  <si>
    <t>"p10"         16*0,11*0,11 =   0.194</t>
  </si>
  <si>
    <t>"RHS"       10*2*(0,10+0,15)*2,97 =   14.850</t>
  </si>
  <si>
    <t>"P15"        10*0,25*0,30 =   0.750</t>
  </si>
  <si>
    <t>"p8"           40*0,70*0,07 =   1.960</t>
  </si>
  <si>
    <t>"RHS "      2*2*(0,10+0,15)*3,005 =   3.005</t>
  </si>
  <si>
    <t>"P15"        2*0,25*0,30 =   0.150</t>
  </si>
  <si>
    <t>"IPE"         10*3,00*0,602 =   18.060</t>
  </si>
  <si>
    <t>"RHS"       (10*2,10+10*2,30+20*2,80)*(0,06+0,10) =   16.000</t>
  </si>
  <si>
    <t>"RHS"       (4*2,85+2*10,00)*2*(0,08+0,16) =   15.072</t>
  </si>
  <si>
    <t>Maľby DULUX dvojnásobné so základným náterom jednofarebné</t>
  </si>
  <si>
    <t>"stropy"      134,58 =   134.580</t>
  </si>
  <si>
    <t>"steny"</t>
  </si>
  <si>
    <t>787 - Zasklievanie</t>
  </si>
  <si>
    <t>787</t>
  </si>
  <si>
    <t xml:space="preserve">78718-54239  </t>
  </si>
  <si>
    <t>Montáž a dodávka zrkadla 500x900mm s15mm fazetou</t>
  </si>
  <si>
    <t>45.44.10</t>
  </si>
  <si>
    <t>2*0,50*0,90 =   0.900</t>
  </si>
  <si>
    <t xml:space="preserve">78770-0804r  </t>
  </si>
  <si>
    <t>Vysklievanie priečelia zo skla plochého nad 6m2</t>
  </si>
  <si>
    <t>2*1,50*3,00 =   9.000</t>
  </si>
  <si>
    <t xml:space="preserve">78776-2586   </t>
  </si>
  <si>
    <t>Zaskl. vyskleného priečelia prof. tes. hr.12mm</t>
  </si>
  <si>
    <t xml:space="preserve">99878-7101   </t>
  </si>
  <si>
    <t>Presun hmôt pre zasklenie v objektoch výšky do 6 m</t>
  </si>
  <si>
    <t xml:space="preserve">787 - Zasklievanie  spolu: </t>
  </si>
  <si>
    <t>Projektant: PETROLEX, s.r.o.</t>
  </si>
  <si>
    <t xml:space="preserve">Vylevka -Plastová mriežka k výlevke VV612000   </t>
  </si>
  <si>
    <t xml:space="preserve">Senzorová armatúra výtok 120 pre WBS 2.2A.1026010-110   </t>
  </si>
  <si>
    <t xml:space="preserve">Polostlp pre umývadlo 50-65 cm   </t>
  </si>
  <si>
    <t>64243103811</t>
  </si>
  <si>
    <t xml:space="preserve">Montáž obehového čerpadla teplovodného DN 15 výtlak 6 m rozpon 130 mm   </t>
  </si>
  <si>
    <t>732422010</t>
  </si>
  <si>
    <t xml:space="preserve">18+8+19+21+28+41   </t>
  </si>
  <si>
    <t xml:space="preserve">Spätná klapka vodorovná Clapet, 1", mäkké tesnenie, mosadz, IVAR   </t>
  </si>
  <si>
    <t>551190001000</t>
  </si>
  <si>
    <t xml:space="preserve">Montáž spätnej klapky závitovej pre vodu G 1   </t>
  </si>
  <si>
    <t>722221315</t>
  </si>
  <si>
    <t xml:space="preserve">Spätná klapka vodorovná Clapet, 3/4", mäkké tesnenie, mosadz, IVAR   </t>
  </si>
  <si>
    <t>551190000900</t>
  </si>
  <si>
    <t xml:space="preserve">Montáž spätnej klapky závitovej pre vodu G 3/4   </t>
  </si>
  <si>
    <t>722221310</t>
  </si>
  <si>
    <t xml:space="preserve">Ventil poistný, 1/2”x6 bar, armatúry pre uzavreté systémy, GIACOMINI   </t>
  </si>
  <si>
    <t>551210021500</t>
  </si>
  <si>
    <t xml:space="preserve">Montáž poistného ventilu závitového pre vodu G 1/2   </t>
  </si>
  <si>
    <t>722221170</t>
  </si>
  <si>
    <t xml:space="preserve">Guľový uzáver pre vodu rohový, 3/4" FF, motýľ, séria 59, niklovaná mosadz, IVAR   </t>
  </si>
  <si>
    <t>551110007800</t>
  </si>
  <si>
    <t xml:space="preserve">Montáž guľového kohúta závitového rohového pre vodu G 3/4   </t>
  </si>
  <si>
    <t>722221075</t>
  </si>
  <si>
    <t xml:space="preserve">Guľový uzáver pre vodu rohový, 1/2" FF, motýľ, séria 59, niklovaná mosadz, IVAR   </t>
  </si>
  <si>
    <t>551110007700</t>
  </si>
  <si>
    <t xml:space="preserve">Montáž guľového kohúta závitového rohového pre vodu G 1/2   </t>
  </si>
  <si>
    <t>722221070</t>
  </si>
  <si>
    <t xml:space="preserve">Guľový uzáver pre vodu Perfecta, 1" FF, páčka, niklovaná mosadz, IVAR   </t>
  </si>
  <si>
    <t>551110013900</t>
  </si>
  <si>
    <t xml:space="preserve">Montáž guľového kohúta závitového priameho pre vodu G 1   </t>
  </si>
  <si>
    <t>722221020</t>
  </si>
  <si>
    <t xml:space="preserve">Guľový uzáver pre vodu Perfecta, 3/4" FF, páčka, niklovaná mosadz, IVAR   </t>
  </si>
  <si>
    <t>551110013800</t>
  </si>
  <si>
    <t xml:space="preserve">Montáž guľového kohúta závitového priameho pre vodu G 3/4   </t>
  </si>
  <si>
    <t>722221015</t>
  </si>
  <si>
    <t xml:space="preserve">Guľový uzáver pre vodu Perfecta, 1/2" FF, páčka, niklovaná mosadz, IVAR   </t>
  </si>
  <si>
    <t>551110013700</t>
  </si>
  <si>
    <t xml:space="preserve">Montáž guľového kohúta závitového priameho pre vodu G 1/2   </t>
  </si>
  <si>
    <t>722221010</t>
  </si>
  <si>
    <t xml:space="preserve">19+2+6+12+12+8+10+18+27+29+7   </t>
  </si>
  <si>
    <t xml:space="preserve">Montáž strešného vtoku pre fóliové izolácie mechanicky kotveného s ohrevom DN 110   </t>
  </si>
  <si>
    <t>721230118</t>
  </si>
  <si>
    <t xml:space="preserve">Strešný vtok HL62B/1, DN 110, (6,0 l/s), izolačný tanier, pochôdzny, zvislý odtok, 148x148 mm/137x137 mm, PPs ohrevom (10-30W/230V)   </t>
  </si>
  <si>
    <t>286630003700</t>
  </si>
  <si>
    <t xml:space="preserve">Zápachová uzávierka podomietková UP HL138, DN32, krytka 100x100 mm, prídavná zápachová uzávierka, vetranie a klimatizácia, PP/ABS   </t>
  </si>
  <si>
    <t>551620015600</t>
  </si>
  <si>
    <t xml:space="preserve">Hlavica vetracia HT DN 100 - PP systém pre rozvod vnútorného odpadu, PIPELIFE   </t>
  </si>
  <si>
    <t>429720001200</t>
  </si>
  <si>
    <t xml:space="preserve">Montáž vetracej hlavice pre HT potrubie DN 100   </t>
  </si>
  <si>
    <t>721172393</t>
  </si>
  <si>
    <t xml:space="preserve">Zátka hrdlová HT DN 100, PP systém pre beztlakový rozvod vnútorného odpadu, PIPELIFE   </t>
  </si>
  <si>
    <t>286540019800</t>
  </si>
  <si>
    <t xml:space="preserve">Montáž zátky HT potrubia DN 100   </t>
  </si>
  <si>
    <t>721172378</t>
  </si>
  <si>
    <t xml:space="preserve">Čistiaci kus HT DN 100, PP systém pre beztlakový rozvod vnútorného odpadu, PIPELIFE   </t>
  </si>
  <si>
    <t>286540019100</t>
  </si>
  <si>
    <t xml:space="preserve">Montáž čistiaceho kusu HT potrubia DN 100   </t>
  </si>
  <si>
    <t>721172357</t>
  </si>
  <si>
    <t xml:space="preserve">Redukcia HT DN 150/125, PP systém pre beztlakový rozvod vnútorného odpadu, PIPELIFE   </t>
  </si>
  <si>
    <t>286540005900</t>
  </si>
  <si>
    <t xml:space="preserve">Montáž redukcie HT potrubia DN 150   </t>
  </si>
  <si>
    <t>721172339</t>
  </si>
  <si>
    <t xml:space="preserve">Redukcia HT DN 125/100, PP systém pre beztlakový rozvod vnútorného odpadu, PIPELIFE   </t>
  </si>
  <si>
    <t>286540005700</t>
  </si>
  <si>
    <t xml:space="preserve">Montáž redukcie HT potrubia DN 125   </t>
  </si>
  <si>
    <t>721172336</t>
  </si>
  <si>
    <t xml:space="preserve">Redukcia krátka HT DN 100/70, PP systém pre beztlakový rozvod vnútorného odpadu, PIPELIFE   </t>
  </si>
  <si>
    <t>286540006800</t>
  </si>
  <si>
    <t xml:space="preserve">Redukcia krátka HT DN 100/50, PP systém pre beztlakový rozvod vnútorného odpadu, PIPELIFE   </t>
  </si>
  <si>
    <t>286540006700</t>
  </si>
  <si>
    <t xml:space="preserve">Montáž redukcie HT potrubia DN 100   </t>
  </si>
  <si>
    <t>721172333</t>
  </si>
  <si>
    <t xml:space="preserve">Redukcia krátka HT DN 70/40, PP systém pre beztlakový rozvod vnútorného odpadu, PIPELIFE   </t>
  </si>
  <si>
    <t>286540006400</t>
  </si>
  <si>
    <t xml:space="preserve">Redukcia krátka HT DN 70/50, PP systém pre beztlakový rozvod vnútorného odpadu, PIPELIFE   </t>
  </si>
  <si>
    <t>286540006500</t>
  </si>
  <si>
    <t xml:space="preserve">Montáž redukcie HT potrubia DN 70   </t>
  </si>
  <si>
    <t>721172330</t>
  </si>
  <si>
    <t xml:space="preserve">Redukcia HT DN 50/32, PP systém pre beztlakový rozvod vnútorného odpadu, PIPELIFE   </t>
  </si>
  <si>
    <t>286540005100</t>
  </si>
  <si>
    <t xml:space="preserve">Redukcia HT DN 50/40, PP systém pre beztlakový rozvod vnútorného odpadu, PIPELIFE   </t>
  </si>
  <si>
    <t>286540005200</t>
  </si>
  <si>
    <t xml:space="preserve">Montáž redukcie HT potrubia DN 50   </t>
  </si>
  <si>
    <t>721172327</t>
  </si>
  <si>
    <t xml:space="preserve">Odbočka HT DN 150/125/45°, PP systém pre beztlakový rozvod vnútorného odpadu, PIPELIFE   </t>
  </si>
  <si>
    <t>286540011700</t>
  </si>
  <si>
    <t xml:space="preserve">Montáž odbočky HT potrubia DN 150   </t>
  </si>
  <si>
    <t>721172321</t>
  </si>
  <si>
    <t xml:space="preserve">Odbočka HT DN 125/125/45°, PP systém pre beztlakový rozvod vnútorného odpadu, PIPELIFE   </t>
  </si>
  <si>
    <t>286540011100</t>
  </si>
  <si>
    <t xml:space="preserve">Odbočka HT DN 125/75/45°, PP systém pre beztlakový rozvod vnútorného odpadu, PIPELIFE   </t>
  </si>
  <si>
    <t>286540010900</t>
  </si>
  <si>
    <t xml:space="preserve">Odbočka HT DN 125/100/45°, PP systém pre beztlakový rozvod vnútorného odpadu, PIPELIFE   </t>
  </si>
  <si>
    <t>286540010800</t>
  </si>
  <si>
    <t xml:space="preserve">Montáž odbočky HT potrubia DN 125   </t>
  </si>
  <si>
    <t>721172318</t>
  </si>
  <si>
    <t xml:space="preserve">Odbočka dvojitá HT DN 100/100/45°, PP systém pre beztlakový rozvod vnútorného odpadu, PIPELIFE   </t>
  </si>
  <si>
    <t>286540013800</t>
  </si>
  <si>
    <t xml:space="preserve">Odbočka HT DN 100/100/45°, PP systém pre beztlakový rozvod vnútorného odpadu, PIPELIFE   </t>
  </si>
  <si>
    <t>286540010500</t>
  </si>
  <si>
    <t xml:space="preserve">Odbočka HT DN 100/70/45°, PP systém pre beztlakový rozvod vnútorného odpadu, PIPELIFE   </t>
  </si>
  <si>
    <t>286540010200</t>
  </si>
  <si>
    <t xml:space="preserve">Odbočka HT DN 100/50/45°, PP systém pre beztlakový rozvod vnútorného odpadu, PIPELIFE   </t>
  </si>
  <si>
    <t>286540009900</t>
  </si>
  <si>
    <t xml:space="preserve">Montáž odbočky HT potrubia DN 100   </t>
  </si>
  <si>
    <t>721172315</t>
  </si>
  <si>
    <t xml:space="preserve">Odbočka HT DN 70/50/45°, PP systém pre beztlakový rozvod vnútorného odpadu, PIPELIFE   </t>
  </si>
  <si>
    <t>286540009000</t>
  </si>
  <si>
    <t xml:space="preserve">Montáž odbočky HT potrubia DN 70   </t>
  </si>
  <si>
    <t>721172312</t>
  </si>
  <si>
    <t xml:space="preserve">Odbočka HT DN 32/32/45°, PP systém pre beztlakový rozvod vnútorného odpadu, PIPELIFE   </t>
  </si>
  <si>
    <t>286540007600</t>
  </si>
  <si>
    <t xml:space="preserve">Montáž odbočky HT potrubia DN 32   </t>
  </si>
  <si>
    <t>721172303</t>
  </si>
  <si>
    <t xml:space="preserve">Koleno HT DN 150/45°, PP systém pre beztlakový rozvod vnútorného odpadu, PIPELIFE   </t>
  </si>
  <si>
    <t>286540003300</t>
  </si>
  <si>
    <t xml:space="preserve">Montáž kolena HT potrubia DN 150   </t>
  </si>
  <si>
    <t>721172300</t>
  </si>
  <si>
    <t xml:space="preserve">Koleno HT DN 125/45°, PP systém pre beztlakový rozvod vnútorného odpadu, PIPELIFE   </t>
  </si>
  <si>
    <t>286540002800</t>
  </si>
  <si>
    <t xml:space="preserve">Montáž kolena HT potrubia DN 125   </t>
  </si>
  <si>
    <t>721172299</t>
  </si>
  <si>
    <t xml:space="preserve">Koleno HT DN 100/45°, PP systém pre beztlakový rozvod vnútorného odpadu, PIPELIFE   </t>
  </si>
  <si>
    <t>286540002300</t>
  </si>
  <si>
    <t xml:space="preserve">Montáž kolena HT potrubia DN 100   </t>
  </si>
  <si>
    <t>721172296</t>
  </si>
  <si>
    <t xml:space="preserve">Koleno HT DN 70/45°, PP systém pre beztlakový rozvod vnútorného odpadu, PIPELIFE   </t>
  </si>
  <si>
    <t>286540001800</t>
  </si>
  <si>
    <t xml:space="preserve">Montáž kolena HT potrubia DN 70   </t>
  </si>
  <si>
    <t>721172293</t>
  </si>
  <si>
    <t xml:space="preserve">Koleno HT DN 50/87°, PP systém pre beztlakový rozvod vnútorného odpadu, PIPELIFE   </t>
  </si>
  <si>
    <t>286540001500</t>
  </si>
  <si>
    <t xml:space="preserve">Montáž kolena HT potrubia DN 50   </t>
  </si>
  <si>
    <t>721172290</t>
  </si>
  <si>
    <t xml:space="preserve">Koleno HT DN 40/87°, PP systém pre beztlakový rozvod vnútorného odpadu, PIPELIFE   </t>
  </si>
  <si>
    <t>286540001000</t>
  </si>
  <si>
    <t xml:space="preserve">Montáž kolena HT potrubia DN 40   </t>
  </si>
  <si>
    <t>721172287</t>
  </si>
  <si>
    <t xml:space="preserve">Koleno HT DN 32/87°, PP systém pre beztlakový rozvod vnútorného odpadu, PIPELIFE   </t>
  </si>
  <si>
    <t>286540000500</t>
  </si>
  <si>
    <t xml:space="preserve">Koleno HT DN 32/45°, PP systém pre beztlakový rozvod vnútorného odpadu, PIPELIFE   </t>
  </si>
  <si>
    <t>286540000300</t>
  </si>
  <si>
    <t xml:space="preserve">Montáž kolena HT potrubia DN 32   </t>
  </si>
  <si>
    <t>721172284</t>
  </si>
  <si>
    <t xml:space="preserve">Montáž odpadového HT potrubia zvislého DN 100   </t>
  </si>
  <si>
    <t>721172233</t>
  </si>
  <si>
    <t xml:space="preserve">Montáž odpadového HT potrubia zvislého DN 50   </t>
  </si>
  <si>
    <t>721172227</t>
  </si>
  <si>
    <t xml:space="preserve">Montáž odpadového HT potrubia zvislého DN 40   </t>
  </si>
  <si>
    <t>721172224</t>
  </si>
  <si>
    <t xml:space="preserve">Montáž odpadového HT potrubia zvislého DN 32   </t>
  </si>
  <si>
    <t>721172221</t>
  </si>
  <si>
    <t xml:space="preserve">HT rúra hrdlová DN 150 dĺ. 2 m PP systém pre rozvod vnútorného odpadu, PIPELIFE   </t>
  </si>
  <si>
    <t>286140040000</t>
  </si>
  <si>
    <t xml:space="preserve">HT rúra hrdlová DN 150 dĺ. 1 m PP systém pre rozvod vnútorného odpadu, PIPELIFE   </t>
  </si>
  <si>
    <t>286140039800</t>
  </si>
  <si>
    <t xml:space="preserve">Montáž odpadového HT potrubia vodorovného DN 150   </t>
  </si>
  <si>
    <t>721172218</t>
  </si>
  <si>
    <t xml:space="preserve">HT rúra hrdlová DN 125 dĺ. 2 m PP systém pre rozvod vnútorného odpadu, PIPELIFE   </t>
  </si>
  <si>
    <t>286140039400</t>
  </si>
  <si>
    <t xml:space="preserve">HT rúra hrdlová DN 125 dĺ. 1 m PP systém pre rozvod vnútorného odpadu, PIPELIFE   </t>
  </si>
  <si>
    <t>286140039200</t>
  </si>
  <si>
    <t xml:space="preserve">HT rúra hrdlová DN 125 dĺ. 0,5 m PP systém pre rozvod vnútorného odpadu, PIPELIFE   </t>
  </si>
  <si>
    <t>286140039100</t>
  </si>
  <si>
    <t xml:space="preserve">Montáž odpadového HT potrubia vodorovného DN 125   </t>
  </si>
  <si>
    <t>721172215</t>
  </si>
  <si>
    <t xml:space="preserve">HT rúra hrdlová DN 100 dĺ. 1,5 m PP systém pre rozvod vnútorného odpadu, PIPELIFE   </t>
  </si>
  <si>
    <t>286140038700</t>
  </si>
  <si>
    <t xml:space="preserve">HT rúra hrdlová DN 100 dĺ. 2 m PP systém pre rozvod vnútorného odpadu, PIPELIFE   </t>
  </si>
  <si>
    <t>286140038800</t>
  </si>
  <si>
    <t xml:space="preserve">HT rúra hrdlová DN 100 dĺ. 1 m PP systém pre rozvod vnútorného odpadu, PIPELIFE   </t>
  </si>
  <si>
    <t>286140038600</t>
  </si>
  <si>
    <t xml:space="preserve">HT rúra hrdlová DN 100 dĺ. 0,5 m PP systém pre rozvod vnútorného odpadu, PIPELIFE   </t>
  </si>
  <si>
    <t>286140038500</t>
  </si>
  <si>
    <t xml:space="preserve">Montáž odpadového HT potrubia vodorovného DN 100   </t>
  </si>
  <si>
    <t>721172212</t>
  </si>
  <si>
    <t xml:space="preserve">HT rúra hrdlová DN 70 dĺ. 2 m PP systém pre rozvod vnútorného odpadu, PIPELIFE   </t>
  </si>
  <si>
    <t>286140038200</t>
  </si>
  <si>
    <t xml:space="preserve">HT rúra hrdlová DN 70 dĺ. 1 m PP systém pre rozvod vnútorného odpadu, PIPELIFE   </t>
  </si>
  <si>
    <t>286140038000</t>
  </si>
  <si>
    <t xml:space="preserve">HT rúra hrdlová DN 70 dĺ. 0,5 m PP systém pre rozvod vnútorného odpadu, PIPELIFE   </t>
  </si>
  <si>
    <t>286140037900</t>
  </si>
  <si>
    <t xml:space="preserve">Montáž odpadového HT potrubia vodorovného DN 70   </t>
  </si>
  <si>
    <t>721172209</t>
  </si>
  <si>
    <t xml:space="preserve">HT rúra hrdlová DN 50 dĺ. 2 m PP systém pre rozvod vnútorného odpadu, PIPELIFE   </t>
  </si>
  <si>
    <t>286140037600</t>
  </si>
  <si>
    <t xml:space="preserve">HT rúra hrdlová DN 50 dĺ. 1 m PP systém pre rozvod vnútorného odpadu, PIPELIFE   </t>
  </si>
  <si>
    <t>286140037400</t>
  </si>
  <si>
    <t xml:space="preserve">HT rúra hrdlová DN 50 dĺ. 0,5 m PP systém pre rozvod vnútorného odpadu, PIPELIFE   </t>
  </si>
  <si>
    <t>286140037300</t>
  </si>
  <si>
    <t xml:space="preserve">Montáž odpadového HT potrubia vodorovného DN 50   </t>
  </si>
  <si>
    <t>721172206</t>
  </si>
  <si>
    <t xml:space="preserve">HT rúra hrdlová DN 40 dĺ. 2 m PP systém pre rozvod vnútorného odpadu, PIPELIFE   </t>
  </si>
  <si>
    <t>286140037000</t>
  </si>
  <si>
    <t xml:space="preserve">HT rúra hrdlová DN 40 dĺ. 1 m PP systém pre rozvod vnútorného odpadu, PIPELIFE   </t>
  </si>
  <si>
    <t>286140036800</t>
  </si>
  <si>
    <t xml:space="preserve">HT rúra hrdlová DN 40 dĺ. 0,5 m PP systém pre rozvod vnútorného odpadu, PIPELIFE   </t>
  </si>
  <si>
    <t>286140036700</t>
  </si>
  <si>
    <t xml:space="preserve">Montáž odpadového HT potrubia vodorovného DN 40   </t>
  </si>
  <si>
    <t>721172203</t>
  </si>
  <si>
    <t xml:space="preserve">HT rúra hrdlová DN 32 dĺ. 2 m PP systém pre rozvod vnútorného odpadu, PIPELIFE   </t>
  </si>
  <si>
    <t>286140036400</t>
  </si>
  <si>
    <t xml:space="preserve">HT rúra hrdlová DN 32 dĺ. 1 m PP systém pre rozvod vnútorného odpadu, PIPELIFE   </t>
  </si>
  <si>
    <t>286140036200</t>
  </si>
  <si>
    <t xml:space="preserve">HT rúra hrdlová DN 32 dĺ. 0,5 m PP systém pre rozvod vnútorného odpadu, PIPELIFE   </t>
  </si>
  <si>
    <t>286140036100</t>
  </si>
  <si>
    <t xml:space="preserve">Montáž odpadového HT potrubia vodorovného DN 32   </t>
  </si>
  <si>
    <t>721172200</t>
  </si>
  <si>
    <t xml:space="preserve">8 * 1,02   </t>
  </si>
  <si>
    <t xml:space="preserve">Izolačná PE trubica TUBOLIT DG 35x30 mm (d potrubia x hr. izolácie), rozrezaná, AZ FLEX TV DN 25-pre potrubie 32x3,0 mm   </t>
  </si>
  <si>
    <t>283310006400</t>
  </si>
  <si>
    <t xml:space="preserve">" TV DN 25 D 32x3,0 mm" 8   </t>
  </si>
  <si>
    <t xml:space="preserve">Montáž trubíc z PE, hr.30 mm,vnút.priemer do 38 mm   </t>
  </si>
  <si>
    <t>713482131</t>
  </si>
  <si>
    <t xml:space="preserve">21 * 1,02   </t>
  </si>
  <si>
    <t xml:space="preserve">Izolačná PE trubica TUBOLIT DG 28x20 mm (d potrubia x hr. izolácie), nadrezaná, AZ FLEX TV DN 20-26x3,0   </t>
  </si>
  <si>
    <t>283310004800</t>
  </si>
  <si>
    <t xml:space="preserve">41 * 1,02   </t>
  </si>
  <si>
    <t xml:space="preserve">Izolačná PE trubica TUBOLIT DG 22x20 mm (d potrubia x hr. izolácie), nadrezaná, AZ FLEX- TV- DN 15 D 20x2,5 mm   </t>
  </si>
  <si>
    <t>283310004700</t>
  </si>
  <si>
    <t xml:space="preserve">" TV DN 20 26x3,0 mm" 21   </t>
  </si>
  <si>
    <t xml:space="preserve">" TV DN 15,  20x2,5 mm" 41   </t>
  </si>
  <si>
    <t xml:space="preserve">Izolačná PE trubica TUBOLIT DG 35x9 mm (d potrubia x hr. izolácie), nadrezaná, AZ FLEX SV prd D 32x3,0- DN25   </t>
  </si>
  <si>
    <t>283310001600</t>
  </si>
  <si>
    <t xml:space="preserve">TUBOLIT izolácia-trubica  hr. izol. 5mm, vonk.priemer potrubia 20mm DG  5x20 nenadrezaná  AZ FLEX SV DN 20x2,5 mm   </t>
  </si>
  <si>
    <t>2837741538</t>
  </si>
  <si>
    <t xml:space="preserve">TUBOLIT izolácia-trubica  hr. izol. 5mm, vonk.priemer potrubia 28mm DG  5x28 nenadrezaná  AZ FLEX pre DN 20-SV 26x3,0   </t>
  </si>
  <si>
    <t>2837741559</t>
  </si>
  <si>
    <t xml:space="preserve">" SV DN 25 32x3,0 mm"18   </t>
  </si>
  <si>
    <t xml:space="preserve">" SV DN 20 26x3,0 mm" 19   </t>
  </si>
  <si>
    <t xml:space="preserve">" SV DN 15 20x2,5 mm" 28   </t>
  </si>
  <si>
    <t xml:space="preserve">0,8*0,15*52,9   </t>
  </si>
  <si>
    <t xml:space="preserve">Poklop plný, do 40t  pre revízne šachty DN400  na PVC hladkú kanalizáciu s predĺžením  PIPELIFE   </t>
  </si>
  <si>
    <t>2860007950</t>
  </si>
  <si>
    <t xml:space="preserve">0,8*52,90   </t>
  </si>
  <si>
    <t xml:space="preserve">Vyspravenie podkladu po prekopoch inžinierskych sietí plochy nad 15 m2 podkladovým betónom PB I tr. C 20/25 hr. 150 mm   </t>
  </si>
  <si>
    <t>566902262</t>
  </si>
  <si>
    <t xml:space="preserve">0,80*52,90" podklad pod bet podlahu "   </t>
  </si>
  <si>
    <t xml:space="preserve">Vyspravenie podkladu po prekopoch inžinierskych sietí plochy nad 15 m2 štrkopieskom, po zhutnení hr. 200 mm   </t>
  </si>
  <si>
    <t>566902213</t>
  </si>
  <si>
    <t xml:space="preserve">"obsyp" 0,80*0,45*52,90   </t>
  </si>
  <si>
    <t xml:space="preserve">"lôžko" 0,80*0,10*52,90   </t>
  </si>
  <si>
    <t xml:space="preserve">0,2*0,8*6,0*1,8 " zásyp vykopu cestou kanalizácia"   </t>
  </si>
  <si>
    <t xml:space="preserve">Kamenivo drvené hrubé 16-63 b-zásyp pod cestou   </t>
  </si>
  <si>
    <t>5834358400</t>
  </si>
  <si>
    <t xml:space="preserve">-"vytlačená zemina"23,276   </t>
  </si>
  <si>
    <t xml:space="preserve">41,12   </t>
  </si>
  <si>
    <t xml:space="preserve">"zásyp pod cestou štrkopieskom" 0,8*0,90*(1,5+1,0+2,50)   </t>
  </si>
  <si>
    <t xml:space="preserve">2*0,80*52,90   </t>
  </si>
  <si>
    <t xml:space="preserve">" v budove " 0,80*0,80*52,90   </t>
  </si>
  <si>
    <t xml:space="preserve">0,8*48,90 "rozobranie podlahy pre výkop kanalizácie"   </t>
  </si>
  <si>
    <t xml:space="preserve">0,8*2,50 "rozbitie vozovky dažďová kan."   </t>
  </si>
  <si>
    <t xml:space="preserve">0,8*1,0 "Pripojka vody"   </t>
  </si>
  <si>
    <t xml:space="preserve">0,8*1,50 "splašková kan."   </t>
  </si>
  <si>
    <t>Dátum:   12. 8. 2019</t>
  </si>
  <si>
    <t>723150303</t>
  </si>
  <si>
    <t xml:space="preserve">Potrubie z oceľových rúrok hladkých čiernych spájaných zvarov. akosť 11 353.0 D 25/2, 6   </t>
  </si>
  <si>
    <t>723150305</t>
  </si>
  <si>
    <t xml:space="preserve">Potrubie z oceľových rúrok hladkých čiernych spájaných zvarov. akosť 11 353.0 D 38/2, 6   </t>
  </si>
  <si>
    <t>723150367</t>
  </si>
  <si>
    <t xml:space="preserve">Potrubie z oceľových rúrok hladkých čiernych, chránička D 57/2,9   </t>
  </si>
  <si>
    <t>723231009</t>
  </si>
  <si>
    <t xml:space="preserve">Montáž guľového uzáveru plynu priameho G 3/4   </t>
  </si>
  <si>
    <t>551340006000</t>
  </si>
  <si>
    <t xml:space="preserve">Guľový uzáver na plyn 3/4", páčka, plnoprietokový, niklovaná mosadz, IVAR   </t>
  </si>
  <si>
    <t>723231015</t>
  </si>
  <si>
    <t xml:space="preserve">Montáž guľového uzáveru plynu priameho G 5/4   </t>
  </si>
  <si>
    <t>551340003600</t>
  </si>
  <si>
    <t xml:space="preserve">Guľový uzáver na plyn Futurgas 5/4",  páčka, plnoprietokový s obojstranne predĺženým závitom, niklovaná mosadz, IVAR   </t>
  </si>
  <si>
    <t xml:space="preserve">Práce a dodávky M   </t>
  </si>
  <si>
    <t>23-M</t>
  </si>
  <si>
    <t xml:space="preserve">Montáže potrubia   </t>
  </si>
  <si>
    <t>230230016</t>
  </si>
  <si>
    <t xml:space="preserve">Hlavná tlaková skúška vzduchom 0, 6 MPa - STN 38 6413 DN 50   </t>
  </si>
  <si>
    <t xml:space="preserve">Spracoval: Ing. Dagmar Zorkocyová                                        </t>
  </si>
  <si>
    <t>Objekt:  SO-01 Kiosk-rekonštrukcia -  PLYNOINŠTALÁCIA</t>
  </si>
  <si>
    <t>Zostava kotol + zásobník + regulácia</t>
  </si>
  <si>
    <t xml:space="preserve">Zásobníkový ohrievač vody Vaillant VIH R 120 B </t>
  </si>
  <si>
    <t>Systém podlahového vykurovania Rehau</t>
  </si>
  <si>
    <t xml:space="preserve"> (pre reguláciu okruhov ovplyvnených slnečným ziskom)</t>
  </si>
  <si>
    <t>pre odvod z ventilátora DECOR 100 a 200</t>
  </si>
  <si>
    <t>príkon 20 W/230V</t>
  </si>
  <si>
    <t>Axiálny ventilátor ED DECOR 100</t>
  </si>
  <si>
    <t>výkon 95 m3/hod max</t>
  </si>
  <si>
    <t>príkon 13 W/230V</t>
  </si>
  <si>
    <t>ovládanie samostatným tlačítkom</t>
  </si>
  <si>
    <t>ovládanie termostatom pri prekročení nastavenej vnútornej teploty</t>
  </si>
  <si>
    <t>Priestorový termostat ED RTR 6721</t>
  </si>
  <si>
    <t>Vykurovanie, vetranie, chladenie</t>
  </si>
  <si>
    <t>HFXS 20</t>
  </si>
  <si>
    <t>Trubky, krabice, lišty, žľaby</t>
  </si>
  <si>
    <t>Revízia Eur</t>
  </si>
  <si>
    <t>Celkom Eur</t>
  </si>
  <si>
    <t xml:space="preserve">Zemné práce </t>
  </si>
  <si>
    <t>Nátery</t>
  </si>
  <si>
    <t xml:space="preserve">Nosný materiál </t>
  </si>
  <si>
    <t xml:space="preserve">Montáž </t>
  </si>
  <si>
    <t>SO02 Prestrešenie Elektroinštalácia</t>
  </si>
  <si>
    <t xml:space="preserve">Rekapitulácia </t>
  </si>
  <si>
    <t>prenosné lešenie vrátane dopravy</t>
  </si>
  <si>
    <t>Lešenie</t>
  </si>
  <si>
    <t>SVIETIDLO ZAPUSTENÉ VÝBOJKOVÉ</t>
  </si>
  <si>
    <t>Zaťahovanie do váhy 0,75 kg/m</t>
  </si>
  <si>
    <t>CYKY  J3x1,5 mm2</t>
  </si>
  <si>
    <t>do 10 kg</t>
  </si>
  <si>
    <t>do 5 kg</t>
  </si>
  <si>
    <t>OBO GR 55200+príslušenstvo</t>
  </si>
  <si>
    <t>KÁBELOVÝ ROŠT PRE PEVNÉ UL. KÁBLOV V.Č. NÁTERU</t>
  </si>
  <si>
    <t>Celkom</t>
  </si>
  <si>
    <t>Cena celkom</t>
  </si>
  <si>
    <t>Cena jednotková</t>
  </si>
  <si>
    <t>Skrátený popis</t>
  </si>
  <si>
    <t>P.Č.</t>
  </si>
  <si>
    <t>PS-01 Strojná časť</t>
  </si>
  <si>
    <t>PS-02 Silonoprúd</t>
  </si>
  <si>
    <t>PS-03 Systém riadenia</t>
  </si>
  <si>
    <t>Projektant: Ing. Miloš Benčič</t>
  </si>
  <si>
    <t>Dátum: 19.8.2019</t>
  </si>
  <si>
    <t>SO-07 Elektroinštalácia - Výkaz výmer</t>
  </si>
  <si>
    <t>SO-07 Elektroinštalácia - Rekapitulácia</t>
  </si>
  <si>
    <t>Dátum: 19.8.2018</t>
  </si>
  <si>
    <t>SO-03 Sklad - kontajner - elektroinštalácia</t>
  </si>
  <si>
    <t>Zemné práce</t>
  </si>
  <si>
    <t>Dodávky</t>
  </si>
  <si>
    <t>Rekapitulácia Elektroinštalácia</t>
  </si>
  <si>
    <t>OMV Pezinok, Obchodná ulica</t>
  </si>
  <si>
    <t>kompenzačný rozvádzač 5+10+10 kVAr, komplet s reguláciou</t>
  </si>
  <si>
    <t>RH1 - Stavebná časť</t>
  </si>
  <si>
    <t>RH1 -  celkom</t>
  </si>
  <si>
    <t>stmievacie relé, 230V s čidlom, komplet</t>
  </si>
  <si>
    <t>časové  relé 230V, AC, 0-1hod</t>
  </si>
  <si>
    <t>pomocné relé 230V, AC, 3P</t>
  </si>
  <si>
    <t>tlačidlo LUCAS zo sklom</t>
  </si>
  <si>
    <t>tlačidlo</t>
  </si>
  <si>
    <t>prepínač 1-0-2</t>
  </si>
  <si>
    <t>signálka 230V</t>
  </si>
  <si>
    <t>stykač, 230V, AC, 2P, 20A</t>
  </si>
  <si>
    <t>stykač, 230V, AC, 4P, 40A</t>
  </si>
  <si>
    <t>vypínacia cievka pre prívodný istič</t>
  </si>
  <si>
    <t>prúdový chránič 4P 40A, 30mA</t>
  </si>
  <si>
    <t>istič 3P char. B 100A</t>
  </si>
  <si>
    <t>istič 4P char. D 25A</t>
  </si>
  <si>
    <t>istič 4P char. D 16A</t>
  </si>
  <si>
    <t>istič 3P+N char. C 16A</t>
  </si>
  <si>
    <t>istič 3P+N char. B 16A</t>
  </si>
  <si>
    <t>istič 1P+N char. C 16A</t>
  </si>
  <si>
    <t>istič 1P+N char. B 16A</t>
  </si>
  <si>
    <t>istič 1P+N char. B 10A</t>
  </si>
  <si>
    <t>istič 1P+N char. B 6A</t>
  </si>
  <si>
    <t>istič 3P char. B 40A</t>
  </si>
  <si>
    <t>istič 1P char. B 20A</t>
  </si>
  <si>
    <t>istič 1P char. B 16A</t>
  </si>
  <si>
    <t>istič 1P char. B 6A</t>
  </si>
  <si>
    <t>skriňa 600x2000x400 mm, s dverami, komplet</t>
  </si>
  <si>
    <t>zvodič prepätia, 4pól SLP 275 v/4</t>
  </si>
  <si>
    <t>poistkový odpínač 10x38-1P</t>
  </si>
  <si>
    <t>poistka 10x38- 10A</t>
  </si>
  <si>
    <t>Rozvádzač RH1 - stavebná časť</t>
  </si>
  <si>
    <t>Rd16 2,0m vrátane bet. podstavca a osadenia na plechovú strechu</t>
  </si>
  <si>
    <t>montáž svietidiel LED  do podhľadu - ktore dodava OMV</t>
  </si>
  <si>
    <t>Svietidlo LED stĺpikové 18W do podhľadu - typ S</t>
  </si>
  <si>
    <t>Svietidlo LED 55W do podhľadu - typ H</t>
  </si>
  <si>
    <t>Svietidlo LED stvorcove 45W do podhľadu - typ K</t>
  </si>
  <si>
    <t>Montáž riaidaceho rozvádzača pre osvetlenie</t>
  </si>
  <si>
    <t>Montáž kompenzačného rozvádzača</t>
  </si>
  <si>
    <t>Montáž rozvádzačov nedelitelných do 200kg</t>
  </si>
  <si>
    <t>riadiaci  snímač osvetlenia predajne IBA montáž dodáva OMV</t>
  </si>
  <si>
    <t>Dátum: 20.8.2019</t>
  </si>
  <si>
    <t>Stavba : ČSPL Jurajov Dvor sever</t>
  </si>
  <si>
    <t>Odberateľ: Dopravný podnik Bratislava</t>
  </si>
  <si>
    <t>LED SVIETIDLO  88W, 13800lm, IP65</t>
  </si>
  <si>
    <t>LED reflektor  44W, 6300lm, IP65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</si>
</sst>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#,##0.000;\-#,##0.000"/>
    <numFmt numFmtId="169" formatCode="#,##0.00_ ;[Red]\-#,##0.00\ "/>
    <numFmt numFmtId="170" formatCode="#,##0.\-"/>
    <numFmt numFmtId="171" formatCode="0.00_ ;[Red]\-0.00\ "/>
    <numFmt numFmtId="172" formatCode="#,##0.00_ ;\-#,##0.00\ "/>
  </numFmts>
  <fonts count="8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MS Sans Serif"/>
      <charset val="1"/>
    </font>
    <font>
      <b/>
      <sz val="11"/>
      <name val="Arial CE"/>
      <charset val="238"/>
    </font>
    <font>
      <sz val="8"/>
      <color indexed="63"/>
      <name val="Arial CE"/>
      <charset val="238"/>
    </font>
    <font>
      <i/>
      <sz val="8"/>
      <color indexed="12"/>
      <name val="Arial CE"/>
      <charset val="238"/>
    </font>
    <font>
      <sz val="8"/>
      <name val="Arial CE"/>
      <charset val="238"/>
    </font>
    <font>
      <b/>
      <sz val="10"/>
      <color indexed="18"/>
      <name val="Arial CE"/>
      <charset val="238"/>
    </font>
    <font>
      <b/>
      <sz val="11"/>
      <color indexed="18"/>
      <name val="Arial CE"/>
      <charset val="238"/>
    </font>
    <font>
      <sz val="8"/>
      <color indexed="61"/>
      <name val="Arial CE"/>
      <charset val="238"/>
    </font>
    <font>
      <sz val="7"/>
      <name val="Arial CE"/>
      <charset val="238"/>
    </font>
    <font>
      <sz val="7"/>
      <name val="Arial CYR"/>
      <charset val="238"/>
    </font>
    <font>
      <sz val="8"/>
      <name val="Arial CYR"/>
      <charset val="238"/>
    </font>
    <font>
      <b/>
      <sz val="8"/>
      <name val="Arial CE"/>
      <charset val="238"/>
    </font>
    <font>
      <b/>
      <sz val="14"/>
      <color indexed="10"/>
      <name val="Arial CE"/>
      <charset val="238"/>
    </font>
    <font>
      <sz val="10"/>
      <name val="MS Sans Serif"/>
      <charset val="238"/>
    </font>
    <font>
      <sz val="8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 CE"/>
      <family val="1"/>
      <charset val="238"/>
    </font>
    <font>
      <sz val="9"/>
      <name val="Arial CE"/>
      <family val="2"/>
      <charset val="238"/>
    </font>
    <font>
      <b/>
      <u/>
      <sz val="11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Times New Roman CE"/>
      <family val="1"/>
      <charset val="238"/>
    </font>
    <font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u/>
      <sz val="11"/>
      <color rgb="FFFF0000"/>
      <name val="Times New Roman CE"/>
      <family val="1"/>
      <charset val="238"/>
    </font>
    <font>
      <b/>
      <u/>
      <sz val="9"/>
      <name val="Times New Roman CE"/>
      <charset val="238"/>
    </font>
    <font>
      <b/>
      <sz val="9"/>
      <name val="Times New Roman CE"/>
      <charset val="238"/>
    </font>
    <font>
      <sz val="10"/>
      <color theme="1"/>
      <name val="Arial"/>
      <family val="2"/>
    </font>
    <font>
      <sz val="10"/>
      <name val="Arial CE"/>
      <charset val="238"/>
    </font>
    <font>
      <b/>
      <sz val="8"/>
      <name val="Arial CE"/>
      <family val="2"/>
      <charset val="238"/>
    </font>
    <font>
      <u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Calibri"/>
      <family val="2"/>
      <charset val="238"/>
    </font>
    <font>
      <sz val="7.2"/>
      <name val="Arial CE"/>
      <family val="2"/>
      <charset val="238"/>
    </font>
    <font>
      <sz val="7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u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MS Sans Serif"/>
      <family val="2"/>
      <charset val="238"/>
    </font>
    <font>
      <sz val="7"/>
      <name val="MS Sans Serif"/>
      <family val="2"/>
      <charset val="238"/>
    </font>
    <font>
      <sz val="8"/>
      <name val="Arial"/>
      <family val="2"/>
      <charset val="238"/>
    </font>
    <font>
      <sz val="9"/>
      <name val="Times New Roman CE"/>
      <charset val="238"/>
    </font>
    <font>
      <b/>
      <u/>
      <sz val="12"/>
      <name val="Arial CE"/>
      <family val="2"/>
      <charset val="238"/>
    </font>
    <font>
      <b/>
      <sz val="9"/>
      <color indexed="8"/>
      <name val="Arial CE"/>
      <family val="2"/>
      <charset val="238"/>
    </font>
    <font>
      <u/>
      <sz val="9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7"/>
      <name val="Arial CE"/>
      <family val="2"/>
      <charset val="238"/>
    </font>
    <font>
      <b/>
      <u/>
      <sz val="9"/>
      <name val="Arial CE"/>
      <family val="2"/>
      <charset val="238"/>
    </font>
    <font>
      <b/>
      <u/>
      <sz val="10"/>
      <name val="Arial CE"/>
      <family val="2"/>
      <charset val="238"/>
    </font>
    <font>
      <u/>
      <sz val="7"/>
      <name val="Arial CE"/>
      <family val="2"/>
      <charset val="238"/>
    </font>
    <font>
      <b/>
      <u/>
      <sz val="7"/>
      <name val="Arial CE"/>
      <family val="2"/>
      <charset val="238"/>
    </font>
    <font>
      <sz val="7"/>
      <name val="Arial CE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0" borderId="1">
      <alignment vertical="center"/>
    </xf>
    <xf numFmtId="0" fontId="12" fillId="0" borderId="1" applyFont="0" applyFill="0" applyBorder="0">
      <alignment vertical="center"/>
    </xf>
    <xf numFmtId="167" fontId="12" fillId="0" borderId="1"/>
    <xf numFmtId="0" fontId="12" fillId="0" borderId="1" applyFont="0" applyFill="0"/>
    <xf numFmtId="164" fontId="1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2" applyNumberFormat="0" applyFill="0" applyAlignment="0" applyProtection="0"/>
    <xf numFmtId="0" fontId="11" fillId="0" borderId="0"/>
    <xf numFmtId="0" fontId="17" fillId="0" borderId="0" applyNumberFormat="0" applyFill="0" applyBorder="0" applyAlignment="0" applyProtection="0"/>
    <xf numFmtId="0" fontId="10" fillId="0" borderId="0"/>
    <xf numFmtId="0" fontId="12" fillId="0" borderId="3" applyBorder="0">
      <alignment vertical="center"/>
    </xf>
    <xf numFmtId="0" fontId="18" fillId="0" borderId="0" applyNumberFormat="0" applyFill="0" applyBorder="0" applyAlignment="0" applyProtection="0"/>
    <xf numFmtId="0" fontId="12" fillId="0" borderId="3">
      <alignment vertical="center"/>
    </xf>
    <xf numFmtId="0" fontId="21" fillId="0" borderId="0" applyAlignment="0">
      <alignment vertical="top"/>
      <protection locked="0"/>
    </xf>
    <xf numFmtId="0" fontId="34" fillId="0" borderId="0"/>
    <xf numFmtId="0" fontId="49" fillId="0" borderId="0"/>
    <xf numFmtId="0" fontId="50" fillId="0" borderId="0"/>
    <xf numFmtId="0" fontId="10" fillId="0" borderId="0"/>
    <xf numFmtId="0" fontId="10" fillId="0" borderId="0"/>
    <xf numFmtId="0" fontId="40" fillId="0" borderId="0"/>
    <xf numFmtId="0" fontId="6" fillId="0" borderId="0"/>
    <xf numFmtId="0" fontId="10" fillId="0" borderId="0"/>
    <xf numFmtId="0" fontId="5" fillId="0" borderId="0"/>
    <xf numFmtId="0" fontId="62" fillId="0" borderId="0"/>
    <xf numFmtId="0" fontId="68" fillId="0" borderId="0" applyAlignment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490">
    <xf numFmtId="0" fontId="0" fillId="0" borderId="0" xfId="0"/>
    <xf numFmtId="0" fontId="7" fillId="0" borderId="0" xfId="0" applyFont="1" applyProtection="1"/>
    <xf numFmtId="49" fontId="7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/>
    <xf numFmtId="0" fontId="8" fillId="0" borderId="0" xfId="0" applyFont="1" applyProtection="1"/>
    <xf numFmtId="165" fontId="7" fillId="0" borderId="0" xfId="0" applyNumberFormat="1" applyFont="1" applyProtection="1"/>
    <xf numFmtId="4" fontId="7" fillId="0" borderId="0" xfId="0" applyNumberFormat="1" applyFont="1" applyProtection="1"/>
    <xf numFmtId="166" fontId="7" fillId="0" borderId="0" xfId="0" applyNumberFormat="1" applyFont="1" applyProtection="1"/>
    <xf numFmtId="49" fontId="7" fillId="0" borderId="0" xfId="0" applyNumberFormat="1" applyFont="1" applyProtection="1"/>
    <xf numFmtId="0" fontId="9" fillId="0" borderId="0" xfId="0" applyFont="1" applyProtection="1"/>
    <xf numFmtId="0" fontId="1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 vertical="top"/>
    </xf>
    <xf numFmtId="49" fontId="7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165" fontId="7" fillId="0" borderId="0" xfId="0" applyNumberFormat="1" applyFont="1" applyAlignment="1" applyProtection="1">
      <alignment vertical="top"/>
    </xf>
    <xf numFmtId="4" fontId="7" fillId="0" borderId="0" xfId="0" applyNumberFormat="1" applyFont="1" applyAlignment="1" applyProtection="1">
      <alignment vertical="top"/>
    </xf>
    <xf numFmtId="166" fontId="7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49" fontId="19" fillId="0" borderId="0" xfId="27" applyNumberFormat="1" applyFont="1"/>
    <xf numFmtId="0" fontId="19" fillId="0" borderId="0" xfId="27" applyFont="1"/>
    <xf numFmtId="49" fontId="20" fillId="0" borderId="0" xfId="27" applyNumberFormat="1" applyFont="1"/>
    <xf numFmtId="0" fontId="20" fillId="0" borderId="0" xfId="27" applyFont="1"/>
    <xf numFmtId="0" fontId="7" fillId="0" borderId="4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Continuous"/>
    </xf>
    <xf numFmtId="0" fontId="7" fillId="0" borderId="6" xfId="0" applyFont="1" applyBorder="1" applyAlignment="1" applyProtection="1">
      <alignment horizontal="centerContinuous"/>
    </xf>
    <xf numFmtId="0" fontId="7" fillId="0" borderId="7" xfId="0" applyFont="1" applyBorder="1" applyAlignment="1" applyProtection="1">
      <alignment horizontal="centerContinuous"/>
    </xf>
    <xf numFmtId="0" fontId="7" fillId="0" borderId="4" xfId="0" applyNumberFormat="1" applyFont="1" applyBorder="1" applyAlignment="1" applyProtection="1">
      <alignment horizontal="center"/>
    </xf>
    <xf numFmtId="0" fontId="7" fillId="0" borderId="8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/>
    </xf>
    <xf numFmtId="0" fontId="7" fillId="0" borderId="9" xfId="0" applyNumberFormat="1" applyFont="1" applyBorder="1" applyAlignment="1" applyProtection="1">
      <alignment horizontal="center"/>
    </xf>
    <xf numFmtId="0" fontId="7" fillId="0" borderId="10" xfId="0" applyNumberFormat="1" applyFont="1" applyBorder="1" applyAlignment="1" applyProtection="1">
      <alignment horizontal="center"/>
    </xf>
    <xf numFmtId="49" fontId="7" fillId="0" borderId="0" xfId="0" applyNumberFormat="1" applyFont="1" applyAlignment="1" applyProtection="1">
      <alignment horizontal="left" vertical="top" wrapText="1"/>
    </xf>
    <xf numFmtId="49" fontId="9" fillId="0" borderId="0" xfId="0" applyNumberFormat="1" applyFont="1" applyAlignment="1" applyProtection="1">
      <alignment vertical="top"/>
    </xf>
    <xf numFmtId="49" fontId="7" fillId="0" borderId="0" xfId="0" applyNumberFormat="1" applyFont="1" applyAlignment="1" applyProtection="1">
      <alignment horizontal="right" vertical="top" wrapText="1"/>
    </xf>
    <xf numFmtId="4" fontId="9" fillId="0" borderId="0" xfId="0" applyNumberFormat="1" applyFont="1" applyAlignment="1" applyProtection="1">
      <alignment vertical="top"/>
    </xf>
    <xf numFmtId="166" fontId="9" fillId="0" borderId="0" xfId="0" applyNumberFormat="1" applyFont="1" applyAlignment="1" applyProtection="1">
      <alignment vertical="top"/>
    </xf>
    <xf numFmtId="165" fontId="9" fillId="0" borderId="0" xfId="0" applyNumberFormat="1" applyFont="1" applyAlignment="1" applyProtection="1">
      <alignment vertical="top"/>
    </xf>
    <xf numFmtId="0" fontId="21" fillId="0" borderId="0" xfId="31" applyAlignment="1">
      <alignment horizontal="left" vertical="top"/>
      <protection locked="0"/>
    </xf>
    <xf numFmtId="0" fontId="29" fillId="0" borderId="0" xfId="31" applyFont="1" applyAlignment="1" applyProtection="1">
      <alignment horizontal="left"/>
    </xf>
    <xf numFmtId="0" fontId="31" fillId="11" borderId="11" xfId="31" applyFont="1" applyFill="1" applyBorder="1" applyAlignment="1" applyProtection="1">
      <alignment horizontal="center" vertical="center" wrapText="1"/>
    </xf>
    <xf numFmtId="0" fontId="25" fillId="0" borderId="0" xfId="31" applyFont="1" applyAlignment="1" applyProtection="1">
      <alignment horizontal="left"/>
    </xf>
    <xf numFmtId="0" fontId="25" fillId="0" borderId="0" xfId="31" applyFont="1" applyAlignment="1" applyProtection="1">
      <alignment horizontal="left" vertical="top" wrapText="1"/>
    </xf>
    <xf numFmtId="0" fontId="32" fillId="0" borderId="0" xfId="31" applyFont="1" applyAlignment="1" applyProtection="1">
      <alignment horizontal="left"/>
    </xf>
    <xf numFmtId="0" fontId="10" fillId="0" borderId="0" xfId="32" applyNumberFormat="1" applyFont="1" applyFill="1" applyBorder="1" applyAlignment="1" applyProtection="1"/>
    <xf numFmtId="0" fontId="35" fillId="0" borderId="0" xfId="32" applyNumberFormat="1" applyFont="1" applyFill="1" applyBorder="1" applyAlignment="1" applyProtection="1">
      <alignment horizontal="right"/>
    </xf>
    <xf numFmtId="49" fontId="36" fillId="0" borderId="0" xfId="32" applyNumberFormat="1" applyFont="1" applyFill="1" applyBorder="1" applyAlignment="1" applyProtection="1">
      <alignment horizontal="center"/>
    </xf>
    <xf numFmtId="0" fontId="37" fillId="0" borderId="0" xfId="32" applyNumberFormat="1" applyFont="1" applyFill="1" applyBorder="1" applyAlignment="1" applyProtection="1">
      <alignment horizontal="left"/>
    </xf>
    <xf numFmtId="0" fontId="36" fillId="0" borderId="0" xfId="32" applyNumberFormat="1" applyFont="1" applyFill="1" applyBorder="1" applyAlignment="1" applyProtection="1">
      <alignment horizontal="left"/>
    </xf>
    <xf numFmtId="0" fontId="38" fillId="0" borderId="0" xfId="32" applyNumberFormat="1" applyFont="1" applyFill="1" applyBorder="1" applyAlignment="1" applyProtection="1">
      <alignment horizontal="right"/>
    </xf>
    <xf numFmtId="0" fontId="39" fillId="0" borderId="0" xfId="32" applyNumberFormat="1" applyFont="1" applyFill="1" applyBorder="1" applyAlignment="1" applyProtection="1">
      <alignment horizontal="left"/>
    </xf>
    <xf numFmtId="0" fontId="40" fillId="0" borderId="0" xfId="32" applyNumberFormat="1" applyFont="1" applyFill="1" applyBorder="1" applyAlignment="1" applyProtection="1">
      <alignment horizontal="left"/>
    </xf>
    <xf numFmtId="16" fontId="37" fillId="0" borderId="0" xfId="32" applyNumberFormat="1" applyFont="1" applyFill="1" applyBorder="1" applyAlignment="1" applyProtection="1">
      <alignment horizontal="left"/>
    </xf>
    <xf numFmtId="0" fontId="41" fillId="0" borderId="0" xfId="32" applyNumberFormat="1" applyFont="1" applyFill="1" applyBorder="1" applyAlignment="1" applyProtection="1">
      <alignment horizontal="center"/>
    </xf>
    <xf numFmtId="0" fontId="42" fillId="0" borderId="0" xfId="32" applyNumberFormat="1" applyFont="1" applyFill="1" applyBorder="1" applyAlignment="1" applyProtection="1">
      <alignment horizontal="right"/>
    </xf>
    <xf numFmtId="49" fontId="43" fillId="0" borderId="0" xfId="32" applyNumberFormat="1" applyFont="1" applyFill="1" applyBorder="1" applyAlignment="1" applyProtection="1">
      <alignment horizontal="center"/>
    </xf>
    <xf numFmtId="0" fontId="45" fillId="0" borderId="0" xfId="32" applyNumberFormat="1" applyFont="1" applyFill="1" applyBorder="1" applyAlignment="1" applyProtection="1">
      <alignment horizontal="right"/>
    </xf>
    <xf numFmtId="0" fontId="46" fillId="0" borderId="0" xfId="32" applyNumberFormat="1" applyFont="1" applyFill="1" applyBorder="1" applyAlignment="1" applyProtection="1">
      <alignment horizontal="center"/>
    </xf>
    <xf numFmtId="0" fontId="47" fillId="0" borderId="0" xfId="32" applyNumberFormat="1" applyFont="1" applyFill="1" applyBorder="1" applyAlignment="1" applyProtection="1">
      <alignment horizontal="left"/>
    </xf>
    <xf numFmtId="0" fontId="48" fillId="0" borderId="0" xfId="32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50" fillId="0" borderId="0" xfId="34" applyFill="1"/>
    <xf numFmtId="2" fontId="10" fillId="0" borderId="0" xfId="34" applyNumberFormat="1" applyFont="1" applyFill="1"/>
    <xf numFmtId="0" fontId="50" fillId="0" borderId="0" xfId="34" applyFill="1" applyAlignment="1">
      <alignment horizontal="center"/>
    </xf>
    <xf numFmtId="169" fontId="35" fillId="0" borderId="12" xfId="34" applyNumberFormat="1" applyFont="1" applyFill="1" applyBorder="1" applyAlignment="1">
      <alignment vertical="center" wrapText="1"/>
    </xf>
    <xf numFmtId="0" fontId="35" fillId="0" borderId="12" xfId="34" applyFont="1" applyFill="1" applyBorder="1"/>
    <xf numFmtId="3" fontId="35" fillId="0" borderId="12" xfId="34" applyNumberFormat="1" applyFont="1" applyFill="1" applyBorder="1" applyAlignment="1">
      <alignment vertical="center" wrapText="1"/>
    </xf>
    <xf numFmtId="0" fontId="35" fillId="0" borderId="12" xfId="34" applyFont="1" applyFill="1" applyBorder="1" applyAlignment="1">
      <alignment horizontal="right"/>
    </xf>
    <xf numFmtId="3" fontId="10" fillId="0" borderId="12" xfId="34" applyNumberFormat="1" applyFont="1" applyFill="1" applyBorder="1" applyAlignment="1">
      <alignment horizontal="center" vertical="center" wrapText="1"/>
    </xf>
    <xf numFmtId="0" fontId="51" fillId="0" borderId="12" xfId="34" applyFont="1" applyFill="1" applyBorder="1" applyAlignment="1">
      <alignment vertical="center" wrapText="1"/>
    </xf>
    <xf numFmtId="0" fontId="10" fillId="0" borderId="12" xfId="34" applyFont="1" applyFill="1" applyBorder="1" applyAlignment="1">
      <alignment horizontal="center" vertical="center" wrapText="1"/>
    </xf>
    <xf numFmtId="0" fontId="35" fillId="0" borderId="12" xfId="34" applyFont="1" applyFill="1" applyBorder="1" applyAlignment="1">
      <alignment horizontal="left"/>
    </xf>
    <xf numFmtId="0" fontId="35" fillId="0" borderId="0" xfId="34" applyFont="1" applyFill="1"/>
    <xf numFmtId="0" fontId="52" fillId="0" borderId="12" xfId="34" applyFont="1" applyFill="1" applyBorder="1" applyAlignment="1">
      <alignment horizontal="center"/>
    </xf>
    <xf numFmtId="0" fontId="53" fillId="0" borderId="12" xfId="34" applyFont="1" applyFill="1" applyBorder="1"/>
    <xf numFmtId="0" fontId="35" fillId="0" borderId="12" xfId="34" applyFont="1" applyFill="1" applyBorder="1" applyAlignment="1">
      <alignment horizontal="center" vertical="center" wrapText="1"/>
    </xf>
    <xf numFmtId="3" fontId="35" fillId="0" borderId="12" xfId="34" applyNumberFormat="1" applyFont="1" applyFill="1" applyBorder="1" applyAlignment="1">
      <alignment horizontal="center" vertical="center" wrapText="1"/>
    </xf>
    <xf numFmtId="170" fontId="35" fillId="0" borderId="12" xfId="34" applyNumberFormat="1" applyFont="1" applyFill="1" applyBorder="1" applyAlignment="1">
      <alignment vertical="center" wrapText="1"/>
    </xf>
    <xf numFmtId="2" fontId="35" fillId="0" borderId="12" xfId="34" applyNumberFormat="1" applyFont="1" applyFill="1" applyBorder="1" applyAlignment="1">
      <alignment horizontal="right"/>
    </xf>
    <xf numFmtId="0" fontId="35" fillId="0" borderId="12" xfId="34" applyFont="1" applyFill="1" applyBorder="1" applyAlignment="1">
      <alignment horizontal="center"/>
    </xf>
    <xf numFmtId="0" fontId="52" fillId="0" borderId="12" xfId="34" applyFont="1" applyFill="1" applyBorder="1" applyAlignment="1">
      <alignment horizontal="right"/>
    </xf>
    <xf numFmtId="0" fontId="51" fillId="0" borderId="12" xfId="34" applyFont="1" applyFill="1" applyBorder="1"/>
    <xf numFmtId="4" fontId="35" fillId="0" borderId="12" xfId="34" applyNumberFormat="1" applyFont="1" applyFill="1" applyBorder="1" applyAlignment="1">
      <alignment vertical="center" wrapText="1"/>
    </xf>
    <xf numFmtId="2" fontId="50" fillId="0" borderId="0" xfId="34" applyNumberFormat="1" applyFill="1"/>
    <xf numFmtId="0" fontId="50" fillId="0" borderId="12" xfId="34" applyFill="1" applyBorder="1"/>
    <xf numFmtId="169" fontId="10" fillId="0" borderId="12" xfId="34" applyNumberFormat="1" applyFont="1" applyFill="1" applyBorder="1" applyAlignment="1">
      <alignment vertical="center" wrapText="1"/>
    </xf>
    <xf numFmtId="3" fontId="10" fillId="0" borderId="12" xfId="34" applyNumberFormat="1" applyFont="1" applyFill="1" applyBorder="1" applyAlignment="1">
      <alignment vertical="center" wrapText="1"/>
    </xf>
    <xf numFmtId="1" fontId="51" fillId="0" borderId="12" xfId="34" applyNumberFormat="1" applyFont="1" applyFill="1" applyBorder="1"/>
    <xf numFmtId="171" fontId="35" fillId="0" borderId="12" xfId="34" applyNumberFormat="1" applyFont="1" applyFill="1" applyBorder="1"/>
    <xf numFmtId="171" fontId="35" fillId="0" borderId="12" xfId="35" applyNumberFormat="1" applyFont="1" applyFill="1" applyBorder="1"/>
    <xf numFmtId="1" fontId="35" fillId="0" borderId="12" xfId="34" applyNumberFormat="1" applyFont="1" applyFill="1" applyBorder="1" applyAlignment="1">
      <alignment horizontal="center"/>
    </xf>
    <xf numFmtId="1" fontId="35" fillId="0" borderId="12" xfId="34" applyNumberFormat="1" applyFont="1" applyFill="1" applyBorder="1"/>
    <xf numFmtId="1" fontId="35" fillId="0" borderId="12" xfId="34" applyNumberFormat="1" applyFont="1" applyFill="1" applyBorder="1" applyAlignment="1">
      <alignment horizontal="right"/>
    </xf>
    <xf numFmtId="3" fontId="10" fillId="0" borderId="15" xfId="34" applyNumberFormat="1" applyFont="1" applyFill="1" applyBorder="1" applyAlignment="1">
      <alignment vertical="center" wrapText="1"/>
    </xf>
    <xf numFmtId="3" fontId="35" fillId="0" borderId="15" xfId="34" applyNumberFormat="1" applyFont="1" applyFill="1" applyBorder="1" applyAlignment="1">
      <alignment vertical="center" wrapText="1"/>
    </xf>
    <xf numFmtId="3" fontId="57" fillId="0" borderId="15" xfId="34" applyNumberFormat="1" applyFont="1" applyFill="1" applyBorder="1" applyAlignment="1">
      <alignment horizontal="center" vertical="center" wrapText="1"/>
    </xf>
    <xf numFmtId="0" fontId="58" fillId="0" borderId="15" xfId="34" applyFont="1" applyFill="1" applyBorder="1" applyAlignment="1">
      <alignment horizontal="left" vertical="center" wrapText="1"/>
    </xf>
    <xf numFmtId="0" fontId="57" fillId="0" borderId="15" xfId="34" applyFont="1" applyFill="1" applyBorder="1" applyAlignment="1">
      <alignment horizontal="center" vertical="center" wrapText="1"/>
    </xf>
    <xf numFmtId="0" fontId="50" fillId="0" borderId="0" xfId="34" applyFill="1" applyAlignment="1">
      <alignment horizontal="left"/>
    </xf>
    <xf numFmtId="0" fontId="40" fillId="0" borderId="4" xfId="34" applyFont="1" applyFill="1" applyBorder="1" applyAlignment="1">
      <alignment horizontal="left" vertical="center" wrapText="1"/>
    </xf>
    <xf numFmtId="0" fontId="40" fillId="0" borderId="4" xfId="34" applyFont="1" applyFill="1" applyBorder="1" applyAlignment="1">
      <alignment horizontal="left" vertical="center"/>
    </xf>
    <xf numFmtId="1" fontId="40" fillId="0" borderId="4" xfId="34" applyNumberFormat="1" applyFont="1" applyFill="1" applyBorder="1" applyAlignment="1">
      <alignment horizontal="left" vertical="center" wrapText="1"/>
    </xf>
    <xf numFmtId="0" fontId="50" fillId="0" borderId="0" xfId="34" applyFill="1" applyAlignment="1">
      <alignment horizontal="justify"/>
    </xf>
    <xf numFmtId="170" fontId="40" fillId="0" borderId="12" xfId="34" applyNumberFormat="1" applyFont="1" applyFill="1" applyBorder="1" applyAlignment="1">
      <alignment horizontal="center" vertical="center" wrapText="1"/>
    </xf>
    <xf numFmtId="171" fontId="40" fillId="0" borderId="5" xfId="34" applyNumberFormat="1" applyFont="1" applyFill="1" applyBorder="1" applyAlignment="1">
      <alignment horizontal="center" vertical="center" wrapText="1"/>
    </xf>
    <xf numFmtId="2" fontId="40" fillId="0" borderId="12" xfId="34" applyNumberFormat="1" applyFont="1" applyFill="1" applyBorder="1" applyAlignment="1">
      <alignment horizontal="center" vertical="center" wrapText="1"/>
    </xf>
    <xf numFmtId="0" fontId="40" fillId="0" borderId="9" xfId="34" applyFont="1" applyFill="1" applyBorder="1" applyAlignment="1">
      <alignment horizontal="center" vertical="center" wrapText="1"/>
    </xf>
    <xf numFmtId="2" fontId="40" fillId="0" borderId="9" xfId="34" applyNumberFormat="1" applyFont="1" applyFill="1" applyBorder="1" applyAlignment="1">
      <alignment horizontal="justify" vertical="center" wrapText="1"/>
    </xf>
    <xf numFmtId="0" fontId="50" fillId="0" borderId="0" xfId="34" applyFill="1" applyAlignment="1"/>
    <xf numFmtId="0" fontId="40" fillId="0" borderId="4" xfId="34" applyFont="1" applyFill="1" applyBorder="1" applyAlignment="1">
      <alignment horizontal="center" vertical="center" wrapText="1"/>
    </xf>
    <xf numFmtId="2" fontId="40" fillId="0" borderId="4" xfId="34" applyNumberFormat="1" applyFont="1" applyFill="1" applyBorder="1" applyAlignment="1">
      <alignment vertical="center" wrapText="1"/>
    </xf>
    <xf numFmtId="0" fontId="7" fillId="12" borderId="4" xfId="0" applyFont="1" applyFill="1" applyBorder="1" applyAlignment="1" applyProtection="1">
      <alignment horizontal="center"/>
    </xf>
    <xf numFmtId="0" fontId="7" fillId="12" borderId="9" xfId="0" applyFont="1" applyFill="1" applyBorder="1" applyAlignment="1" applyProtection="1">
      <alignment horizontal="center"/>
    </xf>
    <xf numFmtId="4" fontId="7" fillId="12" borderId="0" xfId="0" applyNumberFormat="1" applyFont="1" applyFill="1" applyAlignment="1" applyProtection="1">
      <alignment vertical="top"/>
    </xf>
    <xf numFmtId="4" fontId="9" fillId="12" borderId="0" xfId="0" applyNumberFormat="1" applyFont="1" applyFill="1" applyAlignment="1" applyProtection="1">
      <alignment vertical="top"/>
    </xf>
    <xf numFmtId="171" fontId="40" fillId="12" borderId="5" xfId="34" applyNumberFormat="1" applyFont="1" applyFill="1" applyBorder="1" applyAlignment="1">
      <alignment horizontal="center" vertical="center" wrapText="1"/>
    </xf>
    <xf numFmtId="0" fontId="40" fillId="12" borderId="4" xfId="34" applyFont="1" applyFill="1" applyBorder="1" applyAlignment="1">
      <alignment horizontal="left" vertical="center" wrapText="1"/>
    </xf>
    <xf numFmtId="3" fontId="10" fillId="12" borderId="14" xfId="34" applyNumberFormat="1" applyFont="1" applyFill="1" applyBorder="1" applyAlignment="1">
      <alignment vertical="center" wrapText="1"/>
    </xf>
    <xf numFmtId="169" fontId="35" fillId="12" borderId="12" xfId="34" applyNumberFormat="1" applyFont="1" applyFill="1" applyBorder="1" applyAlignment="1">
      <alignment vertical="center" wrapText="1"/>
    </xf>
    <xf numFmtId="169" fontId="10" fillId="12" borderId="12" xfId="34" applyNumberFormat="1" applyFont="1" applyFill="1" applyBorder="1" applyAlignment="1">
      <alignment vertical="center" wrapText="1"/>
    </xf>
    <xf numFmtId="2" fontId="51" fillId="12" borderId="12" xfId="34" applyNumberFormat="1" applyFont="1" applyFill="1" applyBorder="1"/>
    <xf numFmtId="0" fontId="37" fillId="0" borderId="18" xfId="32" applyNumberFormat="1" applyFont="1" applyFill="1" applyBorder="1" applyAlignment="1" applyProtection="1">
      <alignment horizontal="left"/>
    </xf>
    <xf numFmtId="49" fontId="36" fillId="0" borderId="19" xfId="32" applyNumberFormat="1" applyFont="1" applyFill="1" applyBorder="1" applyAlignment="1" applyProtection="1">
      <alignment horizontal="center"/>
    </xf>
    <xf numFmtId="0" fontId="35" fillId="0" borderId="19" xfId="32" applyNumberFormat="1" applyFont="1" applyFill="1" applyBorder="1" applyAlignment="1" applyProtection="1">
      <alignment horizontal="right"/>
    </xf>
    <xf numFmtId="2" fontId="31" fillId="11" borderId="11" xfId="31" applyNumberFormat="1" applyFont="1" applyFill="1" applyBorder="1" applyAlignment="1" applyProtection="1">
      <alignment horizontal="center" vertical="center" wrapText="1"/>
    </xf>
    <xf numFmtId="2" fontId="29" fillId="0" borderId="0" xfId="31" applyNumberFormat="1" applyFont="1" applyAlignment="1" applyProtection="1">
      <alignment horizontal="left"/>
    </xf>
    <xf numFmtId="49" fontId="9" fillId="0" borderId="18" xfId="0" applyNumberFormat="1" applyFont="1" applyBorder="1" applyAlignment="1" applyProtection="1">
      <alignment horizontal="left" vertical="top" wrapText="1"/>
    </xf>
    <xf numFmtId="4" fontId="9" fillId="0" borderId="19" xfId="0" applyNumberFormat="1" applyFont="1" applyBorder="1" applyAlignment="1" applyProtection="1">
      <alignment vertical="top"/>
    </xf>
    <xf numFmtId="0" fontId="7" fillId="0" borderId="19" xfId="0" applyFont="1" applyBorder="1" applyAlignment="1" applyProtection="1">
      <alignment vertical="top"/>
    </xf>
    <xf numFmtId="4" fontId="7" fillId="0" borderId="19" xfId="0" applyNumberFormat="1" applyFont="1" applyBorder="1" applyAlignment="1" applyProtection="1">
      <alignment vertical="top"/>
    </xf>
    <xf numFmtId="4" fontId="9" fillId="0" borderId="20" xfId="0" applyNumberFormat="1" applyFont="1" applyBorder="1" applyAlignment="1" applyProtection="1">
      <alignment vertical="top"/>
    </xf>
    <xf numFmtId="4" fontId="7" fillId="0" borderId="0" xfId="0" applyNumberFormat="1" applyFont="1" applyFill="1" applyProtection="1"/>
    <xf numFmtId="0" fontId="7" fillId="0" borderId="0" xfId="0" applyFont="1" applyFill="1" applyProtection="1"/>
    <xf numFmtId="2" fontId="25" fillId="0" borderId="0" xfId="31" applyNumberFormat="1" applyFont="1" applyAlignment="1" applyProtection="1">
      <alignment horizontal="left"/>
    </xf>
    <xf numFmtId="2" fontId="25" fillId="0" borderId="0" xfId="31" applyNumberFormat="1" applyFont="1" applyAlignment="1" applyProtection="1">
      <alignment horizontal="right" vertical="top"/>
    </xf>
    <xf numFmtId="2" fontId="31" fillId="12" borderId="11" xfId="31" applyNumberFormat="1" applyFont="1" applyFill="1" applyBorder="1" applyAlignment="1" applyProtection="1">
      <alignment horizontal="center" vertical="center" wrapText="1"/>
    </xf>
    <xf numFmtId="2" fontId="10" fillId="12" borderId="0" xfId="32" applyNumberFormat="1" applyFont="1" applyFill="1" applyBorder="1" applyAlignment="1" applyProtection="1"/>
    <xf numFmtId="2" fontId="10" fillId="0" borderId="0" xfId="32" applyNumberFormat="1" applyFont="1" applyFill="1" applyBorder="1" applyAlignment="1" applyProtection="1"/>
    <xf numFmtId="2" fontId="44" fillId="0" borderId="0" xfId="32" applyNumberFormat="1" applyFont="1" applyFill="1" applyBorder="1" applyAlignment="1" applyProtection="1"/>
    <xf numFmtId="2" fontId="10" fillId="0" borderId="20" xfId="32" applyNumberFormat="1" applyFont="1" applyFill="1" applyBorder="1" applyAlignment="1" applyProtection="1"/>
    <xf numFmtId="2" fontId="0" fillId="0" borderId="0" xfId="0" applyNumberFormat="1"/>
    <xf numFmtId="2" fontId="62" fillId="0" borderId="0" xfId="0" applyNumberFormat="1" applyFont="1" applyAlignment="1">
      <alignment horizontal="center"/>
    </xf>
    <xf numFmtId="3" fontId="35" fillId="12" borderId="12" xfId="34" applyNumberFormat="1" applyFont="1" applyFill="1" applyBorder="1" applyAlignment="1">
      <alignment vertical="center" wrapText="1"/>
    </xf>
    <xf numFmtId="0" fontId="35" fillId="12" borderId="12" xfId="34" applyFont="1" applyFill="1" applyBorder="1" applyAlignment="1">
      <alignment horizontal="right"/>
    </xf>
    <xf numFmtId="0" fontId="35" fillId="12" borderId="12" xfId="34" applyFont="1" applyFill="1" applyBorder="1" applyAlignment="1">
      <alignment horizontal="left"/>
    </xf>
    <xf numFmtId="0" fontId="0" fillId="0" borderId="0" xfId="0" applyAlignment="1">
      <alignment vertical="center"/>
    </xf>
    <xf numFmtId="0" fontId="64" fillId="15" borderId="21" xfId="0" applyFont="1" applyFill="1" applyBorder="1" applyAlignment="1">
      <alignment vertical="center"/>
    </xf>
    <xf numFmtId="2" fontId="64" fillId="15" borderId="22" xfId="0" applyNumberFormat="1" applyFont="1" applyFill="1" applyBorder="1" applyAlignment="1">
      <alignment vertical="center"/>
    </xf>
    <xf numFmtId="2" fontId="64" fillId="15" borderId="23" xfId="0" applyNumberFormat="1" applyFont="1" applyFill="1" applyBorder="1" applyAlignment="1">
      <alignment vertical="center"/>
    </xf>
    <xf numFmtId="0" fontId="64" fillId="17" borderId="12" xfId="0" applyFont="1" applyFill="1" applyBorder="1"/>
    <xf numFmtId="2" fontId="64" fillId="17" borderId="12" xfId="0" applyNumberFormat="1" applyFont="1" applyFill="1" applyBorder="1"/>
    <xf numFmtId="0" fontId="64" fillId="0" borderId="24" xfId="0" applyFont="1" applyFill="1" applyBorder="1"/>
    <xf numFmtId="2" fontId="64" fillId="0" borderId="24" xfId="0" applyNumberFormat="1" applyFont="1" applyFill="1" applyBorder="1"/>
    <xf numFmtId="0" fontId="0" fillId="0" borderId="24" xfId="0" applyBorder="1"/>
    <xf numFmtId="2" fontId="0" fillId="0" borderId="24" xfId="0" applyNumberFormat="1" applyBorder="1"/>
    <xf numFmtId="0" fontId="64" fillId="16" borderId="12" xfId="0" applyFont="1" applyFill="1" applyBorder="1"/>
    <xf numFmtId="2" fontId="64" fillId="16" borderId="12" xfId="0" applyNumberFormat="1" applyFont="1" applyFill="1" applyBorder="1"/>
    <xf numFmtId="0" fontId="65" fillId="0" borderId="0" xfId="0" applyFont="1" applyAlignment="1">
      <alignment horizontal="center"/>
    </xf>
    <xf numFmtId="0" fontId="35" fillId="12" borderId="12" xfId="34" applyFont="1" applyFill="1" applyBorder="1"/>
    <xf numFmtId="3" fontId="10" fillId="12" borderId="12" xfId="34" applyNumberFormat="1" applyFont="1" applyFill="1" applyBorder="1" applyAlignment="1">
      <alignment horizontal="center" vertical="center" wrapText="1"/>
    </xf>
    <xf numFmtId="0" fontId="63" fillId="12" borderId="12" xfId="34" applyFont="1" applyFill="1" applyBorder="1" applyAlignment="1">
      <alignment vertical="center" wrapText="1"/>
    </xf>
    <xf numFmtId="0" fontId="10" fillId="12" borderId="12" xfId="34" applyFont="1" applyFill="1" applyBorder="1" applyAlignment="1">
      <alignment horizontal="center" vertical="center" wrapText="1"/>
    </xf>
    <xf numFmtId="169" fontId="63" fillId="13" borderId="12" xfId="34" applyNumberFormat="1" applyFont="1" applyFill="1" applyBorder="1" applyAlignment="1">
      <alignment vertical="center" wrapText="1"/>
    </xf>
    <xf numFmtId="4" fontId="9" fillId="13" borderId="16" xfId="0" applyNumberFormat="1" applyFont="1" applyFill="1" applyBorder="1" applyAlignment="1" applyProtection="1">
      <alignment vertical="top"/>
    </xf>
    <xf numFmtId="2" fontId="10" fillId="13" borderId="16" xfId="32" applyNumberFormat="1" applyFont="1" applyFill="1" applyBorder="1" applyAlignment="1" applyProtection="1"/>
    <xf numFmtId="171" fontId="40" fillId="0" borderId="12" xfId="34" applyNumberFormat="1" applyFont="1" applyFill="1" applyBorder="1" applyAlignment="1">
      <alignment horizontal="center" vertical="center" wrapText="1"/>
    </xf>
    <xf numFmtId="0" fontId="0" fillId="0" borderId="0" xfId="0" applyFill="1"/>
    <xf numFmtId="0" fontId="64" fillId="0" borderId="25" xfId="0" applyFont="1" applyFill="1" applyBorder="1"/>
    <xf numFmtId="2" fontId="64" fillId="0" borderId="25" xfId="0" applyNumberFormat="1" applyFont="1" applyFill="1" applyBorder="1"/>
    <xf numFmtId="0" fontId="66" fillId="17" borderId="12" xfId="0" applyFont="1" applyFill="1" applyBorder="1"/>
    <xf numFmtId="0" fontId="67" fillId="17" borderId="12" xfId="0" applyFont="1" applyFill="1" applyBorder="1"/>
    <xf numFmtId="2" fontId="67" fillId="17" borderId="12" xfId="0" applyNumberFormat="1" applyFont="1" applyFill="1" applyBorder="1"/>
    <xf numFmtId="2" fontId="66" fillId="17" borderId="12" xfId="0" applyNumberFormat="1" applyFont="1" applyFill="1" applyBorder="1"/>
    <xf numFmtId="0" fontId="68" fillId="0" borderId="0" xfId="42" applyFont="1" applyAlignment="1">
      <alignment horizontal="left" vertical="top"/>
      <protection locked="0"/>
    </xf>
    <xf numFmtId="168" fontId="68" fillId="0" borderId="0" xfId="42" applyNumberFormat="1" applyAlignment="1">
      <alignment horizontal="right" vertical="top"/>
      <protection locked="0"/>
    </xf>
    <xf numFmtId="0" fontId="68" fillId="0" borderId="0" xfId="42" applyAlignment="1">
      <alignment horizontal="left" vertical="top" wrapText="1"/>
      <protection locked="0"/>
    </xf>
    <xf numFmtId="37" fontId="68" fillId="0" borderId="0" xfId="42" applyNumberFormat="1" applyAlignment="1">
      <alignment horizontal="right" vertical="top"/>
      <protection locked="0"/>
    </xf>
    <xf numFmtId="0" fontId="68" fillId="0" borderId="0" xfId="42" applyAlignment="1">
      <alignment horizontal="left" vertical="top"/>
      <protection locked="0"/>
    </xf>
    <xf numFmtId="0" fontId="22" fillId="0" borderId="0" xfId="42" applyFont="1" applyAlignment="1">
      <alignment horizontal="left" wrapText="1"/>
      <protection locked="0"/>
    </xf>
    <xf numFmtId="37" fontId="22" fillId="0" borderId="0" xfId="42" applyNumberFormat="1" applyFont="1" applyAlignment="1">
      <alignment horizontal="right"/>
      <protection locked="0"/>
    </xf>
    <xf numFmtId="168" fontId="25" fillId="0" borderId="11" xfId="42" applyNumberFormat="1" applyFont="1" applyBorder="1" applyAlignment="1">
      <alignment horizontal="right"/>
      <protection locked="0"/>
    </xf>
    <xf numFmtId="0" fontId="25" fillId="0" borderId="11" xfId="42" applyFont="1" applyBorder="1" applyAlignment="1">
      <alignment horizontal="left" wrapText="1"/>
      <protection locked="0"/>
    </xf>
    <xf numFmtId="37" fontId="25" fillId="0" borderId="11" xfId="42" applyNumberFormat="1" applyFont="1" applyBorder="1" applyAlignment="1">
      <alignment horizontal="right"/>
      <protection locked="0"/>
    </xf>
    <xf numFmtId="168" fontId="24" fillId="0" borderId="11" xfId="42" applyNumberFormat="1" applyFont="1" applyBorder="1" applyAlignment="1">
      <alignment horizontal="right"/>
      <protection locked="0"/>
    </xf>
    <xf numFmtId="0" fontId="24" fillId="0" borderId="11" xfId="42" applyFont="1" applyBorder="1" applyAlignment="1">
      <alignment horizontal="left" wrapText="1"/>
      <protection locked="0"/>
    </xf>
    <xf numFmtId="37" fontId="24" fillId="0" borderId="11" xfId="42" applyNumberFormat="1" applyFont="1" applyBorder="1" applyAlignment="1">
      <alignment horizontal="right"/>
      <protection locked="0"/>
    </xf>
    <xf numFmtId="168" fontId="26" fillId="0" borderId="0" xfId="42" applyNumberFormat="1" applyFont="1" applyAlignment="1">
      <alignment horizontal="right"/>
      <protection locked="0"/>
    </xf>
    <xf numFmtId="0" fontId="26" fillId="0" borderId="0" xfId="42" applyFont="1" applyAlignment="1">
      <alignment horizontal="left" wrapText="1"/>
      <protection locked="0"/>
    </xf>
    <xf numFmtId="37" fontId="26" fillId="0" borderId="0" xfId="42" applyNumberFormat="1" applyFont="1" applyAlignment="1">
      <alignment horizontal="right"/>
      <protection locked="0"/>
    </xf>
    <xf numFmtId="168" fontId="23" fillId="0" borderId="0" xfId="42" applyNumberFormat="1" applyFont="1" applyAlignment="1">
      <alignment horizontal="right"/>
      <protection locked="0"/>
    </xf>
    <xf numFmtId="0" fontId="23" fillId="0" borderId="0" xfId="42" applyFont="1" applyAlignment="1">
      <alignment horizontal="left" wrapText="1"/>
      <protection locked="0"/>
    </xf>
    <xf numFmtId="37" fontId="23" fillId="0" borderId="0" xfId="42" applyNumberFormat="1" applyFont="1" applyAlignment="1">
      <alignment horizontal="right"/>
      <protection locked="0"/>
    </xf>
    <xf numFmtId="168" fontId="28" fillId="0" borderId="0" xfId="42" applyNumberFormat="1" applyFont="1" applyAlignment="1">
      <alignment horizontal="right"/>
      <protection locked="0"/>
    </xf>
    <xf numFmtId="0" fontId="28" fillId="0" borderId="0" xfId="42" applyFont="1" applyAlignment="1">
      <alignment horizontal="left" wrapText="1"/>
      <protection locked="0"/>
    </xf>
    <xf numFmtId="37" fontId="28" fillId="0" borderId="0" xfId="42" applyNumberFormat="1" applyFont="1" applyAlignment="1">
      <alignment horizontal="right"/>
      <protection locked="0"/>
    </xf>
    <xf numFmtId="168" fontId="27" fillId="0" borderId="0" xfId="42" applyNumberFormat="1" applyFont="1" applyAlignment="1">
      <alignment horizontal="right"/>
      <protection locked="0"/>
    </xf>
    <xf numFmtId="0" fontId="27" fillId="0" borderId="0" xfId="42" applyFont="1" applyAlignment="1">
      <alignment horizontal="left" wrapText="1"/>
      <protection locked="0"/>
    </xf>
    <xf numFmtId="37" fontId="27" fillId="0" borderId="0" xfId="42" applyNumberFormat="1" applyFont="1" applyAlignment="1">
      <alignment horizontal="right"/>
      <protection locked="0"/>
    </xf>
    <xf numFmtId="0" fontId="29" fillId="0" borderId="0" xfId="42" applyFont="1" applyAlignment="1" applyProtection="1">
      <alignment horizontal="left"/>
    </xf>
    <xf numFmtId="0" fontId="30" fillId="11" borderId="11" xfId="42" applyFont="1" applyFill="1" applyBorder="1" applyAlignment="1" applyProtection="1">
      <alignment horizontal="center" vertical="center" wrapText="1"/>
    </xf>
    <xf numFmtId="0" fontId="69" fillId="11" borderId="11" xfId="42" applyFont="1" applyFill="1" applyBorder="1" applyAlignment="1">
      <alignment horizontal="center" vertical="center" wrapText="1"/>
      <protection locked="0"/>
    </xf>
    <xf numFmtId="0" fontId="31" fillId="11" borderId="11" xfId="42" applyFont="1" applyFill="1" applyBorder="1" applyAlignment="1" applyProtection="1">
      <alignment horizontal="center" vertical="center" wrapText="1"/>
    </xf>
    <xf numFmtId="0" fontId="70" fillId="11" borderId="11" xfId="42" applyFont="1" applyFill="1" applyBorder="1" applyAlignment="1">
      <alignment horizontal="center" vertical="center" wrapText="1"/>
      <protection locked="0"/>
    </xf>
    <xf numFmtId="168" fontId="25" fillId="0" borderId="0" xfId="42" applyNumberFormat="1" applyFont="1" applyAlignment="1" applyProtection="1">
      <alignment horizontal="right" vertical="top"/>
    </xf>
    <xf numFmtId="0" fontId="25" fillId="0" borderId="0" xfId="42" applyFont="1" applyAlignment="1" applyProtection="1">
      <alignment horizontal="left"/>
    </xf>
    <xf numFmtId="168" fontId="68" fillId="0" borderId="0" xfId="42" applyNumberFormat="1" applyFont="1" applyAlignment="1">
      <alignment horizontal="right" vertical="top"/>
      <protection locked="0"/>
    </xf>
    <xf numFmtId="0" fontId="25" fillId="0" borderId="0" xfId="42" applyFont="1" applyAlignment="1" applyProtection="1">
      <alignment horizontal="left" vertical="top" wrapText="1"/>
    </xf>
    <xf numFmtId="0" fontId="32" fillId="0" borderId="0" xfId="42" applyFont="1" applyAlignment="1" applyProtection="1">
      <alignment horizontal="left" vertical="center"/>
    </xf>
    <xf numFmtId="0" fontId="32" fillId="0" borderId="0" xfId="42" applyFont="1" applyAlignment="1" applyProtection="1">
      <alignment horizontal="left"/>
    </xf>
    <xf numFmtId="0" fontId="25" fillId="0" borderId="17" xfId="42" applyFont="1" applyBorder="1" applyAlignment="1">
      <alignment horizontal="left" wrapText="1"/>
      <protection locked="0"/>
    </xf>
    <xf numFmtId="168" fontId="25" fillId="0" borderId="17" xfId="42" applyNumberFormat="1" applyFont="1" applyBorder="1" applyAlignment="1">
      <alignment horizontal="right"/>
      <protection locked="0"/>
    </xf>
    <xf numFmtId="0" fontId="22" fillId="0" borderId="18" xfId="42" applyFont="1" applyBorder="1" applyAlignment="1">
      <alignment horizontal="left" wrapText="1"/>
      <protection locked="0"/>
    </xf>
    <xf numFmtId="0" fontId="22" fillId="0" borderId="19" xfId="42" applyFont="1" applyBorder="1" applyAlignment="1">
      <alignment horizontal="left" wrapText="1"/>
      <protection locked="0"/>
    </xf>
    <xf numFmtId="168" fontId="22" fillId="0" borderId="19" xfId="42" applyNumberFormat="1" applyFont="1" applyBorder="1" applyAlignment="1">
      <alignment horizontal="right"/>
      <protection locked="0"/>
    </xf>
    <xf numFmtId="168" fontId="26" fillId="14" borderId="0" xfId="42" applyNumberFormat="1" applyFont="1" applyFill="1" applyAlignment="1" applyProtection="1">
      <alignment horizontal="right"/>
    </xf>
    <xf numFmtId="168" fontId="27" fillId="12" borderId="0" xfId="42" applyNumberFormat="1" applyFont="1" applyFill="1" applyAlignment="1" applyProtection="1">
      <alignment horizontal="right"/>
    </xf>
    <xf numFmtId="168" fontId="22" fillId="13" borderId="16" xfId="42" applyNumberFormat="1" applyFont="1" applyFill="1" applyBorder="1" applyAlignment="1" applyProtection="1">
      <alignment horizontal="right"/>
    </xf>
    <xf numFmtId="168" fontId="25" fillId="12" borderId="11" xfId="42" applyNumberFormat="1" applyFont="1" applyFill="1" applyBorder="1" applyAlignment="1" applyProtection="1">
      <alignment horizontal="right"/>
    </xf>
    <xf numFmtId="168" fontId="24" fillId="12" borderId="11" xfId="42" applyNumberFormat="1" applyFont="1" applyFill="1" applyBorder="1" applyAlignment="1" applyProtection="1">
      <alignment horizontal="right"/>
    </xf>
    <xf numFmtId="168" fontId="25" fillId="12" borderId="11" xfId="42" applyNumberFormat="1" applyFont="1" applyFill="1" applyBorder="1" applyAlignment="1">
      <alignment horizontal="right"/>
      <protection locked="0"/>
    </xf>
    <xf numFmtId="168" fontId="26" fillId="19" borderId="0" xfId="42" applyNumberFormat="1" applyFont="1" applyFill="1" applyAlignment="1" applyProtection="1">
      <alignment horizontal="right"/>
    </xf>
    <xf numFmtId="168" fontId="27" fillId="19" borderId="0" xfId="42" applyNumberFormat="1" applyFont="1" applyFill="1" applyAlignment="1" applyProtection="1">
      <alignment horizontal="right"/>
    </xf>
    <xf numFmtId="168" fontId="25" fillId="12" borderId="17" xfId="42" applyNumberFormat="1" applyFont="1" applyFill="1" applyBorder="1" applyAlignment="1" applyProtection="1">
      <alignment horizontal="right"/>
    </xf>
    <xf numFmtId="0" fontId="71" fillId="0" borderId="0" xfId="32" applyNumberFormat="1" applyFont="1" applyFill="1" applyBorder="1" applyAlignment="1" applyProtection="1">
      <alignment horizontal="left"/>
    </xf>
    <xf numFmtId="2" fontId="60" fillId="14" borderId="16" xfId="32" applyNumberFormat="1" applyFont="1" applyFill="1" applyBorder="1" applyAlignment="1" applyProtection="1"/>
    <xf numFmtId="16" fontId="71" fillId="0" borderId="0" xfId="32" applyNumberFormat="1" applyFont="1" applyFill="1" applyBorder="1" applyAlignment="1" applyProtection="1">
      <alignment horizontal="left"/>
    </xf>
    <xf numFmtId="2" fontId="10" fillId="14" borderId="16" xfId="32" applyNumberFormat="1" applyFont="1" applyFill="1" applyBorder="1" applyAlignment="1" applyProtection="1"/>
    <xf numFmtId="0" fontId="67" fillId="18" borderId="12" xfId="0" applyFont="1" applyFill="1" applyBorder="1"/>
    <xf numFmtId="2" fontId="67" fillId="18" borderId="12" xfId="0" applyNumberFormat="1" applyFont="1" applyFill="1" applyBorder="1"/>
    <xf numFmtId="2" fontId="35" fillId="0" borderId="12" xfId="39" applyNumberFormat="1" applyFont="1" applyFill="1" applyBorder="1" applyAlignment="1">
      <alignment horizontal="right"/>
    </xf>
    <xf numFmtId="0" fontId="35" fillId="0" borderId="12" xfId="39" applyNumberFormat="1" applyFont="1" applyFill="1" applyBorder="1" applyAlignment="1">
      <alignment horizontal="right"/>
    </xf>
    <xf numFmtId="0" fontId="3" fillId="0" borderId="0" xfId="44"/>
    <xf numFmtId="0" fontId="56" fillId="0" borderId="0" xfId="44" applyFont="1" applyFill="1" applyBorder="1"/>
    <xf numFmtId="169" fontId="40" fillId="0" borderId="0" xfId="44" applyNumberFormat="1" applyFont="1" applyFill="1" applyBorder="1"/>
    <xf numFmtId="169" fontId="58" fillId="0" borderId="0" xfId="44" applyNumberFormat="1" applyFont="1" applyFill="1" applyBorder="1" applyAlignment="1">
      <alignment vertical="center" wrapText="1"/>
    </xf>
    <xf numFmtId="171" fontId="57" fillId="0" borderId="0" xfId="44" applyNumberFormat="1" applyFont="1" applyFill="1" applyBorder="1" applyAlignment="1">
      <alignment vertical="center" wrapText="1"/>
    </xf>
    <xf numFmtId="4" fontId="57" fillId="0" borderId="0" xfId="44" applyNumberFormat="1" applyFont="1" applyFill="1" applyBorder="1" applyAlignment="1">
      <alignment horizontal="right"/>
    </xf>
    <xf numFmtId="3" fontId="57" fillId="0" borderId="0" xfId="44" applyNumberFormat="1" applyFont="1" applyFill="1" applyBorder="1" applyAlignment="1">
      <alignment horizontal="center" vertical="center" wrapText="1"/>
    </xf>
    <xf numFmtId="0" fontId="58" fillId="0" borderId="0" xfId="44" applyFont="1" applyFill="1" applyBorder="1" applyAlignment="1">
      <alignment vertical="center" wrapText="1"/>
    </xf>
    <xf numFmtId="0" fontId="57" fillId="0" borderId="0" xfId="44" applyFont="1" applyFill="1" applyBorder="1" applyAlignment="1">
      <alignment horizontal="center" vertical="center" wrapText="1"/>
    </xf>
    <xf numFmtId="0" fontId="57" fillId="0" borderId="0" xfId="44" applyFont="1" applyFill="1" applyBorder="1" applyAlignment="1">
      <alignment horizontal="left" vertical="center" wrapText="1"/>
    </xf>
    <xf numFmtId="0" fontId="40" fillId="0" borderId="0" xfId="44" applyFont="1" applyFill="1" applyBorder="1"/>
    <xf numFmtId="171" fontId="40" fillId="0" borderId="0" xfId="44" applyNumberFormat="1" applyFont="1" applyFill="1" applyBorder="1"/>
    <xf numFmtId="4" fontId="40" fillId="0" borderId="0" xfId="44" applyNumberFormat="1" applyFont="1" applyFill="1" applyBorder="1"/>
    <xf numFmtId="0" fontId="40" fillId="0" borderId="0" xfId="44" applyFont="1" applyFill="1" applyBorder="1" applyAlignment="1">
      <alignment horizontal="center"/>
    </xf>
    <xf numFmtId="0" fontId="58" fillId="0" borderId="0" xfId="44" applyFont="1" applyFill="1" applyBorder="1"/>
    <xf numFmtId="169" fontId="59" fillId="0" borderId="26" xfId="44" applyNumberFormat="1" applyFont="1" applyFill="1" applyBorder="1" applyAlignment="1">
      <alignment vertical="center" wrapText="1"/>
    </xf>
    <xf numFmtId="171" fontId="57" fillId="0" borderId="26" xfId="44" applyNumberFormat="1" applyFont="1" applyFill="1" applyBorder="1"/>
    <xf numFmtId="4" fontId="57" fillId="0" borderId="26" xfId="44" applyNumberFormat="1" applyFont="1" applyFill="1" applyBorder="1"/>
    <xf numFmtId="0" fontId="57" fillId="0" borderId="26" xfId="44" applyFont="1" applyFill="1" applyBorder="1" applyAlignment="1">
      <alignment horizontal="center"/>
    </xf>
    <xf numFmtId="0" fontId="73" fillId="0" borderId="26" xfId="44" applyFont="1" applyFill="1" applyBorder="1"/>
    <xf numFmtId="0" fontId="57" fillId="0" borderId="26" xfId="44" applyFont="1" applyFill="1" applyBorder="1" applyAlignment="1">
      <alignment horizontal="left"/>
    </xf>
    <xf numFmtId="169" fontId="59" fillId="0" borderId="0" xfId="44" applyNumberFormat="1" applyFont="1" applyFill="1" applyBorder="1" applyAlignment="1">
      <alignment vertical="center" wrapText="1"/>
    </xf>
    <xf numFmtId="171" fontId="40" fillId="0" borderId="0" xfId="44" applyNumberFormat="1" applyFont="1" applyFill="1" applyBorder="1" applyAlignment="1">
      <alignment vertical="center" wrapText="1"/>
    </xf>
    <xf numFmtId="4" fontId="40" fillId="0" borderId="0" xfId="44" applyNumberFormat="1" applyFont="1" applyFill="1" applyBorder="1" applyAlignment="1">
      <alignment vertical="center" wrapText="1"/>
    </xf>
    <xf numFmtId="0" fontId="74" fillId="0" borderId="0" xfId="44" applyFont="1" applyFill="1" applyBorder="1"/>
    <xf numFmtId="1" fontId="59" fillId="0" borderId="0" xfId="44" applyNumberFormat="1" applyFont="1" applyFill="1" applyBorder="1"/>
    <xf numFmtId="0" fontId="56" fillId="0" borderId="0" xfId="44" applyFont="1" applyFill="1" applyBorder="1" applyAlignment="1">
      <alignment horizontal="center" vertical="center" wrapText="1"/>
    </xf>
    <xf numFmtId="0" fontId="56" fillId="0" borderId="0" xfId="44" applyFont="1" applyFill="1" applyBorder="1" applyAlignment="1">
      <alignment horizontal="left" vertical="center" wrapText="1"/>
    </xf>
    <xf numFmtId="3" fontId="40" fillId="0" borderId="0" xfId="44" applyNumberFormat="1" applyFont="1" applyFill="1" applyBorder="1" applyAlignment="1">
      <alignment horizontal="center" vertical="center" wrapText="1"/>
    </xf>
    <xf numFmtId="0" fontId="59" fillId="0" borderId="0" xfId="44" applyFont="1" applyFill="1" applyBorder="1" applyAlignment="1">
      <alignment vertical="center" wrapText="1"/>
    </xf>
    <xf numFmtId="169" fontId="56" fillId="0" borderId="0" xfId="44" applyNumberFormat="1" applyFont="1" applyFill="1" applyBorder="1" applyAlignment="1">
      <alignment horizontal="left" vertical="center" wrapText="1"/>
    </xf>
    <xf numFmtId="169" fontId="56" fillId="0" borderId="0" xfId="44" applyNumberFormat="1" applyFont="1" applyFill="1" applyBorder="1" applyAlignment="1">
      <alignment vertical="center" wrapText="1"/>
    </xf>
    <xf numFmtId="171" fontId="56" fillId="0" borderId="0" xfId="44" applyNumberFormat="1" applyFont="1" applyFill="1" applyBorder="1" applyAlignment="1">
      <alignment vertical="center" wrapText="1"/>
    </xf>
    <xf numFmtId="4" fontId="56" fillId="0" borderId="0" xfId="44" applyNumberFormat="1" applyFont="1" applyFill="1" applyBorder="1" applyAlignment="1">
      <alignment vertical="center" wrapText="1"/>
    </xf>
    <xf numFmtId="3" fontId="56" fillId="0" borderId="0" xfId="44" applyNumberFormat="1" applyFont="1" applyFill="1" applyBorder="1" applyAlignment="1">
      <alignment horizontal="center" vertical="center" wrapText="1"/>
    </xf>
    <xf numFmtId="0" fontId="75" fillId="0" borderId="0" xfId="44" applyFont="1" applyFill="1" applyBorder="1" applyAlignment="1">
      <alignment vertical="center" wrapText="1"/>
    </xf>
    <xf numFmtId="0" fontId="76" fillId="0" borderId="0" xfId="44" applyFont="1" applyFill="1" applyBorder="1" applyAlignment="1">
      <alignment vertical="center" wrapText="1"/>
    </xf>
    <xf numFmtId="0" fontId="77" fillId="0" borderId="0" xfId="44" applyFont="1" applyFill="1" applyBorder="1" applyAlignment="1">
      <alignment vertical="center" wrapText="1"/>
    </xf>
    <xf numFmtId="2" fontId="77" fillId="0" borderId="0" xfId="44" applyNumberFormat="1" applyFont="1" applyFill="1" applyBorder="1" applyAlignment="1">
      <alignment horizontal="right"/>
    </xf>
    <xf numFmtId="1" fontId="77" fillId="0" borderId="0" xfId="44" applyNumberFormat="1" applyFont="1" applyFill="1" applyBorder="1"/>
    <xf numFmtId="2" fontId="51" fillId="0" borderId="0" xfId="44" applyNumberFormat="1" applyFont="1" applyAlignment="1">
      <alignment horizontal="right"/>
    </xf>
    <xf numFmtId="171" fontId="56" fillId="0" borderId="0" xfId="44" applyNumberFormat="1" applyFont="1" applyAlignment="1">
      <alignment horizontal="right"/>
    </xf>
    <xf numFmtId="4" fontId="56" fillId="0" borderId="0" xfId="44" applyNumberFormat="1" applyFont="1" applyAlignment="1">
      <alignment horizontal="right"/>
    </xf>
    <xf numFmtId="1" fontId="56" fillId="0" borderId="0" xfId="44" applyNumberFormat="1" applyFont="1" applyAlignment="1">
      <alignment horizontal="center"/>
    </xf>
    <xf numFmtId="1" fontId="51" fillId="0" borderId="0" xfId="44" applyNumberFormat="1" applyFont="1"/>
    <xf numFmtId="0" fontId="56" fillId="0" borderId="0" xfId="44" applyFont="1" applyAlignment="1">
      <alignment horizontal="left"/>
    </xf>
    <xf numFmtId="0" fontId="77" fillId="0" borderId="0" xfId="44" applyFont="1" applyFill="1" applyBorder="1" applyAlignment="1">
      <alignment horizontal="left" vertical="center" wrapText="1"/>
    </xf>
    <xf numFmtId="0" fontId="3" fillId="0" borderId="0" xfId="44" applyFill="1"/>
    <xf numFmtId="0" fontId="3" fillId="0" borderId="0" xfId="44" applyFill="1" applyAlignment="1">
      <alignment horizontal="center"/>
    </xf>
    <xf numFmtId="0" fontId="35" fillId="0" borderId="0" xfId="44" applyFont="1" applyFill="1"/>
    <xf numFmtId="170" fontId="35" fillId="0" borderId="12" xfId="44" applyNumberFormat="1" applyFont="1" applyFill="1" applyBorder="1" applyAlignment="1">
      <alignment vertical="center" wrapText="1"/>
    </xf>
    <xf numFmtId="3" fontId="35" fillId="0" borderId="12" xfId="44" applyNumberFormat="1" applyFont="1" applyFill="1" applyBorder="1" applyAlignment="1">
      <alignment vertical="center" wrapText="1"/>
    </xf>
    <xf numFmtId="169" fontId="35" fillId="0" borderId="12" xfId="44" applyNumberFormat="1" applyFont="1" applyFill="1" applyBorder="1" applyAlignment="1">
      <alignment vertical="center" wrapText="1"/>
    </xf>
    <xf numFmtId="3" fontId="35" fillId="0" borderId="12" xfId="44" applyNumberFormat="1" applyFont="1" applyFill="1" applyBorder="1" applyAlignment="1">
      <alignment horizontal="center" vertical="center" wrapText="1"/>
    </xf>
    <xf numFmtId="0" fontId="51" fillId="0" borderId="12" xfId="44" applyFont="1" applyFill="1" applyBorder="1" applyAlignment="1">
      <alignment vertical="center" wrapText="1"/>
    </xf>
    <xf numFmtId="0" fontId="35" fillId="0" borderId="12" xfId="44" applyFont="1" applyFill="1" applyBorder="1" applyAlignment="1">
      <alignment horizontal="center" vertical="center" wrapText="1"/>
    </xf>
    <xf numFmtId="0" fontId="35" fillId="0" borderId="12" xfId="44" applyFont="1" applyFill="1" applyBorder="1"/>
    <xf numFmtId="0" fontId="35" fillId="0" borderId="12" xfId="44" applyFont="1" applyFill="1" applyBorder="1" applyAlignment="1">
      <alignment horizontal="right"/>
    </xf>
    <xf numFmtId="0" fontId="35" fillId="0" borderId="12" xfId="44" applyFont="1" applyFill="1" applyBorder="1" applyAlignment="1">
      <alignment horizontal="left"/>
    </xf>
    <xf numFmtId="1" fontId="51" fillId="0" borderId="12" xfId="44" applyNumberFormat="1" applyFont="1" applyFill="1" applyBorder="1"/>
    <xf numFmtId="2" fontId="35" fillId="0" borderId="12" xfId="44" applyNumberFormat="1" applyFont="1" applyFill="1" applyBorder="1" applyAlignment="1">
      <alignment horizontal="right"/>
    </xf>
    <xf numFmtId="1" fontId="35" fillId="0" borderId="12" xfId="44" applyNumberFormat="1" applyFont="1" applyFill="1" applyBorder="1" applyAlignment="1">
      <alignment horizontal="center"/>
    </xf>
    <xf numFmtId="1" fontId="35" fillId="0" borderId="12" xfId="44" applyNumberFormat="1" applyFont="1" applyFill="1" applyBorder="1"/>
    <xf numFmtId="172" fontId="35" fillId="0" borderId="12" xfId="44" applyNumberFormat="1" applyFont="1" applyFill="1" applyBorder="1" applyAlignment="1">
      <alignment vertical="center" wrapText="1"/>
    </xf>
    <xf numFmtId="1" fontId="35" fillId="0" borderId="12" xfId="44" applyNumberFormat="1" applyFont="1" applyFill="1" applyBorder="1" applyAlignment="1">
      <alignment horizontal="right"/>
    </xf>
    <xf numFmtId="0" fontId="35" fillId="0" borderId="12" xfId="44" applyFont="1" applyFill="1" applyBorder="1" applyAlignment="1">
      <alignment horizontal="center"/>
    </xf>
    <xf numFmtId="170" fontId="35" fillId="0" borderId="12" xfId="44" applyNumberFormat="1" applyFont="1" applyFill="1" applyBorder="1" applyAlignment="1">
      <alignment horizontal="center" vertical="center" wrapText="1"/>
    </xf>
    <xf numFmtId="1" fontId="61" fillId="0" borderId="12" xfId="44" applyNumberFormat="1" applyFont="1" applyFill="1" applyBorder="1"/>
    <xf numFmtId="0" fontId="3" fillId="0" borderId="0" xfId="44" applyFill="1" applyAlignment="1">
      <alignment horizontal="left"/>
    </xf>
    <xf numFmtId="0" fontId="40" fillId="0" borderId="4" xfId="44" applyFont="1" applyFill="1" applyBorder="1" applyAlignment="1">
      <alignment horizontal="left" vertical="center" wrapText="1"/>
    </xf>
    <xf numFmtId="0" fontId="40" fillId="0" borderId="4" xfId="44" applyFont="1" applyFill="1" applyBorder="1" applyAlignment="1">
      <alignment horizontal="left" vertical="center"/>
    </xf>
    <xf numFmtId="0" fontId="3" fillId="0" borderId="0" xfId="44" applyFill="1" applyAlignment="1">
      <alignment horizontal="justify"/>
    </xf>
    <xf numFmtId="170" fontId="40" fillId="0" borderId="12" xfId="44" applyNumberFormat="1" applyFont="1" applyFill="1" applyBorder="1" applyAlignment="1">
      <alignment horizontal="center" vertical="center" wrapText="1"/>
    </xf>
    <xf numFmtId="171" fontId="40" fillId="0" borderId="5" xfId="44" applyNumberFormat="1" applyFont="1" applyFill="1" applyBorder="1" applyAlignment="1">
      <alignment horizontal="center" vertical="center" wrapText="1"/>
    </xf>
    <xf numFmtId="171" fontId="40" fillId="0" borderId="12" xfId="44" applyNumberFormat="1" applyFont="1" applyFill="1" applyBorder="1" applyAlignment="1">
      <alignment horizontal="center" vertical="center" wrapText="1"/>
    </xf>
    <xf numFmtId="0" fontId="40" fillId="0" borderId="9" xfId="44" applyFont="1" applyFill="1" applyBorder="1" applyAlignment="1">
      <alignment horizontal="center" vertical="center" wrapText="1"/>
    </xf>
    <xf numFmtId="2" fontId="40" fillId="0" borderId="9" xfId="44" applyNumberFormat="1" applyFont="1" applyFill="1" applyBorder="1" applyAlignment="1">
      <alignment horizontal="justify" vertical="center" wrapText="1"/>
    </xf>
    <xf numFmtId="0" fontId="3" fillId="0" borderId="0" xfId="44" applyFill="1" applyAlignment="1"/>
    <xf numFmtId="0" fontId="40" fillId="0" borderId="4" xfId="44" applyFont="1" applyFill="1" applyBorder="1" applyAlignment="1">
      <alignment horizontal="center" vertical="center" wrapText="1"/>
    </xf>
    <xf numFmtId="2" fontId="40" fillId="0" borderId="4" xfId="44" applyNumberFormat="1" applyFont="1" applyFill="1" applyBorder="1" applyAlignment="1">
      <alignment vertical="center" wrapText="1"/>
    </xf>
    <xf numFmtId="169" fontId="72" fillId="13" borderId="0" xfId="44" applyNumberFormat="1" applyFont="1" applyFill="1" applyBorder="1"/>
    <xf numFmtId="2" fontId="35" fillId="0" borderId="12" xfId="45" applyNumberFormat="1" applyFont="1" applyBorder="1" applyAlignment="1">
      <alignment horizontal="right"/>
    </xf>
    <xf numFmtId="0" fontId="1" fillId="0" borderId="0" xfId="46"/>
    <xf numFmtId="0" fontId="56" fillId="0" borderId="0" xfId="46" applyFont="1" applyFill="1" applyBorder="1"/>
    <xf numFmtId="171" fontId="56" fillId="0" borderId="0" xfId="46" applyNumberFormat="1" applyFont="1" applyFill="1" applyBorder="1"/>
    <xf numFmtId="4" fontId="56" fillId="0" borderId="0" xfId="46" applyNumberFormat="1" applyFont="1" applyFill="1" applyBorder="1"/>
    <xf numFmtId="0" fontId="56" fillId="0" borderId="0" xfId="46" applyFont="1" applyFill="1" applyBorder="1" applyAlignment="1">
      <alignment horizontal="center"/>
    </xf>
    <xf numFmtId="0" fontId="56" fillId="0" borderId="0" xfId="46" applyFont="1" applyFill="1" applyBorder="1" applyAlignment="1">
      <alignment horizontal="left"/>
    </xf>
    <xf numFmtId="169" fontId="59" fillId="0" borderId="0" xfId="46" applyNumberFormat="1" applyFont="1" applyFill="1" applyBorder="1" applyAlignment="1">
      <alignment vertical="center" wrapText="1"/>
    </xf>
    <xf numFmtId="171" fontId="40" fillId="0" borderId="0" xfId="46" applyNumberFormat="1" applyFont="1" applyFill="1" applyBorder="1" applyAlignment="1">
      <alignment vertical="center" wrapText="1"/>
    </xf>
    <xf numFmtId="4" fontId="40" fillId="0" borderId="0" xfId="46" applyNumberFormat="1" applyFont="1" applyFill="1" applyBorder="1" applyAlignment="1">
      <alignment horizontal="right"/>
    </xf>
    <xf numFmtId="3" fontId="40" fillId="0" borderId="0" xfId="46" applyNumberFormat="1" applyFont="1" applyFill="1" applyBorder="1" applyAlignment="1">
      <alignment horizontal="center" vertical="center" wrapText="1"/>
    </xf>
    <xf numFmtId="0" fontId="59" fillId="0" borderId="0" xfId="46" applyFont="1" applyFill="1" applyBorder="1" applyAlignment="1">
      <alignment vertical="center" wrapText="1"/>
    </xf>
    <xf numFmtId="0" fontId="56" fillId="0" borderId="0" xfId="46" applyFont="1" applyFill="1" applyBorder="1" applyAlignment="1">
      <alignment horizontal="center" vertical="center" wrapText="1"/>
    </xf>
    <xf numFmtId="0" fontId="56" fillId="0" borderId="0" xfId="46" applyFont="1" applyFill="1" applyBorder="1" applyAlignment="1">
      <alignment horizontal="left" vertical="center" wrapText="1"/>
    </xf>
    <xf numFmtId="0" fontId="40" fillId="0" borderId="0" xfId="46" applyFont="1" applyFill="1" applyBorder="1"/>
    <xf numFmtId="171" fontId="40" fillId="0" borderId="0" xfId="46" applyNumberFormat="1" applyFont="1" applyFill="1" applyBorder="1"/>
    <xf numFmtId="4" fontId="40" fillId="0" borderId="0" xfId="46" applyNumberFormat="1" applyFont="1" applyFill="1" applyBorder="1"/>
    <xf numFmtId="0" fontId="40" fillId="0" borderId="0" xfId="46" applyFont="1" applyFill="1" applyBorder="1" applyAlignment="1">
      <alignment horizontal="center"/>
    </xf>
    <xf numFmtId="0" fontId="59" fillId="0" borderId="0" xfId="46" applyFont="1" applyFill="1" applyBorder="1"/>
    <xf numFmtId="169" fontId="59" fillId="0" borderId="26" xfId="46" applyNumberFormat="1" applyFont="1" applyFill="1" applyBorder="1" applyAlignment="1">
      <alignment vertical="center" wrapText="1"/>
    </xf>
    <xf numFmtId="171" fontId="40" fillId="0" borderId="26" xfId="46" applyNumberFormat="1" applyFont="1" applyFill="1" applyBorder="1" applyAlignment="1">
      <alignment vertical="center" wrapText="1"/>
    </xf>
    <xf numFmtId="4" fontId="40" fillId="0" borderId="26" xfId="46" applyNumberFormat="1" applyFont="1" applyFill="1" applyBorder="1" applyAlignment="1">
      <alignment vertical="center" wrapText="1"/>
    </xf>
    <xf numFmtId="3" fontId="40" fillId="0" borderId="26" xfId="46" applyNumberFormat="1" applyFont="1" applyFill="1" applyBorder="1" applyAlignment="1">
      <alignment horizontal="center" vertical="center" wrapText="1"/>
    </xf>
    <xf numFmtId="0" fontId="59" fillId="0" borderId="26" xfId="46" applyFont="1" applyFill="1" applyBorder="1" applyAlignment="1">
      <alignment vertical="center" wrapText="1"/>
    </xf>
    <xf numFmtId="169" fontId="56" fillId="0" borderId="0" xfId="46" applyNumberFormat="1" applyFont="1" applyFill="1" applyBorder="1" applyAlignment="1">
      <alignment horizontal="left" vertical="center" wrapText="1"/>
    </xf>
    <xf numFmtId="169" fontId="59" fillId="0" borderId="0" xfId="46" applyNumberFormat="1" applyFont="1" applyFill="1" applyBorder="1" applyAlignment="1">
      <alignment horizontal="right" vertical="center" wrapText="1"/>
    </xf>
    <xf numFmtId="4" fontId="40" fillId="0" borderId="0" xfId="46" applyNumberFormat="1" applyFont="1" applyFill="1" applyBorder="1" applyAlignment="1">
      <alignment vertical="center" wrapText="1"/>
    </xf>
    <xf numFmtId="169" fontId="56" fillId="0" borderId="0" xfId="46" applyNumberFormat="1" applyFont="1" applyFill="1" applyBorder="1" applyAlignment="1">
      <alignment vertical="center" wrapText="1"/>
    </xf>
    <xf numFmtId="171" fontId="56" fillId="0" borderId="0" xfId="46" applyNumberFormat="1" applyFont="1" applyFill="1" applyBorder="1" applyAlignment="1">
      <alignment vertical="center" wrapText="1"/>
    </xf>
    <xf numFmtId="4" fontId="56" fillId="0" borderId="0" xfId="46" applyNumberFormat="1" applyFont="1" applyFill="1" applyBorder="1" applyAlignment="1">
      <alignment vertical="center" wrapText="1"/>
    </xf>
    <xf numFmtId="3" fontId="56" fillId="0" borderId="0" xfId="46" applyNumberFormat="1" applyFont="1" applyFill="1" applyBorder="1" applyAlignment="1">
      <alignment horizontal="center" vertical="center" wrapText="1"/>
    </xf>
    <xf numFmtId="0" fontId="79" fillId="0" borderId="0" xfId="46" applyFont="1" applyFill="1" applyBorder="1" applyAlignment="1">
      <alignment vertical="center" wrapText="1"/>
    </xf>
    <xf numFmtId="0" fontId="77" fillId="0" borderId="0" xfId="46" applyFont="1" applyFill="1" applyBorder="1" applyAlignment="1">
      <alignment vertical="center" wrapText="1"/>
    </xf>
    <xf numFmtId="0" fontId="58" fillId="0" borderId="0" xfId="46" applyFont="1" applyFill="1" applyBorder="1" applyAlignment="1">
      <alignment vertical="center" wrapText="1"/>
    </xf>
    <xf numFmtId="2" fontId="77" fillId="0" borderId="0" xfId="46" applyNumberFormat="1" applyFont="1" applyFill="1" applyBorder="1" applyAlignment="1">
      <alignment horizontal="right"/>
    </xf>
    <xf numFmtId="1" fontId="77" fillId="0" borderId="0" xfId="46" applyNumberFormat="1" applyFont="1" applyFill="1" applyBorder="1"/>
    <xf numFmtId="2" fontId="51" fillId="0" borderId="0" xfId="46" applyNumberFormat="1" applyFont="1" applyAlignment="1">
      <alignment horizontal="right"/>
    </xf>
    <xf numFmtId="171" fontId="56" fillId="0" borderId="0" xfId="46" applyNumberFormat="1" applyFont="1" applyAlignment="1">
      <alignment horizontal="right"/>
    </xf>
    <xf numFmtId="4" fontId="56" fillId="0" borderId="0" xfId="46" applyNumberFormat="1" applyFont="1" applyAlignment="1">
      <alignment horizontal="right"/>
    </xf>
    <xf numFmtId="1" fontId="56" fillId="0" borderId="0" xfId="46" applyNumberFormat="1" applyFont="1" applyAlignment="1">
      <alignment horizontal="center"/>
    </xf>
    <xf numFmtId="1" fontId="51" fillId="0" borderId="0" xfId="46" applyNumberFormat="1" applyFont="1"/>
    <xf numFmtId="0" fontId="56" fillId="0" borderId="0" xfId="46" applyFont="1" applyAlignment="1">
      <alignment horizontal="left"/>
    </xf>
    <xf numFmtId="0" fontId="77" fillId="0" borderId="0" xfId="46" applyFont="1" applyFill="1" applyBorder="1" applyAlignment="1">
      <alignment horizontal="left" vertical="center" wrapText="1"/>
    </xf>
    <xf numFmtId="0" fontId="1" fillId="0" borderId="0" xfId="46" applyFill="1"/>
    <xf numFmtId="4" fontId="77" fillId="0" borderId="0" xfId="46" applyNumberFormat="1" applyFont="1" applyFill="1" applyBorder="1" applyAlignment="1">
      <alignment horizontal="right"/>
    </xf>
    <xf numFmtId="0" fontId="56" fillId="0" borderId="0" xfId="46" applyFont="1" applyFill="1" applyAlignment="1">
      <alignment horizontal="left"/>
    </xf>
    <xf numFmtId="2" fontId="56" fillId="0" borderId="0" xfId="46" applyNumberFormat="1" applyFont="1" applyFill="1" applyBorder="1" applyAlignment="1">
      <alignment horizontal="right"/>
    </xf>
    <xf numFmtId="3" fontId="56" fillId="0" borderId="0" xfId="46" applyNumberFormat="1" applyFont="1" applyFill="1" applyBorder="1" applyAlignment="1">
      <alignment horizontal="left" vertical="center" wrapText="1"/>
    </xf>
    <xf numFmtId="169" fontId="56" fillId="0" borderId="0" xfId="46" applyNumberFormat="1" applyFont="1" applyFill="1" applyBorder="1" applyAlignment="1">
      <alignment horizontal="right"/>
    </xf>
    <xf numFmtId="4" fontId="56" fillId="0" borderId="0" xfId="46" applyNumberFormat="1" applyFont="1" applyFill="1" applyBorder="1" applyAlignment="1">
      <alignment wrapText="1"/>
    </xf>
    <xf numFmtId="1" fontId="56" fillId="0" borderId="0" xfId="46" applyNumberFormat="1" applyFont="1" applyFill="1" applyBorder="1" applyAlignment="1">
      <alignment horizontal="left"/>
    </xf>
    <xf numFmtId="171" fontId="56" fillId="0" borderId="0" xfId="46" applyNumberFormat="1" applyFont="1" applyFill="1" applyBorder="1" applyAlignment="1">
      <alignment horizontal="right"/>
    </xf>
    <xf numFmtId="1" fontId="81" fillId="0" borderId="0" xfId="46" applyNumberFormat="1" applyFont="1" applyFill="1" applyBorder="1"/>
    <xf numFmtId="2" fontId="77" fillId="0" borderId="0" xfId="46" applyNumberFormat="1" applyFont="1" applyFill="1"/>
    <xf numFmtId="171" fontId="56" fillId="0" borderId="0" xfId="46" applyNumberFormat="1" applyFont="1" applyFill="1"/>
    <xf numFmtId="4" fontId="77" fillId="0" borderId="0" xfId="46" applyNumberFormat="1" applyFont="1" applyFill="1"/>
    <xf numFmtId="0" fontId="77" fillId="0" borderId="0" xfId="46" applyFont="1" applyFill="1"/>
    <xf numFmtId="0" fontId="51" fillId="0" borderId="0" xfId="46" applyFont="1" applyFill="1" applyAlignment="1">
      <alignment horizontal="center"/>
    </xf>
    <xf numFmtId="171" fontId="56" fillId="0" borderId="0" xfId="46" applyNumberFormat="1" applyFont="1" applyFill="1" applyAlignment="1">
      <alignment horizontal="right"/>
    </xf>
    <xf numFmtId="2" fontId="56" fillId="0" borderId="0" xfId="46" applyNumberFormat="1" applyFont="1" applyFill="1" applyAlignment="1">
      <alignment horizontal="right"/>
    </xf>
    <xf numFmtId="171" fontId="56" fillId="0" borderId="0" xfId="35" applyNumberFormat="1" applyFont="1" applyFill="1" applyAlignment="1"/>
    <xf numFmtId="4" fontId="29" fillId="0" borderId="0" xfId="46" applyNumberFormat="1" applyFont="1" applyFill="1" applyAlignment="1">
      <alignment horizontal="right"/>
    </xf>
    <xf numFmtId="0" fontId="56" fillId="0" borderId="0" xfId="46" applyFont="1" applyFill="1"/>
    <xf numFmtId="0" fontId="56" fillId="0" borderId="0" xfId="46" applyFont="1" applyFill="1" applyAlignment="1">
      <alignment horizontal="center"/>
    </xf>
    <xf numFmtId="0" fontId="77" fillId="0" borderId="0" xfId="46" applyFont="1" applyFill="1" applyAlignment="1">
      <alignment horizontal="center"/>
    </xf>
    <xf numFmtId="4" fontId="56" fillId="0" borderId="0" xfId="46" applyNumberFormat="1" applyFont="1" applyFill="1" applyAlignment="1">
      <alignment horizontal="right"/>
    </xf>
    <xf numFmtId="0" fontId="80" fillId="0" borderId="0" xfId="46" applyFont="1" applyFill="1" applyAlignment="1">
      <alignment horizontal="center"/>
    </xf>
    <xf numFmtId="4" fontId="82" fillId="0" borderId="0" xfId="46" applyNumberFormat="1" applyFont="1" applyFill="1" applyAlignment="1">
      <alignment horizontal="right"/>
    </xf>
    <xf numFmtId="4" fontId="56" fillId="0" borderId="0" xfId="46" applyNumberFormat="1" applyFont="1" applyFill="1" applyAlignment="1"/>
    <xf numFmtId="1" fontId="56" fillId="0" borderId="0" xfId="46" applyNumberFormat="1" applyFont="1" applyFill="1"/>
    <xf numFmtId="49" fontId="56" fillId="0" borderId="0" xfId="46" applyNumberFormat="1" applyFont="1" applyFill="1" applyAlignment="1">
      <alignment horizontal="center"/>
    </xf>
    <xf numFmtId="2" fontId="51" fillId="0" borderId="0" xfId="46" applyNumberFormat="1" applyFont="1" applyFill="1" applyAlignment="1">
      <alignment horizontal="right"/>
    </xf>
    <xf numFmtId="1" fontId="56" fillId="0" borderId="0" xfId="46" applyNumberFormat="1" applyFont="1" applyFill="1" applyAlignment="1">
      <alignment horizontal="center"/>
    </xf>
    <xf numFmtId="1" fontId="51" fillId="0" borderId="0" xfId="46" applyNumberFormat="1" applyFont="1" applyFill="1"/>
    <xf numFmtId="0" fontId="77" fillId="0" borderId="27" xfId="46" applyNumberFormat="1" applyFont="1" applyFill="1" applyBorder="1" applyAlignment="1" applyProtection="1">
      <alignment horizontal="center" vertical="center" wrapText="1"/>
    </xf>
    <xf numFmtId="171" fontId="77" fillId="0" borderId="28" xfId="46" applyNumberFormat="1" applyFont="1" applyFill="1" applyBorder="1" applyAlignment="1" applyProtection="1">
      <alignment horizontal="center" vertical="center" wrapText="1"/>
    </xf>
    <xf numFmtId="0" fontId="77" fillId="0" borderId="28" xfId="46" applyNumberFormat="1" applyFont="1" applyFill="1" applyBorder="1" applyAlignment="1" applyProtection="1">
      <alignment horizontal="center" vertical="center" wrapText="1"/>
    </xf>
    <xf numFmtId="49" fontId="77" fillId="0" borderId="28" xfId="46" applyNumberFormat="1" applyFont="1" applyFill="1" applyBorder="1" applyAlignment="1" applyProtection="1">
      <alignment horizontal="center" vertical="center" wrapText="1"/>
    </xf>
    <xf numFmtId="0" fontId="77" fillId="0" borderId="29" xfId="46" applyNumberFormat="1" applyFont="1" applyFill="1" applyBorder="1" applyAlignment="1" applyProtection="1">
      <alignment horizontal="left" vertical="center" wrapText="1"/>
    </xf>
    <xf numFmtId="2" fontId="10" fillId="0" borderId="0" xfId="46" applyNumberFormat="1" applyFont="1" applyFill="1"/>
    <xf numFmtId="0" fontId="1" fillId="0" borderId="0" xfId="46" applyFill="1" applyAlignment="1">
      <alignment horizontal="center"/>
    </xf>
    <xf numFmtId="0" fontId="35" fillId="0" borderId="0" xfId="46" applyFont="1" applyFill="1"/>
    <xf numFmtId="170" fontId="35" fillId="0" borderId="12" xfId="46" applyNumberFormat="1" applyFont="1" applyFill="1" applyBorder="1" applyAlignment="1">
      <alignment vertical="center" wrapText="1"/>
    </xf>
    <xf numFmtId="3" fontId="35" fillId="0" borderId="12" xfId="46" applyNumberFormat="1" applyFont="1" applyFill="1" applyBorder="1" applyAlignment="1">
      <alignment vertical="center" wrapText="1"/>
    </xf>
    <xf numFmtId="2" fontId="51" fillId="0" borderId="12" xfId="46" applyNumberFormat="1" applyFont="1" applyFill="1" applyBorder="1"/>
    <xf numFmtId="169" fontId="35" fillId="0" borderId="12" xfId="46" applyNumberFormat="1" applyFont="1" applyFill="1" applyBorder="1" applyAlignment="1">
      <alignment vertical="center" wrapText="1"/>
    </xf>
    <xf numFmtId="0" fontId="52" fillId="0" borderId="12" xfId="46" applyFont="1" applyFill="1" applyBorder="1" applyAlignment="1">
      <alignment horizontal="center"/>
    </xf>
    <xf numFmtId="0" fontId="53" fillId="0" borderId="12" xfId="46" applyFont="1" applyFill="1" applyBorder="1"/>
    <xf numFmtId="0" fontId="35" fillId="0" borderId="12" xfId="46" applyFont="1" applyFill="1" applyBorder="1" applyAlignment="1">
      <alignment horizontal="center" vertical="center" wrapText="1"/>
    </xf>
    <xf numFmtId="0" fontId="35" fillId="0" borderId="12" xfId="46" applyFont="1" applyFill="1" applyBorder="1" applyAlignment="1">
      <alignment horizontal="left"/>
    </xf>
    <xf numFmtId="3" fontId="35" fillId="12" borderId="12" xfId="46" applyNumberFormat="1" applyFont="1" applyFill="1" applyBorder="1" applyAlignment="1">
      <alignment vertical="center" wrapText="1"/>
    </xf>
    <xf numFmtId="169" fontId="63" fillId="12" borderId="12" xfId="46" applyNumberFormat="1" applyFont="1" applyFill="1" applyBorder="1" applyAlignment="1">
      <alignment vertical="center" wrapText="1"/>
    </xf>
    <xf numFmtId="169" fontId="35" fillId="12" borderId="12" xfId="46" applyNumberFormat="1" applyFont="1" applyFill="1" applyBorder="1" applyAlignment="1">
      <alignment vertical="center" wrapText="1"/>
    </xf>
    <xf numFmtId="0" fontId="35" fillId="12" borderId="12" xfId="46" applyFont="1" applyFill="1" applyBorder="1"/>
    <xf numFmtId="0" fontId="35" fillId="12" borderId="12" xfId="46" applyFont="1" applyFill="1" applyBorder="1" applyAlignment="1">
      <alignment horizontal="right"/>
    </xf>
    <xf numFmtId="3" fontId="10" fillId="12" borderId="12" xfId="46" applyNumberFormat="1" applyFont="1" applyFill="1" applyBorder="1" applyAlignment="1">
      <alignment horizontal="center" vertical="center" wrapText="1"/>
    </xf>
    <xf numFmtId="0" fontId="63" fillId="12" borderId="12" xfId="46" applyFont="1" applyFill="1" applyBorder="1" applyAlignment="1">
      <alignment vertical="center" wrapText="1"/>
    </xf>
    <xf numFmtId="0" fontId="10" fillId="12" borderId="12" xfId="46" applyFont="1" applyFill="1" applyBorder="1" applyAlignment="1">
      <alignment horizontal="center" vertical="center" wrapText="1"/>
    </xf>
    <xf numFmtId="3" fontId="35" fillId="0" borderId="12" xfId="46" applyNumberFormat="1" applyFont="1" applyFill="1" applyBorder="1" applyAlignment="1">
      <alignment horizontal="center" vertical="center" wrapText="1"/>
    </xf>
    <xf numFmtId="0" fontId="51" fillId="0" borderId="12" xfId="46" applyFont="1" applyFill="1" applyBorder="1" applyAlignment="1">
      <alignment vertical="center" wrapText="1"/>
    </xf>
    <xf numFmtId="2" fontId="35" fillId="0" borderId="12" xfId="46" applyNumberFormat="1" applyFont="1" applyFill="1" applyBorder="1" applyAlignment="1">
      <alignment horizontal="right"/>
    </xf>
    <xf numFmtId="0" fontId="35" fillId="0" borderId="12" xfId="46" applyFont="1" applyFill="1" applyBorder="1"/>
    <xf numFmtId="0" fontId="35" fillId="0" borderId="12" xfId="46" applyFont="1" applyFill="1" applyBorder="1" applyAlignment="1">
      <alignment horizontal="right"/>
    </xf>
    <xf numFmtId="3" fontId="10" fillId="0" borderId="12" xfId="46" applyNumberFormat="1" applyFont="1" applyFill="1" applyBorder="1" applyAlignment="1">
      <alignment horizontal="center" vertical="center" wrapText="1"/>
    </xf>
    <xf numFmtId="0" fontId="10" fillId="0" borderId="12" xfId="46" applyFont="1" applyFill="1" applyBorder="1" applyAlignment="1">
      <alignment horizontal="center" vertical="center" wrapText="1"/>
    </xf>
    <xf numFmtId="2" fontId="35" fillId="0" borderId="12" xfId="46" applyNumberFormat="1" applyFont="1" applyFill="1" applyBorder="1"/>
    <xf numFmtId="169" fontId="32" fillId="0" borderId="12" xfId="46" applyNumberFormat="1" applyFont="1" applyFill="1" applyBorder="1" applyAlignment="1">
      <alignment vertical="center" wrapText="1"/>
    </xf>
    <xf numFmtId="0" fontId="35" fillId="0" borderId="12" xfId="46" applyFont="1" applyFill="1" applyBorder="1" applyAlignment="1">
      <alignment horizontal="center"/>
    </xf>
    <xf numFmtId="0" fontId="52" fillId="0" borderId="12" xfId="46" applyFont="1" applyFill="1" applyBorder="1" applyAlignment="1">
      <alignment horizontal="right"/>
    </xf>
    <xf numFmtId="0" fontId="51" fillId="0" borderId="12" xfId="46" applyFont="1" applyFill="1" applyBorder="1"/>
    <xf numFmtId="4" fontId="35" fillId="0" borderId="12" xfId="46" applyNumberFormat="1" applyFont="1" applyFill="1" applyBorder="1" applyAlignment="1">
      <alignment vertical="center" wrapText="1"/>
    </xf>
    <xf numFmtId="2" fontId="1" fillId="0" borderId="0" xfId="46" applyNumberFormat="1" applyFill="1"/>
    <xf numFmtId="0" fontId="1" fillId="0" borderId="12" xfId="46" applyFill="1" applyBorder="1"/>
    <xf numFmtId="169" fontId="10" fillId="0" borderId="12" xfId="46" applyNumberFormat="1" applyFont="1" applyFill="1" applyBorder="1" applyAlignment="1">
      <alignment vertical="center" wrapText="1"/>
    </xf>
    <xf numFmtId="3" fontId="10" fillId="0" borderId="12" xfId="46" applyNumberFormat="1" applyFont="1" applyFill="1" applyBorder="1" applyAlignment="1">
      <alignment vertical="center" wrapText="1"/>
    </xf>
    <xf numFmtId="169" fontId="51" fillId="0" borderId="12" xfId="46" applyNumberFormat="1" applyFont="1" applyFill="1" applyBorder="1" applyAlignment="1">
      <alignment vertical="center" wrapText="1"/>
    </xf>
    <xf numFmtId="169" fontId="1" fillId="0" borderId="12" xfId="46" applyNumberFormat="1" applyFill="1" applyBorder="1"/>
    <xf numFmtId="1" fontId="51" fillId="0" borderId="12" xfId="46" applyNumberFormat="1" applyFont="1" applyFill="1" applyBorder="1"/>
    <xf numFmtId="171" fontId="35" fillId="0" borderId="12" xfId="46" applyNumberFormat="1" applyFont="1" applyFill="1" applyBorder="1"/>
    <xf numFmtId="1" fontId="35" fillId="0" borderId="12" xfId="46" applyNumberFormat="1" applyFont="1" applyFill="1" applyBorder="1" applyAlignment="1">
      <alignment horizontal="center"/>
    </xf>
    <xf numFmtId="1" fontId="35" fillId="0" borderId="12" xfId="46" applyNumberFormat="1" applyFont="1" applyFill="1" applyBorder="1"/>
    <xf numFmtId="1" fontId="35" fillId="0" borderId="12" xfId="46" applyNumberFormat="1" applyFont="1" applyFill="1" applyBorder="1" applyAlignment="1">
      <alignment horizontal="right"/>
    </xf>
    <xf numFmtId="2" fontId="56" fillId="0" borderId="12" xfId="46" applyNumberFormat="1" applyFont="1" applyFill="1" applyBorder="1" applyAlignment="1">
      <alignment horizontal="right"/>
    </xf>
    <xf numFmtId="0" fontId="1" fillId="0" borderId="12" xfId="46" applyFill="1" applyBorder="1" applyAlignment="1">
      <alignment horizontal="right"/>
    </xf>
    <xf numFmtId="3" fontId="10" fillId="0" borderId="14" xfId="46" applyNumberFormat="1" applyFont="1" applyFill="1" applyBorder="1" applyAlignment="1">
      <alignment vertical="center" wrapText="1"/>
    </xf>
    <xf numFmtId="3" fontId="10" fillId="0" borderId="15" xfId="46" applyNumberFormat="1" applyFont="1" applyFill="1" applyBorder="1" applyAlignment="1">
      <alignment vertical="center" wrapText="1"/>
    </xf>
    <xf numFmtId="3" fontId="35" fillId="0" borderId="15" xfId="46" applyNumberFormat="1" applyFont="1" applyFill="1" applyBorder="1" applyAlignment="1">
      <alignment vertical="center" wrapText="1"/>
    </xf>
    <xf numFmtId="3" fontId="57" fillId="0" borderId="15" xfId="46" applyNumberFormat="1" applyFont="1" applyFill="1" applyBorder="1" applyAlignment="1">
      <alignment horizontal="center" vertical="center" wrapText="1"/>
    </xf>
    <xf numFmtId="0" fontId="58" fillId="0" borderId="15" xfId="46" applyFont="1" applyFill="1" applyBorder="1" applyAlignment="1">
      <alignment horizontal="left" vertical="center" wrapText="1"/>
    </xf>
    <xf numFmtId="0" fontId="57" fillId="0" borderId="15" xfId="46" applyFont="1" applyFill="1" applyBorder="1" applyAlignment="1">
      <alignment horizontal="center" vertical="center" wrapText="1"/>
    </xf>
    <xf numFmtId="0" fontId="1" fillId="0" borderId="0" xfId="46" applyFill="1" applyAlignment="1">
      <alignment horizontal="left"/>
    </xf>
    <xf numFmtId="0" fontId="40" fillId="0" borderId="4" xfId="46" applyFont="1" applyFill="1" applyBorder="1" applyAlignment="1">
      <alignment horizontal="left" vertical="center" wrapText="1"/>
    </xf>
    <xf numFmtId="0" fontId="40" fillId="0" borderId="4" xfId="46" applyFont="1" applyFill="1" applyBorder="1" applyAlignment="1">
      <alignment horizontal="left" vertical="center"/>
    </xf>
    <xf numFmtId="1" fontId="40" fillId="0" borderId="4" xfId="46" applyNumberFormat="1" applyFont="1" applyFill="1" applyBorder="1" applyAlignment="1">
      <alignment horizontal="left" vertical="center" wrapText="1"/>
    </xf>
    <xf numFmtId="0" fontId="1" fillId="0" borderId="0" xfId="46" applyFill="1" applyAlignment="1">
      <alignment horizontal="justify"/>
    </xf>
    <xf numFmtId="170" fontId="40" fillId="0" borderId="12" xfId="46" applyNumberFormat="1" applyFont="1" applyFill="1" applyBorder="1" applyAlignment="1">
      <alignment horizontal="center" vertical="center" wrapText="1"/>
    </xf>
    <xf numFmtId="171" fontId="40" fillId="0" borderId="5" xfId="46" applyNumberFormat="1" applyFont="1" applyFill="1" applyBorder="1" applyAlignment="1">
      <alignment horizontal="center" vertical="center" wrapText="1"/>
    </xf>
    <xf numFmtId="171" fontId="40" fillId="0" borderId="12" xfId="46" applyNumberFormat="1" applyFont="1" applyFill="1" applyBorder="1" applyAlignment="1">
      <alignment horizontal="center" vertical="center" wrapText="1"/>
    </xf>
    <xf numFmtId="2" fontId="40" fillId="0" borderId="12" xfId="46" applyNumberFormat="1" applyFont="1" applyFill="1" applyBorder="1" applyAlignment="1">
      <alignment horizontal="center" vertical="center" wrapText="1"/>
    </xf>
    <xf numFmtId="0" fontId="40" fillId="0" borderId="9" xfId="46" applyFont="1" applyFill="1" applyBorder="1" applyAlignment="1">
      <alignment horizontal="center" vertical="center" wrapText="1"/>
    </xf>
    <xf numFmtId="2" fontId="40" fillId="0" borderId="9" xfId="46" applyNumberFormat="1" applyFont="1" applyFill="1" applyBorder="1" applyAlignment="1">
      <alignment horizontal="justify" vertical="center" wrapText="1"/>
    </xf>
    <xf numFmtId="0" fontId="1" fillId="0" borderId="0" xfId="46" applyFill="1" applyAlignment="1"/>
    <xf numFmtId="0" fontId="40" fillId="0" borderId="4" xfId="46" applyFont="1" applyFill="1" applyBorder="1" applyAlignment="1">
      <alignment horizontal="center" vertical="center" wrapText="1"/>
    </xf>
    <xf numFmtId="2" fontId="40" fillId="0" borderId="4" xfId="46" applyNumberFormat="1" applyFont="1" applyFill="1" applyBorder="1" applyAlignment="1">
      <alignment vertical="center" wrapText="1"/>
    </xf>
    <xf numFmtId="169" fontId="78" fillId="13" borderId="0" xfId="46" applyNumberFormat="1" applyFont="1" applyFill="1" applyBorder="1"/>
    <xf numFmtId="2" fontId="35" fillId="0" borderId="12" xfId="39" applyNumberFormat="1" applyFont="1" applyFill="1" applyBorder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42" applyFont="1" applyAlignment="1" applyProtection="1">
      <alignment horizontal="center" vertical="center"/>
    </xf>
    <xf numFmtId="0" fontId="33" fillId="0" borderId="0" xfId="42" applyFont="1" applyAlignment="1">
      <alignment horizontal="center" vertical="center"/>
      <protection locked="0"/>
    </xf>
    <xf numFmtId="0" fontId="25" fillId="0" borderId="0" xfId="42" applyFont="1" applyAlignment="1" applyProtection="1">
      <alignment horizontal="left" vertical="center"/>
    </xf>
    <xf numFmtId="39" fontId="25" fillId="0" borderId="0" xfId="42" applyNumberFormat="1" applyFont="1" applyAlignment="1" applyProtection="1">
      <alignment horizontal="left" vertical="center"/>
    </xf>
    <xf numFmtId="0" fontId="40" fillId="0" borderId="13" xfId="46" applyFont="1" applyFill="1" applyBorder="1" applyAlignment="1">
      <alignment horizontal="left" vertical="center" wrapText="1"/>
    </xf>
    <xf numFmtId="0" fontId="40" fillId="0" borderId="8" xfId="46" applyFont="1" applyFill="1" applyBorder="1" applyAlignment="1">
      <alignment horizontal="left" vertical="center" wrapText="1"/>
    </xf>
    <xf numFmtId="0" fontId="40" fillId="0" borderId="4" xfId="46" applyFont="1" applyFill="1" applyBorder="1" applyAlignment="1">
      <alignment vertical="center" wrapText="1"/>
    </xf>
    <xf numFmtId="171" fontId="40" fillId="0" borderId="12" xfId="46" applyNumberFormat="1" applyFont="1" applyFill="1" applyBorder="1" applyAlignment="1">
      <alignment horizontal="center" vertical="center" wrapText="1"/>
    </xf>
    <xf numFmtId="171" fontId="40" fillId="0" borderId="12" xfId="46" applyNumberFormat="1" applyFont="1" applyFill="1" applyBorder="1" applyAlignment="1">
      <alignment vertical="center" wrapText="1"/>
    </xf>
    <xf numFmtId="0" fontId="40" fillId="0" borderId="9" xfId="46" applyFont="1" applyFill="1" applyBorder="1" applyAlignment="1">
      <alignment horizontal="justify" vertical="center" wrapText="1"/>
    </xf>
    <xf numFmtId="0" fontId="33" fillId="0" borderId="0" xfId="31" applyFont="1" applyAlignment="1" applyProtection="1">
      <alignment horizontal="center" vertical="center"/>
    </xf>
    <xf numFmtId="0" fontId="25" fillId="0" borderId="0" xfId="31" applyFont="1" applyAlignment="1" applyProtection="1">
      <alignment horizontal="left" vertical="center"/>
    </xf>
    <xf numFmtId="39" fontId="25" fillId="0" borderId="0" xfId="31" applyNumberFormat="1" applyFont="1" applyAlignment="1" applyProtection="1">
      <alignment horizontal="left" vertical="center"/>
    </xf>
    <xf numFmtId="171" fontId="40" fillId="0" borderId="12" xfId="34" applyNumberFormat="1" applyFont="1" applyFill="1" applyBorder="1" applyAlignment="1">
      <alignment horizontal="center" vertical="center" wrapText="1"/>
    </xf>
    <xf numFmtId="171" fontId="40" fillId="0" borderId="12" xfId="34" applyNumberFormat="1" applyFont="1" applyFill="1" applyBorder="1" applyAlignment="1">
      <alignment vertical="center" wrapText="1"/>
    </xf>
    <xf numFmtId="0" fontId="40" fillId="0" borderId="9" xfId="34" applyFont="1" applyFill="1" applyBorder="1" applyAlignment="1">
      <alignment horizontal="justify" vertical="center" wrapText="1"/>
    </xf>
    <xf numFmtId="0" fontId="40" fillId="0" borderId="13" xfId="34" applyFont="1" applyFill="1" applyBorder="1" applyAlignment="1">
      <alignment horizontal="left" vertical="center" wrapText="1"/>
    </xf>
    <xf numFmtId="0" fontId="40" fillId="0" borderId="8" xfId="34" applyFont="1" applyFill="1" applyBorder="1" applyAlignment="1">
      <alignment horizontal="left" vertical="center" wrapText="1"/>
    </xf>
    <xf numFmtId="0" fontId="40" fillId="0" borderId="4" xfId="34" applyFont="1" applyFill="1" applyBorder="1" applyAlignment="1">
      <alignment vertical="center" wrapText="1"/>
    </xf>
    <xf numFmtId="2" fontId="25" fillId="0" borderId="0" xfId="31" applyNumberFormat="1" applyFont="1" applyAlignment="1" applyProtection="1">
      <alignment horizontal="left" vertical="center"/>
    </xf>
    <xf numFmtId="0" fontId="40" fillId="0" borderId="13" xfId="44" applyFont="1" applyFill="1" applyBorder="1" applyAlignment="1">
      <alignment horizontal="left" vertical="center" wrapText="1"/>
    </xf>
    <xf numFmtId="0" fontId="40" fillId="0" borderId="8" xfId="44" applyFont="1" applyFill="1" applyBorder="1" applyAlignment="1">
      <alignment horizontal="left" vertical="center" wrapText="1"/>
    </xf>
    <xf numFmtId="0" fontId="40" fillId="0" borderId="4" xfId="44" applyFont="1" applyFill="1" applyBorder="1" applyAlignment="1">
      <alignment vertical="center" wrapText="1"/>
    </xf>
    <xf numFmtId="171" fontId="40" fillId="0" borderId="12" xfId="44" applyNumberFormat="1" applyFont="1" applyFill="1" applyBorder="1" applyAlignment="1">
      <alignment horizontal="center" vertical="center" wrapText="1"/>
    </xf>
    <xf numFmtId="171" fontId="40" fillId="0" borderId="12" xfId="44" applyNumberFormat="1" applyFont="1" applyFill="1" applyBorder="1" applyAlignment="1">
      <alignment vertical="center" wrapText="1"/>
    </xf>
    <xf numFmtId="0" fontId="40" fillId="0" borderId="9" xfId="44" applyFont="1" applyFill="1" applyBorder="1" applyAlignment="1">
      <alignment horizontal="justify" vertical="center" wrapText="1"/>
    </xf>
  </cellXfs>
  <cellStyles count="47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a" xfId="0" builtinId="0"/>
    <cellStyle name="normálne 2" xfId="35"/>
    <cellStyle name="normálne 2 2" xfId="36"/>
    <cellStyle name="normálne 2 2 2" xfId="37"/>
    <cellStyle name="normálne 3" xfId="38"/>
    <cellStyle name="normálne 3 2" xfId="39"/>
    <cellStyle name="normálne_KLs" xfId="27"/>
    <cellStyle name="Normální 10" xfId="44"/>
    <cellStyle name="Normální 11" xfId="45"/>
    <cellStyle name="Normální 12" xfId="46"/>
    <cellStyle name="Normální 2" xfId="31"/>
    <cellStyle name="Normální 3" xfId="32"/>
    <cellStyle name="Normální 4" xfId="33"/>
    <cellStyle name="Normální 5" xfId="34"/>
    <cellStyle name="Normální 6" xfId="40"/>
    <cellStyle name="Normální 7" xfId="41"/>
    <cellStyle name="Normální 8" xfId="42"/>
    <cellStyle name="Normální 9" xfId="43"/>
    <cellStyle name="TEXT" xfId="28"/>
    <cellStyle name="Text upozornění" xfId="29"/>
    <cellStyle name="TEXT1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5</xdr:col>
      <xdr:colOff>0</xdr:colOff>
      <xdr:row>4</xdr:row>
      <xdr:rowOff>0</xdr:rowOff>
    </xdr:to>
    <xdr:pic>
      <xdr:nvPicPr>
        <xdr:cNvPr id="2" name="CommandButton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762000"/>
          <a:ext cx="2371725" cy="0"/>
        </a:xfrm>
        <a:prstGeom prst="rect">
          <a:avLst/>
        </a:prstGeom>
        <a:solidFill>
          <a:srgbClr val="A0A0A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" name="CommandButton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647700"/>
          <a:ext cx="2371725" cy="0"/>
        </a:xfrm>
        <a:prstGeom prst="rect">
          <a:avLst/>
        </a:prstGeom>
        <a:solidFill>
          <a:srgbClr val="A0A0A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" name="CommandButton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76200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" name="CommandButton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76200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48"/>
  <sheetViews>
    <sheetView topLeftCell="A28" workbookViewId="0">
      <selection activeCell="D68" sqref="D68"/>
    </sheetView>
  </sheetViews>
  <sheetFormatPr defaultRowHeight="13.2"/>
  <cols>
    <col min="1" max="1" width="7.88671875" customWidth="1"/>
    <col min="2" max="2" width="36.44140625" customWidth="1"/>
    <col min="3" max="3" width="15.109375" style="144" customWidth="1"/>
    <col min="4" max="4" width="14.5546875" style="144" customWidth="1"/>
    <col min="5" max="5" width="13.5546875" style="144" customWidth="1"/>
  </cols>
  <sheetData>
    <row r="1" spans="1:30" s="1" customFormat="1" ht="10.199999999999999">
      <c r="A1" s="9" t="s">
        <v>0</v>
      </c>
      <c r="G1" s="6"/>
      <c r="I1" s="9" t="s">
        <v>957</v>
      </c>
      <c r="J1" s="135"/>
      <c r="K1" s="7"/>
      <c r="Q1" s="5"/>
      <c r="R1" s="5"/>
      <c r="S1" s="5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</row>
    <row r="2" spans="1:30" s="1" customFormat="1" ht="10.199999999999999">
      <c r="A2" s="9" t="s">
        <v>6</v>
      </c>
      <c r="G2" s="6"/>
      <c r="H2" s="8"/>
      <c r="I2" s="9"/>
      <c r="J2" s="135"/>
      <c r="K2" s="7"/>
      <c r="Q2" s="5"/>
      <c r="R2" s="5"/>
      <c r="S2" s="5"/>
      <c r="Z2" s="21" t="s">
        <v>8</v>
      </c>
      <c r="AA2" s="23" t="s">
        <v>9</v>
      </c>
      <c r="AB2" s="24" t="s">
        <v>10</v>
      </c>
      <c r="AC2" s="24"/>
      <c r="AD2" s="23"/>
    </row>
    <row r="3" spans="1:30" s="1" customFormat="1" ht="10.199999999999999">
      <c r="A3" s="9" t="s">
        <v>958</v>
      </c>
      <c r="G3" s="6"/>
      <c r="I3" s="9"/>
      <c r="J3" s="135"/>
      <c r="K3" s="7"/>
      <c r="Q3" s="5"/>
      <c r="R3" s="5"/>
      <c r="S3" s="5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</row>
    <row r="4" spans="1:30" s="1" customFormat="1" ht="10.199999999999999">
      <c r="A4" s="9" t="s">
        <v>959</v>
      </c>
      <c r="J4" s="136"/>
      <c r="Q4" s="5"/>
      <c r="R4" s="5"/>
      <c r="S4" s="5"/>
      <c r="Z4" s="21" t="s">
        <v>20</v>
      </c>
      <c r="AA4" s="23" t="s">
        <v>14</v>
      </c>
      <c r="AB4" s="24" t="s">
        <v>10</v>
      </c>
      <c r="AC4" s="24" t="s">
        <v>15</v>
      </c>
      <c r="AD4" s="23" t="s">
        <v>16</v>
      </c>
    </row>
    <row r="5" spans="1:30">
      <c r="A5" s="9" t="s">
        <v>1589</v>
      </c>
    </row>
    <row r="6" spans="1:30" ht="32.25" customHeight="1">
      <c r="B6" s="462" t="s">
        <v>956</v>
      </c>
      <c r="C6" s="463"/>
      <c r="D6" s="463"/>
      <c r="E6" s="463"/>
    </row>
    <row r="7" spans="1:30" ht="16.5" customHeight="1">
      <c r="B7" s="161"/>
      <c r="C7" s="64"/>
      <c r="D7" s="64"/>
      <c r="E7" s="64"/>
    </row>
    <row r="8" spans="1:30">
      <c r="C8" s="145" t="s">
        <v>951</v>
      </c>
      <c r="D8" s="145" t="s">
        <v>34</v>
      </c>
      <c r="E8" s="145" t="s">
        <v>952</v>
      </c>
    </row>
    <row r="10" spans="1:30">
      <c r="B10" s="159" t="s">
        <v>954</v>
      </c>
      <c r="C10" s="160" t="e">
        <f>C12+C19+C21+C26+C28+C30+C32+C36</f>
        <v>#REF!</v>
      </c>
      <c r="D10" s="160" t="e">
        <f>C10*0.2</f>
        <v>#REF!</v>
      </c>
      <c r="E10" s="160" t="e">
        <f>C10+D10</f>
        <v>#REF!</v>
      </c>
    </row>
    <row r="12" spans="1:30">
      <c r="B12" s="153" t="s">
        <v>936</v>
      </c>
      <c r="C12" s="154">
        <f>SUM(C13:C17)</f>
        <v>0</v>
      </c>
      <c r="D12" s="154">
        <f>C12*0.2</f>
        <v>0</v>
      </c>
      <c r="E12" s="154">
        <f>C12+D12</f>
        <v>0</v>
      </c>
    </row>
    <row r="13" spans="1:30">
      <c r="B13" s="173" t="s">
        <v>942</v>
      </c>
      <c r="C13" s="176">
        <f>'SO-01 Stavebná časť'!$J$349</f>
        <v>0</v>
      </c>
      <c r="D13" s="176">
        <f t="shared" ref="D13:D17" si="0">C13*0.2</f>
        <v>0</v>
      </c>
      <c r="E13" s="176">
        <f t="shared" ref="E13:E17" si="1">C13+D13</f>
        <v>0</v>
      </c>
    </row>
    <row r="14" spans="1:30">
      <c r="B14" s="173" t="s">
        <v>937</v>
      </c>
      <c r="C14" s="176">
        <f>'SO-01 Zdravotechnika'!$G$246</f>
        <v>0</v>
      </c>
      <c r="D14" s="176">
        <f t="shared" si="0"/>
        <v>0</v>
      </c>
      <c r="E14" s="176">
        <f t="shared" si="1"/>
        <v>0</v>
      </c>
    </row>
    <row r="15" spans="1:30">
      <c r="B15" s="173" t="s">
        <v>938</v>
      </c>
      <c r="C15" s="176">
        <f>'SO-01 Elektro Rekap'!G13</f>
        <v>0</v>
      </c>
      <c r="D15" s="176">
        <f t="shared" si="0"/>
        <v>0</v>
      </c>
      <c r="E15" s="176">
        <f t="shared" si="1"/>
        <v>0</v>
      </c>
    </row>
    <row r="16" spans="1:30">
      <c r="B16" s="173" t="s">
        <v>1510</v>
      </c>
      <c r="C16" s="176">
        <f>'SO-01 Vykurovanie, VZT'!$F$204</f>
        <v>0</v>
      </c>
      <c r="D16" s="176">
        <f t="shared" si="0"/>
        <v>0</v>
      </c>
      <c r="E16" s="176">
        <f t="shared" si="1"/>
        <v>0</v>
      </c>
    </row>
    <row r="17" spans="2:5">
      <c r="B17" s="173" t="s">
        <v>940</v>
      </c>
      <c r="C17" s="176">
        <f>'SO-01 Plynoinštalácia'!$G$26</f>
        <v>0</v>
      </c>
      <c r="D17" s="176">
        <f t="shared" si="0"/>
        <v>0</v>
      </c>
      <c r="E17" s="176">
        <f t="shared" si="1"/>
        <v>0</v>
      </c>
    </row>
    <row r="19" spans="2:5">
      <c r="B19" s="174" t="s">
        <v>941</v>
      </c>
      <c r="C19" s="175">
        <f>'SO-02'!$J$111</f>
        <v>0</v>
      </c>
      <c r="D19" s="175">
        <f>C19*0.2</f>
        <v>0</v>
      </c>
      <c r="E19" s="175">
        <f>C19+D19</f>
        <v>0</v>
      </c>
    </row>
    <row r="21" spans="2:5">
      <c r="B21" s="174" t="s">
        <v>943</v>
      </c>
      <c r="C21" s="175">
        <f>SUM(C22:C24)</f>
        <v>0</v>
      </c>
      <c r="D21" s="175">
        <f>C21*0.2</f>
        <v>0</v>
      </c>
      <c r="E21" s="175">
        <f>C21+D21</f>
        <v>0</v>
      </c>
    </row>
    <row r="22" spans="2:5">
      <c r="B22" s="173" t="s">
        <v>942</v>
      </c>
      <c r="C22" s="176">
        <f>'SO-03 Stavebná časť'!$J$54</f>
        <v>0</v>
      </c>
      <c r="D22" s="176">
        <f t="shared" ref="D22:D24" si="2">C22*0.2</f>
        <v>0</v>
      </c>
      <c r="E22" s="176">
        <f t="shared" ref="E22:E24" si="3">C22+D22</f>
        <v>0</v>
      </c>
    </row>
    <row r="23" spans="2:5">
      <c r="B23" s="173" t="s">
        <v>938</v>
      </c>
      <c r="C23" s="176">
        <f>'SO-03 Elektroinštalácia'!$K$52</f>
        <v>0</v>
      </c>
      <c r="D23" s="176">
        <f t="shared" si="2"/>
        <v>0</v>
      </c>
      <c r="E23" s="176">
        <f t="shared" si="3"/>
        <v>0</v>
      </c>
    </row>
    <row r="24" spans="2:5">
      <c r="B24" s="173" t="s">
        <v>939</v>
      </c>
      <c r="C24" s="176">
        <f>'SO-03 Vykurovanie, VZT'!$F$33</f>
        <v>0</v>
      </c>
      <c r="D24" s="176">
        <f t="shared" si="2"/>
        <v>0</v>
      </c>
      <c r="E24" s="176">
        <f t="shared" si="3"/>
        <v>0</v>
      </c>
    </row>
    <row r="26" spans="2:5">
      <c r="B26" s="174" t="s">
        <v>944</v>
      </c>
      <c r="C26" s="175" t="e">
        <f>#REF!</f>
        <v>#REF!</v>
      </c>
      <c r="D26" s="175" t="e">
        <f>C26*0.2</f>
        <v>#REF!</v>
      </c>
      <c r="E26" s="175" t="e">
        <f>C26+D26</f>
        <v>#REF!</v>
      </c>
    </row>
    <row r="28" spans="2:5">
      <c r="B28" s="174" t="s">
        <v>945</v>
      </c>
      <c r="C28" s="175" t="e">
        <f>#REF!</f>
        <v>#REF!</v>
      </c>
      <c r="D28" s="175" t="e">
        <f>C28*0.2</f>
        <v>#REF!</v>
      </c>
      <c r="E28" s="175" t="e">
        <f>C28+D28</f>
        <v>#REF!</v>
      </c>
    </row>
    <row r="30" spans="2:5">
      <c r="B30" s="174" t="s">
        <v>946</v>
      </c>
      <c r="C30" s="175" t="e">
        <f>#REF!</f>
        <v>#REF!</v>
      </c>
      <c r="D30" s="175" t="e">
        <f>C30*0.2</f>
        <v>#REF!</v>
      </c>
      <c r="E30" s="175" t="e">
        <f>C30+D30</f>
        <v>#REF!</v>
      </c>
    </row>
    <row r="31" spans="2:5" s="170" customFormat="1">
      <c r="B31" s="171"/>
      <c r="C31" s="172"/>
      <c r="D31" s="172"/>
      <c r="E31" s="172"/>
    </row>
    <row r="32" spans="2:5">
      <c r="B32" s="174" t="s">
        <v>962</v>
      </c>
      <c r="C32" s="175" t="e">
        <f>C33+C34</f>
        <v>#REF!</v>
      </c>
      <c r="D32" s="175" t="e">
        <f>C32*0.2</f>
        <v>#REF!</v>
      </c>
      <c r="E32" s="175" t="e">
        <f>C32+D32</f>
        <v>#REF!</v>
      </c>
    </row>
    <row r="33" spans="2:5">
      <c r="B33" s="173" t="s">
        <v>942</v>
      </c>
      <c r="C33" s="176" t="e">
        <f>#REF!</f>
        <v>#REF!</v>
      </c>
      <c r="D33" s="176" t="e">
        <f t="shared" ref="D33:D34" si="4">C33*0.2</f>
        <v>#REF!</v>
      </c>
      <c r="E33" s="176" t="e">
        <f t="shared" ref="E33:E34" si="5">C33+D33</f>
        <v>#REF!</v>
      </c>
    </row>
    <row r="34" spans="2:5">
      <c r="B34" s="173" t="s">
        <v>938</v>
      </c>
      <c r="C34" s="176">
        <f>'Osvetlenie prístrešku Rekap.'!$G$18</f>
        <v>0</v>
      </c>
      <c r="D34" s="176">
        <f t="shared" si="4"/>
        <v>0</v>
      </c>
      <c r="E34" s="176">
        <f t="shared" si="5"/>
        <v>0</v>
      </c>
    </row>
    <row r="35" spans="2:5" s="170" customFormat="1">
      <c r="B35" s="171"/>
      <c r="C35" s="172"/>
      <c r="D35" s="172"/>
      <c r="E35" s="172"/>
    </row>
    <row r="36" spans="2:5">
      <c r="B36" s="174" t="s">
        <v>963</v>
      </c>
      <c r="C36" s="175" t="e">
        <f>#REF!</f>
        <v>#REF!</v>
      </c>
      <c r="D36" s="175" t="e">
        <f>C36*0.2</f>
        <v>#REF!</v>
      </c>
      <c r="E36" s="175" t="e">
        <f>C36+D36</f>
        <v>#REF!</v>
      </c>
    </row>
    <row r="37" spans="2:5" ht="13.8" thickBot="1">
      <c r="B37" s="157"/>
      <c r="C37" s="158"/>
      <c r="D37" s="158"/>
      <c r="E37" s="158"/>
    </row>
    <row r="39" spans="2:5">
      <c r="B39" s="159" t="s">
        <v>953</v>
      </c>
      <c r="C39" s="160" t="e">
        <f>C41+C43+C45</f>
        <v>#REF!</v>
      </c>
      <c r="D39" s="160" t="e">
        <f>C39*0.2</f>
        <v>#REF!</v>
      </c>
      <c r="E39" s="160" t="e">
        <f>C39+D39</f>
        <v>#REF!</v>
      </c>
    </row>
    <row r="41" spans="2:5">
      <c r="B41" s="231" t="s">
        <v>1535</v>
      </c>
      <c r="C41" s="232" t="e">
        <f>#REF!</f>
        <v>#REF!</v>
      </c>
      <c r="D41" s="232" t="e">
        <f>C41*0.2</f>
        <v>#REF!</v>
      </c>
      <c r="E41" s="232" t="e">
        <f>C41+D41</f>
        <v>#REF!</v>
      </c>
    </row>
    <row r="43" spans="2:5">
      <c r="B43" s="231" t="s">
        <v>1536</v>
      </c>
      <c r="C43" s="232" t="e">
        <f>#REF!</f>
        <v>#REF!</v>
      </c>
      <c r="D43" s="232" t="e">
        <f>C43*0.2</f>
        <v>#REF!</v>
      </c>
      <c r="E43" s="232" t="e">
        <f>C43+D43</f>
        <v>#REF!</v>
      </c>
    </row>
    <row r="45" spans="2:5">
      <c r="B45" s="231" t="s">
        <v>1537</v>
      </c>
      <c r="C45" s="232" t="e">
        <f>#REF!</f>
        <v>#REF!</v>
      </c>
      <c r="D45" s="232" t="e">
        <f>C45*0.2</f>
        <v>#REF!</v>
      </c>
      <c r="E45" s="232" t="e">
        <f>C45+D45</f>
        <v>#REF!</v>
      </c>
    </row>
    <row r="46" spans="2:5" ht="13.8" thickBot="1">
      <c r="B46" s="155"/>
      <c r="C46" s="156"/>
      <c r="D46" s="156"/>
      <c r="E46" s="156"/>
    </row>
    <row r="47" spans="2:5" ht="13.8" thickBot="1"/>
    <row r="48" spans="2:5" s="149" customFormat="1" ht="17.25" customHeight="1" thickBot="1">
      <c r="B48" s="150" t="s">
        <v>955</v>
      </c>
      <c r="C48" s="151" t="e">
        <f>C10+C39</f>
        <v>#REF!</v>
      </c>
      <c r="D48" s="151" t="e">
        <f>C48*0.2</f>
        <v>#REF!</v>
      </c>
      <c r="E48" s="152" t="e">
        <f>C48+D48</f>
        <v>#REF!</v>
      </c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4"/>
  <sheetViews>
    <sheetView showGridLines="0" workbookViewId="0">
      <selection activeCell="J55" sqref="J55"/>
    </sheetView>
  </sheetViews>
  <sheetFormatPr defaultColWidth="9.109375" defaultRowHeight="10.199999999999999"/>
  <cols>
    <col min="1" max="1" width="6.6640625" style="13" customWidth="1"/>
    <col min="2" max="2" width="3.6640625" style="14" customWidth="1"/>
    <col min="3" max="3" width="13" style="15" customWidth="1"/>
    <col min="4" max="4" width="45.6640625" style="36" customWidth="1"/>
    <col min="5" max="5" width="11.33203125" style="17" customWidth="1"/>
    <col min="6" max="6" width="5.88671875" style="16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7" customWidth="1"/>
    <col min="14" max="14" width="7" style="17" customWidth="1"/>
    <col min="15" max="15" width="3.5546875" style="16" customWidth="1"/>
    <col min="16" max="16" width="12.6640625" style="16" customWidth="1"/>
    <col min="17" max="19" width="11.33203125" style="17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7"/>
    <col min="24" max="25" width="9.109375" style="16"/>
    <col min="26" max="26" width="7.5546875" style="15" customWidth="1"/>
    <col min="27" max="27" width="24.88671875" style="15" customWidth="1"/>
    <col min="28" max="28" width="4.33203125" style="16" customWidth="1"/>
    <col min="29" max="29" width="8.33203125" style="16" customWidth="1"/>
    <col min="30" max="30" width="8.6640625" style="16" customWidth="1"/>
    <col min="31" max="34" width="9.109375" style="16"/>
    <col min="35" max="16384" width="9.109375" style="1"/>
  </cols>
  <sheetData>
    <row r="1" spans="1:34">
      <c r="A1" s="9" t="s">
        <v>0</v>
      </c>
      <c r="B1" s="1"/>
      <c r="C1" s="1"/>
      <c r="D1" s="1"/>
      <c r="E1" s="1"/>
      <c r="F1" s="1"/>
      <c r="G1" s="6"/>
      <c r="H1" s="1"/>
      <c r="I1" s="9" t="s">
        <v>935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  <c r="AE1" s="1"/>
      <c r="AF1" s="1"/>
      <c r="AG1" s="1"/>
      <c r="AH1" s="1"/>
    </row>
    <row r="2" spans="1:34">
      <c r="A2" s="9" t="s">
        <v>6</v>
      </c>
      <c r="B2" s="1"/>
      <c r="C2" s="1"/>
      <c r="D2" s="1"/>
      <c r="E2" s="1"/>
      <c r="F2" s="1"/>
      <c r="G2" s="6"/>
      <c r="H2" s="8"/>
      <c r="I2" s="9" t="s">
        <v>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8</v>
      </c>
      <c r="AA2" s="23" t="s">
        <v>9</v>
      </c>
      <c r="AB2" s="24" t="s">
        <v>10</v>
      </c>
      <c r="AC2" s="24"/>
      <c r="AD2" s="23"/>
      <c r="AE2" s="1"/>
      <c r="AF2" s="1"/>
      <c r="AG2" s="1"/>
      <c r="AH2" s="1"/>
    </row>
    <row r="3" spans="1:34">
      <c r="A3" s="9" t="s">
        <v>11</v>
      </c>
      <c r="B3" s="1"/>
      <c r="C3" s="1"/>
      <c r="D3" s="1"/>
      <c r="E3" s="1"/>
      <c r="F3" s="1"/>
      <c r="G3" s="6"/>
      <c r="H3" s="1"/>
      <c r="I3" s="9" t="s">
        <v>931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17</v>
      </c>
      <c r="AA4" s="23" t="s">
        <v>18</v>
      </c>
      <c r="AB4" s="24" t="s">
        <v>10</v>
      </c>
      <c r="AC4" s="24"/>
      <c r="AD4" s="23"/>
      <c r="AE4" s="1"/>
      <c r="AF4" s="1"/>
      <c r="AG4" s="1"/>
      <c r="AH4" s="1"/>
    </row>
    <row r="5" spans="1:34">
      <c r="A5" s="9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20</v>
      </c>
      <c r="AA5" s="23" t="s">
        <v>14</v>
      </c>
      <c r="AB5" s="24" t="s">
        <v>10</v>
      </c>
      <c r="AC5" s="24" t="s">
        <v>15</v>
      </c>
      <c r="AD5" s="23" t="s">
        <v>16</v>
      </c>
      <c r="AE5" s="1"/>
      <c r="AF5" s="1"/>
      <c r="AG5" s="1"/>
      <c r="AH5" s="1"/>
    </row>
    <row r="6" spans="1:34">
      <c r="A6" s="9" t="s">
        <v>736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8">
      <c r="A8" s="1" t="s">
        <v>21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22</v>
      </c>
      <c r="B9" s="25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  <c r="J9" s="115" t="s">
        <v>31</v>
      </c>
      <c r="K9" s="26" t="s">
        <v>32</v>
      </c>
      <c r="L9" s="27"/>
      <c r="M9" s="28" t="s">
        <v>33</v>
      </c>
      <c r="N9" s="27"/>
      <c r="O9" s="25" t="s">
        <v>34</v>
      </c>
      <c r="P9" s="30" t="s">
        <v>35</v>
      </c>
      <c r="Q9" s="29" t="s">
        <v>26</v>
      </c>
      <c r="R9" s="29" t="s">
        <v>26</v>
      </c>
      <c r="S9" s="30" t="s">
        <v>26</v>
      </c>
      <c r="T9" s="10" t="s">
        <v>36</v>
      </c>
      <c r="U9" s="10" t="s">
        <v>37</v>
      </c>
      <c r="V9" s="10" t="s">
        <v>38</v>
      </c>
      <c r="W9" s="11" t="s">
        <v>39</v>
      </c>
      <c r="X9" s="11" t="s">
        <v>40</v>
      </c>
      <c r="Y9" s="11" t="s">
        <v>41</v>
      </c>
      <c r="Z9" s="12" t="s">
        <v>42</v>
      </c>
      <c r="AA9" s="12" t="s">
        <v>43</v>
      </c>
      <c r="AB9" s="1" t="s">
        <v>38</v>
      </c>
      <c r="AC9" s="1"/>
      <c r="AD9" s="1"/>
      <c r="AE9" s="1"/>
      <c r="AF9" s="1"/>
      <c r="AG9" s="1"/>
      <c r="AH9" s="1"/>
    </row>
    <row r="10" spans="1:34">
      <c r="A10" s="31" t="s">
        <v>44</v>
      </c>
      <c r="B10" s="31" t="s">
        <v>45</v>
      </c>
      <c r="C10" s="32"/>
      <c r="D10" s="31" t="s">
        <v>46</v>
      </c>
      <c r="E10" s="31" t="s">
        <v>47</v>
      </c>
      <c r="F10" s="31" t="s">
        <v>48</v>
      </c>
      <c r="G10" s="31" t="s">
        <v>49</v>
      </c>
      <c r="H10" s="31"/>
      <c r="I10" s="31" t="s">
        <v>50</v>
      </c>
      <c r="J10" s="116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51</v>
      </c>
      <c r="P10" s="35"/>
      <c r="Q10" s="34" t="s">
        <v>52</v>
      </c>
      <c r="R10" s="34" t="s">
        <v>53</v>
      </c>
      <c r="S10" s="35" t="s">
        <v>54</v>
      </c>
      <c r="T10" s="10" t="s">
        <v>55</v>
      </c>
      <c r="U10" s="10" t="s">
        <v>56</v>
      </c>
      <c r="V10" s="10" t="s">
        <v>57</v>
      </c>
      <c r="W10" s="5"/>
      <c r="X10" s="1"/>
      <c r="Y10" s="1"/>
      <c r="Z10" s="12" t="s">
        <v>58</v>
      </c>
      <c r="AA10" s="12" t="s">
        <v>44</v>
      </c>
      <c r="AB10" s="1" t="s">
        <v>59</v>
      </c>
      <c r="AC10" s="1"/>
      <c r="AD10" s="1"/>
      <c r="AE10" s="1"/>
      <c r="AF10" s="1"/>
      <c r="AG10" s="1"/>
      <c r="AH10" s="1"/>
    </row>
    <row r="11" spans="1:34">
      <c r="J11" s="117"/>
    </row>
    <row r="12" spans="1:34">
      <c r="B12" s="37" t="s">
        <v>60</v>
      </c>
      <c r="J12" s="117"/>
    </row>
    <row r="13" spans="1:34">
      <c r="B13" s="15" t="s">
        <v>107</v>
      </c>
      <c r="J13" s="117"/>
    </row>
    <row r="14" spans="1:34">
      <c r="A14" s="13">
        <v>1</v>
      </c>
      <c r="B14" s="14" t="s">
        <v>108</v>
      </c>
      <c r="C14" s="15" t="s">
        <v>934</v>
      </c>
      <c r="D14" s="36" t="s">
        <v>933</v>
      </c>
      <c r="E14" s="17">
        <v>1</v>
      </c>
      <c r="F14" s="16" t="s">
        <v>109</v>
      </c>
      <c r="H14" s="18">
        <f>ROUND(E14*G14, 2)</f>
        <v>0</v>
      </c>
      <c r="J14" s="117">
        <f>ROUND(E14*G14, 2)</f>
        <v>0</v>
      </c>
      <c r="P14" s="16" t="s">
        <v>66</v>
      </c>
      <c r="V14" s="20" t="s">
        <v>67</v>
      </c>
      <c r="Z14" s="15" t="s">
        <v>932</v>
      </c>
      <c r="AB14" s="16">
        <v>7</v>
      </c>
    </row>
    <row r="15" spans="1:34">
      <c r="D15" s="38" t="s">
        <v>111</v>
      </c>
      <c r="E15" s="39">
        <f>J15</f>
        <v>0</v>
      </c>
      <c r="H15" s="39">
        <f>SUM(H12:H14)</f>
        <v>0</v>
      </c>
      <c r="I15" s="39">
        <f>SUM(I12:I14)</f>
        <v>0</v>
      </c>
      <c r="J15" s="118">
        <f>SUM(J12:J14)</f>
        <v>0</v>
      </c>
      <c r="L15" s="40">
        <f>SUM(L12:L14)</f>
        <v>0</v>
      </c>
      <c r="N15" s="41">
        <f>SUM(N12:N14)</f>
        <v>0</v>
      </c>
      <c r="W15" s="17">
        <f>SUM(W12:W14)</f>
        <v>0</v>
      </c>
    </row>
    <row r="16" spans="1:34">
      <c r="J16" s="117"/>
    </row>
    <row r="17" spans="1:28">
      <c r="B17" s="15" t="s">
        <v>124</v>
      </c>
      <c r="J17" s="117"/>
    </row>
    <row r="18" spans="1:28">
      <c r="A18" s="13">
        <v>2</v>
      </c>
      <c r="B18" s="14" t="s">
        <v>94</v>
      </c>
      <c r="C18" s="15" t="s">
        <v>134</v>
      </c>
      <c r="D18" s="36" t="s">
        <v>135</v>
      </c>
      <c r="E18" s="17">
        <v>1</v>
      </c>
      <c r="F18" s="16" t="s">
        <v>221</v>
      </c>
      <c r="H18" s="18">
        <f>ROUND(E18*G18, 2)</f>
        <v>0</v>
      </c>
      <c r="J18" s="117">
        <f>ROUND(E18*G18, 2)</f>
        <v>0</v>
      </c>
      <c r="K18" s="19">
        <v>2.5100000000000001E-3</v>
      </c>
      <c r="L18" s="19">
        <f>E18*K18</f>
        <v>2.5100000000000001E-3</v>
      </c>
      <c r="P18" s="16" t="s">
        <v>66</v>
      </c>
      <c r="V18" s="20" t="s">
        <v>67</v>
      </c>
      <c r="Z18" s="15" t="s">
        <v>137</v>
      </c>
      <c r="AB18" s="16">
        <v>7</v>
      </c>
    </row>
    <row r="19" spans="1:28">
      <c r="D19" s="38" t="s">
        <v>155</v>
      </c>
      <c r="E19" s="39">
        <f>J19</f>
        <v>0</v>
      </c>
      <c r="H19" s="39">
        <f>SUM(H17:H18)</f>
        <v>0</v>
      </c>
      <c r="I19" s="39">
        <f>SUM(I17:I18)</f>
        <v>0</v>
      </c>
      <c r="J19" s="118">
        <f>SUM(J17:J18)</f>
        <v>0</v>
      </c>
      <c r="L19" s="40">
        <f>SUM(L17:L18)</f>
        <v>2.5100000000000001E-3</v>
      </c>
      <c r="N19" s="41">
        <f>SUM(N17:N18)</f>
        <v>0</v>
      </c>
      <c r="W19" s="17">
        <f>SUM(W17:W18)</f>
        <v>0</v>
      </c>
    </row>
    <row r="20" spans="1:28">
      <c r="J20" s="117"/>
    </row>
    <row r="21" spans="1:28">
      <c r="D21" s="38" t="s">
        <v>156</v>
      </c>
      <c r="E21" s="41">
        <f>J21</f>
        <v>0</v>
      </c>
      <c r="H21" s="39">
        <f>+H15+H19</f>
        <v>0</v>
      </c>
      <c r="I21" s="39">
        <f>+I15+I19</f>
        <v>0</v>
      </c>
      <c r="J21" s="118">
        <f>+J15+J19</f>
        <v>0</v>
      </c>
      <c r="L21" s="40">
        <f>+L15+L19</f>
        <v>2.5100000000000001E-3</v>
      </c>
      <c r="N21" s="41">
        <f>+N15+N19</f>
        <v>0</v>
      </c>
      <c r="W21" s="17">
        <f>+W15+W19</f>
        <v>0</v>
      </c>
    </row>
    <row r="22" spans="1:28">
      <c r="J22" s="117"/>
    </row>
    <row r="23" spans="1:28">
      <c r="B23" s="37" t="s">
        <v>157</v>
      </c>
      <c r="J23" s="117"/>
    </row>
    <row r="24" spans="1:28">
      <c r="B24" s="15" t="s">
        <v>188</v>
      </c>
      <c r="J24" s="117"/>
    </row>
    <row r="25" spans="1:28">
      <c r="A25" s="13">
        <v>3</v>
      </c>
      <c r="B25" s="14" t="s">
        <v>189</v>
      </c>
      <c r="C25" s="15" t="s">
        <v>194</v>
      </c>
      <c r="D25" s="36" t="s">
        <v>195</v>
      </c>
      <c r="E25" s="17">
        <v>10.500999999999999</v>
      </c>
      <c r="F25" s="16" t="s">
        <v>89</v>
      </c>
      <c r="H25" s="18">
        <f>ROUND(E25*G25, 2)</f>
        <v>0</v>
      </c>
      <c r="J25" s="117">
        <f>ROUND(E25*G25, 2)</f>
        <v>0</v>
      </c>
      <c r="P25" s="16" t="s">
        <v>66</v>
      </c>
      <c r="V25" s="20" t="s">
        <v>162</v>
      </c>
      <c r="Z25" s="15" t="s">
        <v>191</v>
      </c>
      <c r="AB25" s="16">
        <v>1</v>
      </c>
    </row>
    <row r="26" spans="1:28">
      <c r="D26" s="36" t="s">
        <v>461</v>
      </c>
      <c r="J26" s="117"/>
      <c r="V26" s="20" t="s">
        <v>69</v>
      </c>
    </row>
    <row r="27" spans="1:28">
      <c r="A27" s="13">
        <v>4</v>
      </c>
      <c r="B27" s="14" t="s">
        <v>189</v>
      </c>
      <c r="C27" s="15" t="s">
        <v>196</v>
      </c>
      <c r="D27" s="36" t="s">
        <v>197</v>
      </c>
      <c r="E27" s="17">
        <v>10.406000000000001</v>
      </c>
      <c r="F27" s="16" t="s">
        <v>89</v>
      </c>
      <c r="H27" s="18">
        <f>ROUND(E27*G27, 2)</f>
        <v>0</v>
      </c>
      <c r="J27" s="117">
        <f>ROUND(E27*G27, 2)</f>
        <v>0</v>
      </c>
      <c r="K27" s="19">
        <v>3.0000000000000001E-5</v>
      </c>
      <c r="L27" s="19">
        <f>E27*K27</f>
        <v>3.1218000000000001E-4</v>
      </c>
      <c r="P27" s="16" t="s">
        <v>66</v>
      </c>
      <c r="V27" s="20" t="s">
        <v>162</v>
      </c>
      <c r="Z27" s="15" t="s">
        <v>191</v>
      </c>
      <c r="AB27" s="16">
        <v>1</v>
      </c>
    </row>
    <row r="28" spans="1:28">
      <c r="A28" s="13">
        <v>5</v>
      </c>
      <c r="B28" s="14" t="s">
        <v>116</v>
      </c>
      <c r="C28" s="15" t="s">
        <v>460</v>
      </c>
      <c r="D28" s="36" t="s">
        <v>459</v>
      </c>
      <c r="E28" s="17">
        <v>54.362000000000002</v>
      </c>
      <c r="F28" s="16" t="s">
        <v>89</v>
      </c>
      <c r="I28" s="18">
        <f>ROUND(E28*G28, 2)</f>
        <v>0</v>
      </c>
      <c r="J28" s="117">
        <f>ROUND(E28*G28, 2)</f>
        <v>0</v>
      </c>
      <c r="P28" s="16" t="s">
        <v>66</v>
      </c>
      <c r="V28" s="20" t="s">
        <v>118</v>
      </c>
      <c r="Z28" s="15" t="s">
        <v>166</v>
      </c>
      <c r="AA28" s="15" t="s">
        <v>66</v>
      </c>
      <c r="AB28" s="16">
        <v>2</v>
      </c>
    </row>
    <row r="29" spans="1:28">
      <c r="D29" s="36" t="s">
        <v>458</v>
      </c>
      <c r="J29" s="117"/>
      <c r="V29" s="20" t="s">
        <v>69</v>
      </c>
    </row>
    <row r="30" spans="1:28">
      <c r="D30" s="36" t="s">
        <v>457</v>
      </c>
      <c r="J30" s="117"/>
      <c r="V30" s="20" t="s">
        <v>69</v>
      </c>
    </row>
    <row r="31" spans="1:28">
      <c r="D31" s="36" t="s">
        <v>456</v>
      </c>
      <c r="J31" s="117"/>
      <c r="V31" s="20" t="s">
        <v>69</v>
      </c>
    </row>
    <row r="32" spans="1:28">
      <c r="A32" s="13">
        <v>6</v>
      </c>
      <c r="B32" s="14" t="s">
        <v>189</v>
      </c>
      <c r="C32" s="15" t="s">
        <v>455</v>
      </c>
      <c r="D32" s="36" t="s">
        <v>454</v>
      </c>
      <c r="E32" s="17">
        <v>33.36</v>
      </c>
      <c r="F32" s="16" t="s">
        <v>89</v>
      </c>
      <c r="H32" s="18">
        <f>ROUND(E32*G32, 2)</f>
        <v>0</v>
      </c>
      <c r="J32" s="117">
        <f>ROUND(E32*G32, 2)</f>
        <v>0</v>
      </c>
      <c r="P32" s="16" t="s">
        <v>66</v>
      </c>
      <c r="V32" s="20" t="s">
        <v>162</v>
      </c>
      <c r="Z32" s="15" t="s">
        <v>191</v>
      </c>
      <c r="AB32" s="16">
        <v>1</v>
      </c>
    </row>
    <row r="33" spans="1:28">
      <c r="D33" s="36" t="s">
        <v>453</v>
      </c>
      <c r="J33" s="117"/>
      <c r="V33" s="20" t="s">
        <v>69</v>
      </c>
    </row>
    <row r="34" spans="1:28">
      <c r="A34" s="13">
        <v>7</v>
      </c>
      <c r="B34" s="14" t="s">
        <v>116</v>
      </c>
      <c r="C34" s="15" t="s">
        <v>452</v>
      </c>
      <c r="D34" s="36" t="s">
        <v>451</v>
      </c>
      <c r="E34" s="17">
        <v>44.640999999999998</v>
      </c>
      <c r="F34" s="16" t="s">
        <v>89</v>
      </c>
      <c r="I34" s="18">
        <f>ROUND(E34*G34, 2)</f>
        <v>0</v>
      </c>
      <c r="J34" s="117">
        <f>ROUND(E34*G34, 2)</f>
        <v>0</v>
      </c>
      <c r="P34" s="16" t="s">
        <v>66</v>
      </c>
      <c r="V34" s="20" t="s">
        <v>118</v>
      </c>
      <c r="Z34" s="15" t="s">
        <v>192</v>
      </c>
      <c r="AA34" s="15" t="s">
        <v>66</v>
      </c>
      <c r="AB34" s="16">
        <v>8</v>
      </c>
    </row>
    <row r="35" spans="1:28">
      <c r="D35" s="36" t="s">
        <v>450</v>
      </c>
      <c r="J35" s="117"/>
      <c r="V35" s="20" t="s">
        <v>69</v>
      </c>
    </row>
    <row r="36" spans="1:28">
      <c r="D36" s="36" t="s">
        <v>449</v>
      </c>
      <c r="J36" s="117"/>
      <c r="V36" s="20" t="s">
        <v>69</v>
      </c>
    </row>
    <row r="37" spans="1:28">
      <c r="D37" s="38" t="s">
        <v>206</v>
      </c>
      <c r="E37" s="39">
        <f>J37</f>
        <v>0</v>
      </c>
      <c r="H37" s="39">
        <f>SUM(H23:H36)</f>
        <v>0</v>
      </c>
      <c r="I37" s="39">
        <f>SUM(I23:I36)</f>
        <v>0</v>
      </c>
      <c r="J37" s="118">
        <f>SUM(J23:J36)</f>
        <v>0</v>
      </c>
      <c r="L37" s="40">
        <f>SUM(L23:L36)</f>
        <v>3.1218000000000001E-4</v>
      </c>
      <c r="N37" s="41">
        <f>SUM(N23:N36)</f>
        <v>0</v>
      </c>
      <c r="W37" s="17">
        <f>SUM(W23:W36)</f>
        <v>0</v>
      </c>
    </row>
    <row r="38" spans="1:28">
      <c r="J38" s="117"/>
    </row>
    <row r="39" spans="1:28">
      <c r="B39" s="15" t="s">
        <v>448</v>
      </c>
      <c r="J39" s="117"/>
    </row>
    <row r="40" spans="1:28">
      <c r="A40" s="13">
        <v>8</v>
      </c>
      <c r="B40" s="14" t="s">
        <v>443</v>
      </c>
      <c r="C40" s="15" t="s">
        <v>447</v>
      </c>
      <c r="D40" s="36" t="s">
        <v>446</v>
      </c>
      <c r="E40" s="17">
        <v>44.640999999999998</v>
      </c>
      <c r="F40" s="16" t="s">
        <v>89</v>
      </c>
      <c r="H40" s="18">
        <f>ROUND(E40*G40, 2)</f>
        <v>0</v>
      </c>
      <c r="J40" s="117">
        <f>ROUND(E40*G40, 2)</f>
        <v>0</v>
      </c>
      <c r="K40" s="19">
        <v>1.8000000000000001E-4</v>
      </c>
      <c r="L40" s="19">
        <f>E40*K40</f>
        <v>8.03538E-3</v>
      </c>
      <c r="P40" s="16" t="s">
        <v>66</v>
      </c>
      <c r="V40" s="20" t="s">
        <v>162</v>
      </c>
      <c r="Z40" s="15" t="s">
        <v>105</v>
      </c>
      <c r="AB40" s="16">
        <v>7</v>
      </c>
    </row>
    <row r="41" spans="1:28">
      <c r="A41" s="13">
        <v>9</v>
      </c>
      <c r="B41" s="14" t="s">
        <v>443</v>
      </c>
      <c r="C41" s="15" t="s">
        <v>445</v>
      </c>
      <c r="D41" s="36" t="s">
        <v>444</v>
      </c>
      <c r="E41" s="17">
        <v>10.406000000000001</v>
      </c>
      <c r="F41" s="16" t="s">
        <v>89</v>
      </c>
      <c r="H41" s="18">
        <f>ROUND(E41*G41, 2)</f>
        <v>0</v>
      </c>
      <c r="J41" s="117">
        <f>ROUND(E41*G41, 2)</f>
        <v>0</v>
      </c>
      <c r="K41" s="19">
        <v>3.2169999999999997E-2</v>
      </c>
      <c r="L41" s="19">
        <f>E41*K41</f>
        <v>0.33476101999999996</v>
      </c>
      <c r="P41" s="16" t="s">
        <v>66</v>
      </c>
      <c r="V41" s="20" t="s">
        <v>162</v>
      </c>
      <c r="Z41" s="15" t="s">
        <v>105</v>
      </c>
      <c r="AB41" s="16">
        <v>1</v>
      </c>
    </row>
    <row r="42" spans="1:28">
      <c r="A42" s="13">
        <v>10</v>
      </c>
      <c r="B42" s="14" t="s">
        <v>443</v>
      </c>
      <c r="C42" s="15" t="s">
        <v>442</v>
      </c>
      <c r="D42" s="36" t="s">
        <v>441</v>
      </c>
      <c r="E42" s="17">
        <v>0.34599999999999997</v>
      </c>
      <c r="F42" s="16" t="s">
        <v>102</v>
      </c>
      <c r="H42" s="18">
        <f>ROUND(E42*G42, 2)</f>
        <v>0</v>
      </c>
      <c r="J42" s="117">
        <f>ROUND(E42*G42, 2)</f>
        <v>0</v>
      </c>
      <c r="P42" s="16" t="s">
        <v>66</v>
      </c>
      <c r="V42" s="20" t="s">
        <v>162</v>
      </c>
      <c r="Z42" s="15" t="s">
        <v>215</v>
      </c>
      <c r="AB42" s="16">
        <v>1</v>
      </c>
    </row>
    <row r="43" spans="1:28">
      <c r="D43" s="38" t="s">
        <v>440</v>
      </c>
      <c r="E43" s="39">
        <f>J43</f>
        <v>0</v>
      </c>
      <c r="H43" s="39">
        <f>SUM(H39:H42)</f>
        <v>0</v>
      </c>
      <c r="I43" s="39">
        <f>SUM(I39:I42)</f>
        <v>0</v>
      </c>
      <c r="J43" s="118">
        <f>SUM(J39:J42)</f>
        <v>0</v>
      </c>
      <c r="L43" s="40">
        <f>SUM(L39:L42)</f>
        <v>0.34279639999999995</v>
      </c>
      <c r="N43" s="41">
        <f>SUM(N39:N42)</f>
        <v>0</v>
      </c>
      <c r="W43" s="17">
        <f>SUM(W39:W42)</f>
        <v>0</v>
      </c>
    </row>
    <row r="44" spans="1:28">
      <c r="J44" s="117"/>
    </row>
    <row r="45" spans="1:28">
      <c r="B45" s="15" t="s">
        <v>439</v>
      </c>
      <c r="J45" s="117"/>
    </row>
    <row r="46" spans="1:28">
      <c r="A46" s="13">
        <v>11</v>
      </c>
      <c r="B46" s="14" t="s">
        <v>431</v>
      </c>
      <c r="C46" s="15" t="s">
        <v>438</v>
      </c>
      <c r="D46" s="36" t="s">
        <v>437</v>
      </c>
      <c r="E46" s="17">
        <v>10.406000000000001</v>
      </c>
      <c r="F46" s="16" t="s">
        <v>89</v>
      </c>
      <c r="H46" s="18">
        <f>ROUND(E46*G46, 2)</f>
        <v>0</v>
      </c>
      <c r="J46" s="117">
        <f>ROUND(E46*G46, 2)</f>
        <v>0</v>
      </c>
      <c r="K46" s="19">
        <v>3.6000000000000002E-4</v>
      </c>
      <c r="L46" s="19">
        <f>E46*K46</f>
        <v>3.7461600000000005E-3</v>
      </c>
      <c r="P46" s="16" t="s">
        <v>66</v>
      </c>
      <c r="V46" s="20" t="s">
        <v>162</v>
      </c>
      <c r="Z46" s="15" t="s">
        <v>436</v>
      </c>
      <c r="AB46" s="16">
        <v>1</v>
      </c>
    </row>
    <row r="47" spans="1:28">
      <c r="D47" s="36" t="s">
        <v>435</v>
      </c>
      <c r="J47" s="117"/>
      <c r="V47" s="20" t="s">
        <v>69</v>
      </c>
    </row>
    <row r="48" spans="1:28">
      <c r="A48" s="13">
        <v>12</v>
      </c>
      <c r="B48" s="14" t="s">
        <v>116</v>
      </c>
      <c r="C48" s="15" t="s">
        <v>434</v>
      </c>
      <c r="D48" s="36" t="s">
        <v>433</v>
      </c>
      <c r="E48" s="17">
        <v>10.926</v>
      </c>
      <c r="F48" s="16" t="s">
        <v>89</v>
      </c>
      <c r="I48" s="18">
        <f>ROUND(E48*G48, 2)</f>
        <v>0</v>
      </c>
      <c r="J48" s="117">
        <f>ROUND(E48*G48, 2)</f>
        <v>0</v>
      </c>
      <c r="K48" s="19">
        <v>2.5699999999999998E-3</v>
      </c>
      <c r="L48" s="19">
        <f>E48*K48</f>
        <v>2.8079819999999998E-2</v>
      </c>
      <c r="P48" s="16" t="s">
        <v>66</v>
      </c>
      <c r="V48" s="20" t="s">
        <v>118</v>
      </c>
      <c r="Z48" s="15" t="s">
        <v>432</v>
      </c>
      <c r="AA48" s="15" t="s">
        <v>66</v>
      </c>
      <c r="AB48" s="16">
        <v>2</v>
      </c>
    </row>
    <row r="49" spans="1:28">
      <c r="A49" s="13">
        <v>13</v>
      </c>
      <c r="B49" s="14" t="s">
        <v>431</v>
      </c>
      <c r="C49" s="15" t="s">
        <v>430</v>
      </c>
      <c r="D49" s="36" t="s">
        <v>429</v>
      </c>
      <c r="E49" s="17">
        <v>3.2000000000000001E-2</v>
      </c>
      <c r="F49" s="16" t="s">
        <v>102</v>
      </c>
      <c r="H49" s="18">
        <f>ROUND(E49*G49, 2)</f>
        <v>0</v>
      </c>
      <c r="J49" s="117">
        <f>ROUND(E49*G49, 2)</f>
        <v>0</v>
      </c>
      <c r="P49" s="16" t="s">
        <v>66</v>
      </c>
      <c r="V49" s="20" t="s">
        <v>162</v>
      </c>
      <c r="Z49" s="15" t="s">
        <v>428</v>
      </c>
      <c r="AB49" s="16">
        <v>1</v>
      </c>
    </row>
    <row r="50" spans="1:28">
      <c r="D50" s="38" t="s">
        <v>427</v>
      </c>
      <c r="E50" s="39">
        <f>J50</f>
        <v>0</v>
      </c>
      <c r="H50" s="39">
        <f>SUM(H45:H49)</f>
        <v>0</v>
      </c>
      <c r="I50" s="39">
        <f>SUM(I45:I49)</f>
        <v>0</v>
      </c>
      <c r="J50" s="118">
        <f>SUM(J45:J49)</f>
        <v>0</v>
      </c>
      <c r="L50" s="40">
        <f>SUM(L45:L49)</f>
        <v>3.1825979999999997E-2</v>
      </c>
      <c r="N50" s="41">
        <f>SUM(N45:N49)</f>
        <v>0</v>
      </c>
      <c r="W50" s="17">
        <f>SUM(W45:W49)</f>
        <v>0</v>
      </c>
    </row>
    <row r="51" spans="1:28">
      <c r="J51" s="117"/>
    </row>
    <row r="52" spans="1:28">
      <c r="D52" s="38" t="s">
        <v>293</v>
      </c>
      <c r="E52" s="39">
        <f>J52</f>
        <v>0</v>
      </c>
      <c r="H52" s="39">
        <f>+H37+H43+H50</f>
        <v>0</v>
      </c>
      <c r="I52" s="39">
        <f>+I37+I43+I50</f>
        <v>0</v>
      </c>
      <c r="J52" s="118">
        <f>+J37+J43+J50</f>
        <v>0</v>
      </c>
      <c r="L52" s="40">
        <f>+L37+L43+L50</f>
        <v>0.37493455999999992</v>
      </c>
      <c r="N52" s="41">
        <f>+N37+N43+N50</f>
        <v>0</v>
      </c>
      <c r="W52" s="17">
        <f>+W37+W43+W50</f>
        <v>0</v>
      </c>
    </row>
    <row r="53" spans="1:28" ht="10.8" thickBot="1">
      <c r="J53" s="117"/>
    </row>
    <row r="54" spans="1:28" ht="10.8" thickBot="1">
      <c r="D54" s="130" t="s">
        <v>294</v>
      </c>
      <c r="E54" s="131">
        <f>J54</f>
        <v>0</v>
      </c>
      <c r="F54" s="132"/>
      <c r="G54" s="133"/>
      <c r="H54" s="131">
        <f>+H21+H52</f>
        <v>0</v>
      </c>
      <c r="I54" s="134">
        <f>+I21+I52</f>
        <v>0</v>
      </c>
      <c r="J54" s="167">
        <f>H54+I54</f>
        <v>0</v>
      </c>
      <c r="L54" s="40">
        <f>+L21+L52</f>
        <v>0.37744455999999993</v>
      </c>
      <c r="N54" s="41">
        <f>+N21+N52</f>
        <v>0</v>
      </c>
      <c r="W54" s="17">
        <f>+W21+W52</f>
        <v>0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55"/>
  <sheetViews>
    <sheetView zoomScaleNormal="100" zoomScaleSheetLayoutView="100" workbookViewId="0">
      <pane ySplit="9" topLeftCell="A10" activePane="bottomLeft" state="frozen"/>
      <selection pane="bottomLeft" activeCell="C16" sqref="C16:C17"/>
    </sheetView>
  </sheetViews>
  <sheetFormatPr defaultColWidth="35.5546875" defaultRowHeight="13.2"/>
  <cols>
    <col min="1" max="1" width="3.6640625" style="65" customWidth="1"/>
    <col min="2" max="2" width="4" style="65" customWidth="1"/>
    <col min="3" max="3" width="58.88671875" style="65" customWidth="1"/>
    <col min="4" max="4" width="8.5546875" style="67" customWidth="1"/>
    <col min="5" max="5" width="9" style="66" customWidth="1"/>
    <col min="6" max="6" width="9.6640625" style="65" customWidth="1"/>
    <col min="7" max="7" width="8.6640625" style="65" bestFit="1" customWidth="1"/>
    <col min="8" max="8" width="9.109375" style="65" customWidth="1"/>
    <col min="9" max="10" width="12.6640625" style="65" customWidth="1"/>
    <col min="11" max="11" width="16.109375" style="65" customWidth="1"/>
    <col min="12" max="12" width="12.6640625" style="65" bestFit="1" customWidth="1"/>
    <col min="13" max="13" width="18.109375" style="65" customWidth="1"/>
    <col min="14" max="16384" width="35.5546875" style="65"/>
  </cols>
  <sheetData>
    <row r="1" spans="1:30" s="1" customFormat="1" ht="10.199999999999999">
      <c r="A1" s="9" t="s">
        <v>0</v>
      </c>
      <c r="G1" s="6"/>
      <c r="I1" s="9" t="s">
        <v>957</v>
      </c>
      <c r="J1" s="135"/>
      <c r="K1" s="7"/>
      <c r="Q1" s="5"/>
      <c r="R1" s="5"/>
      <c r="S1" s="5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</row>
    <row r="2" spans="1:30" s="1" customFormat="1" ht="10.199999999999999">
      <c r="A2" s="9" t="s">
        <v>1538</v>
      </c>
      <c r="G2" s="6"/>
      <c r="H2" s="8"/>
      <c r="I2" s="9"/>
      <c r="J2" s="135"/>
      <c r="K2" s="7"/>
      <c r="Q2" s="5"/>
      <c r="R2" s="5"/>
      <c r="S2" s="5"/>
      <c r="Z2" s="21" t="s">
        <v>8</v>
      </c>
      <c r="AA2" s="23" t="s">
        <v>9</v>
      </c>
      <c r="AB2" s="24" t="s">
        <v>10</v>
      </c>
      <c r="AC2" s="24"/>
      <c r="AD2" s="23"/>
    </row>
    <row r="3" spans="1:30" s="1" customFormat="1" ht="10.199999999999999">
      <c r="A3" s="9" t="s">
        <v>958</v>
      </c>
      <c r="G3" s="6"/>
      <c r="I3" s="9"/>
      <c r="J3" s="135"/>
      <c r="K3" s="7"/>
      <c r="Q3" s="5"/>
      <c r="R3" s="5"/>
      <c r="S3" s="5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</row>
    <row r="4" spans="1:30" s="1" customFormat="1" ht="10.199999999999999">
      <c r="A4" s="9" t="s">
        <v>959</v>
      </c>
      <c r="J4" s="136"/>
      <c r="Q4" s="5"/>
      <c r="R4" s="5"/>
      <c r="S4" s="5"/>
      <c r="Z4" s="21" t="s">
        <v>20</v>
      </c>
      <c r="AA4" s="23" t="s">
        <v>14</v>
      </c>
      <c r="AB4" s="24" t="s">
        <v>10</v>
      </c>
      <c r="AC4" s="24" t="s">
        <v>15</v>
      </c>
      <c r="AD4" s="23" t="s">
        <v>16</v>
      </c>
    </row>
    <row r="5" spans="1:30" customFormat="1">
      <c r="A5" s="9" t="s">
        <v>1542</v>
      </c>
      <c r="C5" s="144"/>
      <c r="D5" s="144"/>
      <c r="E5" s="144"/>
    </row>
    <row r="6" spans="1:30" customFormat="1">
      <c r="A6" s="9" t="s">
        <v>1543</v>
      </c>
      <c r="C6" s="144"/>
      <c r="D6" s="144"/>
      <c r="E6" s="144"/>
    </row>
    <row r="7" spans="1:30" s="112" customFormat="1" ht="27" customHeight="1">
      <c r="A7" s="482" t="s">
        <v>855</v>
      </c>
      <c r="B7" s="482"/>
      <c r="C7" s="114" t="s">
        <v>854</v>
      </c>
      <c r="D7" s="113" t="s">
        <v>853</v>
      </c>
      <c r="E7" s="477" t="s">
        <v>852</v>
      </c>
      <c r="F7" s="477"/>
      <c r="G7" s="477" t="s">
        <v>851</v>
      </c>
      <c r="H7" s="477"/>
      <c r="I7" s="478" t="s">
        <v>850</v>
      </c>
      <c r="J7" s="478"/>
      <c r="K7" s="119" t="s">
        <v>849</v>
      </c>
      <c r="L7" s="108" t="s">
        <v>848</v>
      </c>
      <c r="M7" s="107" t="s">
        <v>847</v>
      </c>
    </row>
    <row r="8" spans="1:30" s="106" customFormat="1" ht="22.8">
      <c r="A8" s="479" t="s">
        <v>846</v>
      </c>
      <c r="B8" s="479"/>
      <c r="C8" s="111" t="s">
        <v>845</v>
      </c>
      <c r="D8" s="110" t="s">
        <v>744</v>
      </c>
      <c r="E8" s="109" t="s">
        <v>844</v>
      </c>
      <c r="F8" s="169" t="s">
        <v>843</v>
      </c>
      <c r="G8" s="169" t="s">
        <v>842</v>
      </c>
      <c r="H8" s="169" t="s">
        <v>840</v>
      </c>
      <c r="I8" s="169" t="s">
        <v>841</v>
      </c>
      <c r="J8" s="169" t="s">
        <v>840</v>
      </c>
      <c r="K8" s="119" t="s">
        <v>839</v>
      </c>
      <c r="L8" s="108" t="s">
        <v>839</v>
      </c>
      <c r="M8" s="107" t="s">
        <v>838</v>
      </c>
    </row>
    <row r="9" spans="1:30" s="102" customFormat="1" ht="13.8" thickBot="1">
      <c r="A9" s="480">
        <v>1</v>
      </c>
      <c r="B9" s="481"/>
      <c r="C9" s="104">
        <v>2</v>
      </c>
      <c r="D9" s="103">
        <v>3</v>
      </c>
      <c r="E9" s="105">
        <v>4</v>
      </c>
      <c r="F9" s="103">
        <v>5</v>
      </c>
      <c r="G9" s="104">
        <v>6</v>
      </c>
      <c r="H9" s="103">
        <v>7</v>
      </c>
      <c r="I9" s="103">
        <v>8</v>
      </c>
      <c r="J9" s="103">
        <v>9</v>
      </c>
      <c r="K9" s="120">
        <v>10</v>
      </c>
      <c r="L9" s="103">
        <v>11</v>
      </c>
      <c r="M9" s="103">
        <v>12</v>
      </c>
    </row>
    <row r="10" spans="1:30" ht="15" customHeight="1" thickTop="1">
      <c r="A10" s="101"/>
      <c r="B10" s="101"/>
      <c r="C10" s="100"/>
      <c r="D10" s="99"/>
      <c r="E10" s="97"/>
      <c r="F10" s="97"/>
      <c r="G10" s="98"/>
      <c r="H10" s="98"/>
      <c r="I10" s="97"/>
      <c r="J10" s="97"/>
      <c r="K10" s="121"/>
      <c r="L10" s="79"/>
      <c r="M10" s="79"/>
    </row>
    <row r="11" spans="1:30" s="76" customFormat="1" ht="15" customHeight="1">
      <c r="A11" s="75">
        <v>1</v>
      </c>
      <c r="B11" s="79"/>
      <c r="C11" s="95" t="s">
        <v>782</v>
      </c>
      <c r="D11" s="94"/>
      <c r="E11" s="82"/>
      <c r="F11" s="70"/>
      <c r="G11" s="93">
        <v>0</v>
      </c>
      <c r="H11" s="93">
        <v>0</v>
      </c>
      <c r="I11" s="68"/>
      <c r="J11" s="68"/>
      <c r="K11" s="122"/>
      <c r="L11" s="70"/>
      <c r="M11" s="81"/>
    </row>
    <row r="12" spans="1:30" s="76" customFormat="1" ht="15" customHeight="1">
      <c r="A12" s="75">
        <f t="shared" ref="A12:A55" si="0">A11+1</f>
        <v>2</v>
      </c>
      <c r="B12" s="79"/>
      <c r="C12" s="95" t="s">
        <v>781</v>
      </c>
      <c r="D12" s="94" t="s">
        <v>221</v>
      </c>
      <c r="E12" s="82">
        <v>35</v>
      </c>
      <c r="F12" s="70"/>
      <c r="G12" s="93">
        <v>0</v>
      </c>
      <c r="H12" s="93">
        <v>0</v>
      </c>
      <c r="I12" s="68">
        <v>12</v>
      </c>
      <c r="J12" s="68">
        <v>0</v>
      </c>
      <c r="K12" s="122">
        <v>0</v>
      </c>
      <c r="L12" s="70"/>
      <c r="M12" s="81"/>
    </row>
    <row r="13" spans="1:30" s="76" customFormat="1" ht="15" customHeight="1">
      <c r="A13" s="75">
        <f t="shared" si="0"/>
        <v>3</v>
      </c>
      <c r="B13" s="79"/>
      <c r="C13" s="95" t="s">
        <v>780</v>
      </c>
      <c r="D13" s="94" t="s">
        <v>254</v>
      </c>
      <c r="E13" s="82">
        <f>E12*0.62*1.05</f>
        <v>22.785</v>
      </c>
      <c r="F13" s="70"/>
      <c r="G13" s="93">
        <v>0</v>
      </c>
      <c r="H13" s="93">
        <v>0</v>
      </c>
      <c r="I13" s="68">
        <f>E13*G13</f>
        <v>0</v>
      </c>
      <c r="J13" s="68">
        <f>E13*H13</f>
        <v>0</v>
      </c>
      <c r="K13" s="122">
        <f>I13+J13</f>
        <v>0</v>
      </c>
      <c r="L13" s="70"/>
      <c r="M13" s="81"/>
    </row>
    <row r="14" spans="1:30" s="76" customFormat="1" ht="15" customHeight="1">
      <c r="A14" s="75">
        <f t="shared" si="0"/>
        <v>4</v>
      </c>
      <c r="B14" s="79"/>
      <c r="C14" s="95"/>
      <c r="D14" s="94"/>
      <c r="E14" s="82"/>
      <c r="F14" s="70"/>
      <c r="G14" s="93">
        <v>0</v>
      </c>
      <c r="H14" s="93">
        <v>0</v>
      </c>
      <c r="I14" s="68"/>
      <c r="J14" s="68"/>
      <c r="K14" s="122"/>
      <c r="L14" s="70"/>
      <c r="M14" s="81"/>
    </row>
    <row r="15" spans="1:30" s="76" customFormat="1" ht="15" customHeight="1">
      <c r="A15" s="75">
        <f t="shared" si="0"/>
        <v>5</v>
      </c>
      <c r="B15" s="79"/>
      <c r="C15" s="95" t="s">
        <v>779</v>
      </c>
      <c r="D15" s="94"/>
      <c r="E15" s="82"/>
      <c r="F15" s="70"/>
      <c r="G15" s="93">
        <v>0</v>
      </c>
      <c r="H15" s="93">
        <v>0</v>
      </c>
      <c r="I15" s="68"/>
      <c r="J15" s="68"/>
      <c r="K15" s="122"/>
      <c r="L15" s="70"/>
      <c r="M15" s="81"/>
    </row>
    <row r="16" spans="1:30" s="76" customFormat="1" ht="15" customHeight="1">
      <c r="A16" s="75">
        <f t="shared" si="0"/>
        <v>6</v>
      </c>
      <c r="B16" s="79"/>
      <c r="C16" s="95" t="s">
        <v>778</v>
      </c>
      <c r="D16" s="94" t="s">
        <v>221</v>
      </c>
      <c r="E16" s="82">
        <v>25</v>
      </c>
      <c r="F16" s="70"/>
      <c r="G16" s="93">
        <v>0</v>
      </c>
      <c r="H16" s="93">
        <v>0</v>
      </c>
      <c r="I16" s="68">
        <f>E16*G16*1.05</f>
        <v>0</v>
      </c>
      <c r="J16" s="68">
        <f>E16*H16</f>
        <v>0</v>
      </c>
      <c r="K16" s="122">
        <f>I16+J16</f>
        <v>0</v>
      </c>
      <c r="L16" s="70"/>
      <c r="M16" s="81"/>
    </row>
    <row r="17" spans="1:13" s="76" customFormat="1" ht="15" customHeight="1">
      <c r="A17" s="75">
        <f t="shared" si="0"/>
        <v>7</v>
      </c>
      <c r="B17" s="79"/>
      <c r="C17" s="95" t="s">
        <v>777</v>
      </c>
      <c r="D17" s="94" t="s">
        <v>136</v>
      </c>
      <c r="E17" s="82">
        <v>15</v>
      </c>
      <c r="F17" s="70"/>
      <c r="G17" s="93">
        <v>0</v>
      </c>
      <c r="H17" s="93">
        <v>0</v>
      </c>
      <c r="I17" s="68">
        <f>E17*G17</f>
        <v>0</v>
      </c>
      <c r="J17" s="68">
        <f>E17*H17</f>
        <v>0</v>
      </c>
      <c r="K17" s="122">
        <f>I17+J17</f>
        <v>0</v>
      </c>
      <c r="L17" s="70"/>
      <c r="M17" s="81"/>
    </row>
    <row r="18" spans="1:13" s="76" customFormat="1" ht="15" customHeight="1">
      <c r="A18" s="75">
        <f t="shared" si="0"/>
        <v>8</v>
      </c>
      <c r="B18" s="79"/>
      <c r="C18" s="95"/>
      <c r="D18" s="94"/>
      <c r="E18" s="82"/>
      <c r="F18" s="70"/>
      <c r="G18" s="93">
        <v>0</v>
      </c>
      <c r="H18" s="93">
        <v>0</v>
      </c>
      <c r="I18" s="68"/>
      <c r="J18" s="68"/>
      <c r="K18" s="122"/>
      <c r="L18" s="70"/>
      <c r="M18" s="81"/>
    </row>
    <row r="19" spans="1:13" s="76" customFormat="1" ht="15" customHeight="1">
      <c r="A19" s="75">
        <f t="shared" si="0"/>
        <v>9</v>
      </c>
      <c r="B19" s="79"/>
      <c r="C19" s="95" t="s">
        <v>776</v>
      </c>
      <c r="D19" s="94"/>
      <c r="E19" s="82"/>
      <c r="F19" s="70"/>
      <c r="G19" s="93">
        <v>0</v>
      </c>
      <c r="H19" s="93">
        <v>0</v>
      </c>
      <c r="I19" s="68"/>
      <c r="J19" s="68"/>
      <c r="K19" s="122"/>
      <c r="L19" s="70"/>
      <c r="M19" s="81"/>
    </row>
    <row r="20" spans="1:13" s="76" customFormat="1" ht="15" customHeight="1">
      <c r="A20" s="75">
        <f t="shared" si="0"/>
        <v>10</v>
      </c>
      <c r="B20" s="79"/>
      <c r="C20" s="95" t="s">
        <v>775</v>
      </c>
      <c r="D20" s="94" t="s">
        <v>136</v>
      </c>
      <c r="E20" s="82">
        <v>1</v>
      </c>
      <c r="F20" s="70"/>
      <c r="G20" s="93">
        <v>0</v>
      </c>
      <c r="H20" s="93">
        <v>0</v>
      </c>
      <c r="I20" s="68">
        <f>E20*G20</f>
        <v>0</v>
      </c>
      <c r="J20" s="68">
        <f>E20*H20</f>
        <v>0</v>
      </c>
      <c r="K20" s="122">
        <f>I20+J20</f>
        <v>0</v>
      </c>
      <c r="L20" s="70"/>
      <c r="M20" s="81"/>
    </row>
    <row r="21" spans="1:13" s="76" customFormat="1" ht="15" customHeight="1">
      <c r="A21" s="75">
        <f t="shared" si="0"/>
        <v>11</v>
      </c>
      <c r="B21" s="79"/>
      <c r="C21" s="95" t="s">
        <v>774</v>
      </c>
      <c r="D21" s="94" t="s">
        <v>136</v>
      </c>
      <c r="E21" s="82">
        <v>1</v>
      </c>
      <c r="F21" s="82"/>
      <c r="G21" s="93">
        <v>0</v>
      </c>
      <c r="H21" s="93">
        <v>0</v>
      </c>
      <c r="I21" s="68">
        <f>E21*G21</f>
        <v>0</v>
      </c>
      <c r="J21" s="68">
        <f>E21*H21</f>
        <v>0</v>
      </c>
      <c r="K21" s="122">
        <f>I21+J21</f>
        <v>0</v>
      </c>
      <c r="L21" s="70"/>
      <c r="M21" s="81"/>
    </row>
    <row r="22" spans="1:13" s="76" customFormat="1" ht="15" customHeight="1">
      <c r="A22" s="75">
        <f t="shared" si="0"/>
        <v>12</v>
      </c>
      <c r="B22" s="79"/>
      <c r="C22" s="95"/>
      <c r="D22" s="94"/>
      <c r="E22" s="82"/>
      <c r="F22" s="82"/>
      <c r="G22" s="93">
        <v>0</v>
      </c>
      <c r="H22" s="93">
        <v>0</v>
      </c>
      <c r="I22" s="68"/>
      <c r="J22" s="68"/>
      <c r="K22" s="122"/>
      <c r="L22" s="70"/>
      <c r="M22" s="81"/>
    </row>
    <row r="23" spans="1:13" s="76" customFormat="1" ht="15" customHeight="1">
      <c r="A23" s="75">
        <f t="shared" si="0"/>
        <v>13</v>
      </c>
      <c r="B23" s="79"/>
      <c r="C23" s="95" t="s">
        <v>773</v>
      </c>
      <c r="D23" s="94"/>
      <c r="E23" s="82"/>
      <c r="F23" s="70"/>
      <c r="G23" s="93">
        <v>0</v>
      </c>
      <c r="H23" s="93">
        <v>0</v>
      </c>
      <c r="I23" s="68"/>
      <c r="J23" s="68"/>
      <c r="K23" s="122"/>
      <c r="L23" s="70"/>
      <c r="M23" s="81"/>
    </row>
    <row r="24" spans="1:13" s="76" customFormat="1" ht="15" customHeight="1">
      <c r="A24" s="75">
        <f t="shared" si="0"/>
        <v>14</v>
      </c>
      <c r="B24" s="79"/>
      <c r="C24" s="95" t="s">
        <v>772</v>
      </c>
      <c r="D24" s="94" t="s">
        <v>136</v>
      </c>
      <c r="E24" s="82">
        <v>8</v>
      </c>
      <c r="F24" s="70"/>
      <c r="G24" s="93">
        <v>0</v>
      </c>
      <c r="H24" s="93">
        <v>0</v>
      </c>
      <c r="I24" s="68">
        <f>E24*G24</f>
        <v>0</v>
      </c>
      <c r="J24" s="68">
        <f>E24*H24</f>
        <v>0</v>
      </c>
      <c r="K24" s="122">
        <f t="shared" ref="K24:K30" si="1">I24+J24</f>
        <v>0</v>
      </c>
      <c r="L24" s="70"/>
      <c r="M24" s="81"/>
    </row>
    <row r="25" spans="1:13" s="76" customFormat="1" ht="15" customHeight="1">
      <c r="A25" s="75">
        <f t="shared" si="0"/>
        <v>15</v>
      </c>
      <c r="B25" s="79"/>
      <c r="C25" s="95" t="s">
        <v>771</v>
      </c>
      <c r="D25" s="94" t="s">
        <v>136</v>
      </c>
      <c r="E25" s="82">
        <v>2</v>
      </c>
      <c r="F25" s="70"/>
      <c r="G25" s="93">
        <v>5</v>
      </c>
      <c r="H25" s="93">
        <v>5</v>
      </c>
      <c r="I25" s="68">
        <v>0</v>
      </c>
      <c r="J25" s="68">
        <v>0</v>
      </c>
      <c r="K25" s="122">
        <f t="shared" si="1"/>
        <v>0</v>
      </c>
      <c r="L25" s="70"/>
      <c r="M25" s="81"/>
    </row>
    <row r="26" spans="1:13" s="76" customFormat="1" ht="15" customHeight="1">
      <c r="A26" s="75">
        <f t="shared" si="0"/>
        <v>16</v>
      </c>
      <c r="B26" s="79"/>
      <c r="C26" s="95" t="s">
        <v>770</v>
      </c>
      <c r="D26" s="94" t="s">
        <v>136</v>
      </c>
      <c r="E26" s="82">
        <v>2</v>
      </c>
      <c r="F26" s="70"/>
      <c r="G26" s="93">
        <v>0</v>
      </c>
      <c r="H26" s="93">
        <v>0</v>
      </c>
      <c r="I26" s="68">
        <f>E26*G26</f>
        <v>0</v>
      </c>
      <c r="J26" s="68">
        <f>E26*H26</f>
        <v>0</v>
      </c>
      <c r="K26" s="122">
        <f t="shared" si="1"/>
        <v>0</v>
      </c>
      <c r="L26" s="70"/>
      <c r="M26" s="81"/>
    </row>
    <row r="27" spans="1:13" s="76" customFormat="1" ht="15" customHeight="1">
      <c r="A27" s="75">
        <f t="shared" si="0"/>
        <v>17</v>
      </c>
      <c r="B27" s="79"/>
      <c r="C27" s="95" t="s">
        <v>769</v>
      </c>
      <c r="D27" s="94" t="s">
        <v>136</v>
      </c>
      <c r="E27" s="82">
        <v>2</v>
      </c>
      <c r="F27" s="70"/>
      <c r="G27" s="93">
        <v>0</v>
      </c>
      <c r="H27" s="93">
        <v>0</v>
      </c>
      <c r="I27" s="68">
        <f>E27*G27</f>
        <v>0</v>
      </c>
      <c r="J27" s="68">
        <f>E27*H27</f>
        <v>0</v>
      </c>
      <c r="K27" s="122">
        <f t="shared" si="1"/>
        <v>0</v>
      </c>
      <c r="L27" s="70"/>
      <c r="M27" s="81"/>
    </row>
    <row r="28" spans="1:13" s="76" customFormat="1" ht="15" customHeight="1">
      <c r="A28" s="75">
        <f t="shared" si="0"/>
        <v>18</v>
      </c>
      <c r="B28" s="79"/>
      <c r="C28" s="95" t="s">
        <v>768</v>
      </c>
      <c r="D28" s="94" t="s">
        <v>136</v>
      </c>
      <c r="E28" s="82">
        <v>2</v>
      </c>
      <c r="F28" s="70"/>
      <c r="G28" s="93">
        <v>0</v>
      </c>
      <c r="H28" s="93">
        <v>0</v>
      </c>
      <c r="I28" s="68">
        <f>E28*G28</f>
        <v>0</v>
      </c>
      <c r="J28" s="68">
        <f>E28*H28</f>
        <v>0</v>
      </c>
      <c r="K28" s="122">
        <f t="shared" si="1"/>
        <v>0</v>
      </c>
      <c r="L28" s="70"/>
      <c r="M28" s="81"/>
    </row>
    <row r="29" spans="1:13" s="76" customFormat="1" ht="15" customHeight="1">
      <c r="A29" s="75">
        <f t="shared" si="0"/>
        <v>19</v>
      </c>
      <c r="B29" s="79"/>
      <c r="C29" s="95" t="s">
        <v>767</v>
      </c>
      <c r="D29" s="94" t="s">
        <v>136</v>
      </c>
      <c r="E29" s="82">
        <v>1</v>
      </c>
      <c r="F29" s="70"/>
      <c r="G29" s="93">
        <v>0</v>
      </c>
      <c r="H29" s="93">
        <v>0</v>
      </c>
      <c r="I29" s="68">
        <f>E29*G29</f>
        <v>0</v>
      </c>
      <c r="J29" s="68"/>
      <c r="K29" s="122">
        <f t="shared" si="1"/>
        <v>0</v>
      </c>
      <c r="L29" s="70"/>
      <c r="M29" s="81"/>
    </row>
    <row r="30" spans="1:13" s="76" customFormat="1" ht="15" customHeight="1">
      <c r="A30" s="75">
        <f t="shared" si="0"/>
        <v>20</v>
      </c>
      <c r="B30" s="79"/>
      <c r="C30" s="95" t="s">
        <v>766</v>
      </c>
      <c r="D30" s="94" t="s">
        <v>136</v>
      </c>
      <c r="E30" s="82">
        <v>2</v>
      </c>
      <c r="F30" s="70"/>
      <c r="G30" s="93">
        <v>0</v>
      </c>
      <c r="H30" s="93">
        <v>0</v>
      </c>
      <c r="I30" s="68">
        <f>E30*G30</f>
        <v>0</v>
      </c>
      <c r="J30" s="68">
        <f>E30*H30</f>
        <v>0</v>
      </c>
      <c r="K30" s="122">
        <f t="shared" si="1"/>
        <v>0</v>
      </c>
      <c r="L30" s="70"/>
      <c r="M30" s="81"/>
    </row>
    <row r="31" spans="1:13" s="76" customFormat="1" ht="15" customHeight="1">
      <c r="A31" s="75">
        <f t="shared" si="0"/>
        <v>21</v>
      </c>
      <c r="B31" s="79"/>
      <c r="C31" s="95"/>
      <c r="D31" s="94"/>
      <c r="E31" s="82"/>
      <c r="F31" s="70"/>
      <c r="G31" s="93">
        <v>0</v>
      </c>
      <c r="H31" s="93">
        <v>0</v>
      </c>
      <c r="I31" s="68"/>
      <c r="J31" s="68"/>
      <c r="K31" s="122"/>
      <c r="L31" s="70"/>
      <c r="M31" s="81"/>
    </row>
    <row r="32" spans="1:13" s="76" customFormat="1" ht="15" customHeight="1">
      <c r="A32" s="75">
        <f t="shared" si="0"/>
        <v>22</v>
      </c>
      <c r="B32" s="79"/>
      <c r="C32" s="95" t="s">
        <v>765</v>
      </c>
      <c r="D32" s="94"/>
      <c r="E32" s="96"/>
      <c r="F32" s="70"/>
      <c r="G32" s="93">
        <v>0</v>
      </c>
      <c r="H32" s="93">
        <v>0</v>
      </c>
      <c r="I32" s="68"/>
      <c r="J32" s="68"/>
      <c r="K32" s="122"/>
      <c r="L32" s="70"/>
      <c r="M32" s="81"/>
    </row>
    <row r="33" spans="1:16" s="76" customFormat="1" ht="15" customHeight="1">
      <c r="A33" s="75">
        <f t="shared" si="0"/>
        <v>23</v>
      </c>
      <c r="B33" s="79"/>
      <c r="C33" s="95" t="s">
        <v>761</v>
      </c>
      <c r="D33" s="94" t="s">
        <v>760</v>
      </c>
      <c r="E33" s="82">
        <v>6</v>
      </c>
      <c r="F33" s="70"/>
      <c r="G33" s="93">
        <v>0</v>
      </c>
      <c r="H33" s="93">
        <v>0</v>
      </c>
      <c r="I33" s="68">
        <f>E33*G33</f>
        <v>0</v>
      </c>
      <c r="J33" s="68">
        <f>E33*H33</f>
        <v>0</v>
      </c>
      <c r="K33" s="122">
        <f>I33+J33</f>
        <v>0</v>
      </c>
      <c r="L33" s="70"/>
      <c r="M33" s="81"/>
    </row>
    <row r="34" spans="1:16" ht="15" customHeight="1">
      <c r="A34" s="75">
        <f t="shared" si="0"/>
        <v>24</v>
      </c>
      <c r="B34" s="79"/>
      <c r="C34" s="75"/>
      <c r="D34" s="83"/>
      <c r="E34" s="71"/>
      <c r="F34" s="70"/>
      <c r="G34" s="92"/>
      <c r="H34" s="92"/>
      <c r="I34" s="68"/>
      <c r="J34" s="68"/>
      <c r="K34" s="122"/>
      <c r="L34" s="88"/>
      <c r="M34" s="88"/>
      <c r="O34" s="67"/>
      <c r="P34" s="87"/>
    </row>
    <row r="35" spans="1:16" ht="15" customHeight="1">
      <c r="A35" s="75">
        <f t="shared" si="0"/>
        <v>25</v>
      </c>
      <c r="B35" s="79"/>
      <c r="C35" s="91" t="s">
        <v>759</v>
      </c>
      <c r="D35" s="80"/>
      <c r="E35" s="68"/>
      <c r="F35" s="70"/>
      <c r="G35" s="68"/>
      <c r="H35" s="68"/>
      <c r="I35" s="68">
        <v>0</v>
      </c>
      <c r="J35" s="68">
        <f>SUM(J11:J33)</f>
        <v>0</v>
      </c>
      <c r="K35" s="122">
        <f>I35+J35</f>
        <v>0</v>
      </c>
      <c r="L35" s="88"/>
      <c r="M35" s="88"/>
      <c r="O35" s="67"/>
      <c r="P35" s="87"/>
    </row>
    <row r="36" spans="1:16" ht="15" customHeight="1">
      <c r="A36" s="75">
        <f t="shared" si="0"/>
        <v>26</v>
      </c>
      <c r="B36" s="74"/>
      <c r="C36" s="73" t="s">
        <v>758</v>
      </c>
      <c r="D36" s="72"/>
      <c r="E36" s="89"/>
      <c r="F36" s="90"/>
      <c r="G36" s="68"/>
      <c r="H36" s="68"/>
      <c r="I36" s="89">
        <v>0</v>
      </c>
      <c r="J36" s="89">
        <f>J35*0.06</f>
        <v>0</v>
      </c>
      <c r="K36" s="123"/>
      <c r="L36" s="88"/>
      <c r="M36" s="88"/>
      <c r="O36" s="67"/>
      <c r="P36" s="87"/>
    </row>
    <row r="37" spans="1:16" ht="15" customHeight="1">
      <c r="A37" s="75">
        <f t="shared" si="0"/>
        <v>27</v>
      </c>
      <c r="B37" s="74"/>
      <c r="C37" s="73" t="s">
        <v>757</v>
      </c>
      <c r="D37" s="72"/>
      <c r="E37" s="89"/>
      <c r="F37" s="90"/>
      <c r="G37" s="68"/>
      <c r="H37" s="68"/>
      <c r="I37" s="89">
        <f>I35*0.03</f>
        <v>0</v>
      </c>
      <c r="J37" s="89"/>
      <c r="K37" s="123"/>
      <c r="L37" s="88"/>
      <c r="M37" s="88"/>
      <c r="O37" s="67"/>
      <c r="P37" s="87"/>
    </row>
    <row r="38" spans="1:16" ht="15" customHeight="1">
      <c r="A38" s="75">
        <f t="shared" si="0"/>
        <v>28</v>
      </c>
      <c r="B38" s="74"/>
      <c r="C38" s="73" t="s">
        <v>756</v>
      </c>
      <c r="D38" s="72"/>
      <c r="E38" s="89"/>
      <c r="F38" s="90"/>
      <c r="G38" s="68"/>
      <c r="H38" s="68"/>
      <c r="I38" s="68">
        <f>SUM(I35:I37)</f>
        <v>0</v>
      </c>
      <c r="J38" s="68">
        <f>SUM(J35:J37)</f>
        <v>0</v>
      </c>
      <c r="K38" s="122">
        <f>I38+J38</f>
        <v>0</v>
      </c>
      <c r="L38" s="88"/>
      <c r="M38" s="88"/>
      <c r="O38" s="67"/>
      <c r="P38" s="87"/>
    </row>
    <row r="39" spans="1:16" ht="15" customHeight="1">
      <c r="A39" s="75">
        <f t="shared" si="0"/>
        <v>29</v>
      </c>
      <c r="B39" s="74"/>
      <c r="C39" s="73"/>
      <c r="D39" s="72"/>
      <c r="E39" s="89"/>
      <c r="F39" s="90"/>
      <c r="G39" s="68"/>
      <c r="H39" s="68"/>
      <c r="I39" s="68"/>
      <c r="J39" s="68"/>
      <c r="K39" s="123"/>
      <c r="L39" s="88"/>
      <c r="M39" s="88"/>
      <c r="O39" s="67"/>
      <c r="P39" s="87"/>
    </row>
    <row r="40" spans="1:16" s="76" customFormat="1" ht="15" customHeight="1">
      <c r="A40" s="75">
        <f t="shared" si="0"/>
        <v>30</v>
      </c>
      <c r="B40" s="79"/>
      <c r="C40" s="78" t="s">
        <v>755</v>
      </c>
      <c r="D40" s="77"/>
      <c r="E40" s="68"/>
      <c r="F40" s="70"/>
      <c r="G40" s="68"/>
      <c r="H40" s="86"/>
      <c r="I40" s="68"/>
      <c r="J40" s="68"/>
      <c r="K40" s="122"/>
      <c r="L40" s="70"/>
      <c r="M40" s="81"/>
    </row>
    <row r="41" spans="1:16" s="76" customFormat="1" ht="15" customHeight="1">
      <c r="A41" s="75">
        <f t="shared" si="0"/>
        <v>31</v>
      </c>
      <c r="B41" s="79"/>
      <c r="C41" s="85" t="s">
        <v>754</v>
      </c>
      <c r="D41" s="77"/>
      <c r="E41" s="84"/>
      <c r="F41" s="70"/>
      <c r="G41" s="82"/>
      <c r="H41" s="82"/>
      <c r="I41" s="68"/>
      <c r="J41" s="68"/>
      <c r="K41" s="122"/>
      <c r="L41" s="70"/>
      <c r="M41" s="81"/>
    </row>
    <row r="42" spans="1:16" s="76" customFormat="1" ht="15" customHeight="1">
      <c r="A42" s="75">
        <f t="shared" si="0"/>
        <v>32</v>
      </c>
      <c r="B42" s="79"/>
      <c r="C42" s="75" t="s">
        <v>753</v>
      </c>
      <c r="D42" s="83" t="s">
        <v>752</v>
      </c>
      <c r="E42" s="82">
        <v>2.5000000000000001E-2</v>
      </c>
      <c r="F42" s="70"/>
      <c r="G42" s="82"/>
      <c r="H42" s="82">
        <v>2</v>
      </c>
      <c r="I42" s="82">
        <v>0</v>
      </c>
      <c r="J42" s="68">
        <v>0</v>
      </c>
      <c r="K42" s="122">
        <f>I42+J42</f>
        <v>0</v>
      </c>
      <c r="L42" s="70"/>
      <c r="M42" s="81"/>
    </row>
    <row r="43" spans="1:16" s="76" customFormat="1" ht="15" customHeight="1">
      <c r="A43" s="75">
        <f t="shared" si="0"/>
        <v>33</v>
      </c>
      <c r="B43" s="79"/>
      <c r="C43" s="85" t="s">
        <v>751</v>
      </c>
      <c r="D43" s="77"/>
      <c r="E43" s="84"/>
      <c r="F43" s="70"/>
      <c r="G43" s="82"/>
      <c r="H43" s="82">
        <v>0</v>
      </c>
      <c r="I43" s="82"/>
      <c r="J43" s="68"/>
      <c r="K43" s="122"/>
      <c r="L43" s="70"/>
      <c r="M43" s="81"/>
    </row>
    <row r="44" spans="1:16" s="76" customFormat="1" ht="15" customHeight="1">
      <c r="A44" s="75">
        <f t="shared" si="0"/>
        <v>34</v>
      </c>
      <c r="B44" s="79"/>
      <c r="C44" s="75" t="s">
        <v>749</v>
      </c>
      <c r="D44" s="83" t="s">
        <v>221</v>
      </c>
      <c r="E44" s="82">
        <v>25</v>
      </c>
      <c r="F44" s="70"/>
      <c r="G44" s="82"/>
      <c r="H44" s="82">
        <v>0</v>
      </c>
      <c r="I44" s="82">
        <v>0</v>
      </c>
      <c r="J44" s="68">
        <f>E44*H44</f>
        <v>0</v>
      </c>
      <c r="K44" s="122">
        <f>I44+J44</f>
        <v>0</v>
      </c>
      <c r="L44" s="70"/>
      <c r="M44" s="81"/>
    </row>
    <row r="45" spans="1:16" s="76" customFormat="1" ht="15" customHeight="1">
      <c r="A45" s="75">
        <f t="shared" si="0"/>
        <v>35</v>
      </c>
      <c r="B45" s="79"/>
      <c r="C45" s="85" t="s">
        <v>750</v>
      </c>
      <c r="D45" s="77"/>
      <c r="E45" s="84"/>
      <c r="F45" s="70"/>
      <c r="G45" s="82"/>
      <c r="H45" s="82">
        <v>0</v>
      </c>
      <c r="I45" s="82"/>
      <c r="J45" s="68"/>
      <c r="K45" s="122"/>
      <c r="L45" s="70"/>
      <c r="M45" s="81"/>
    </row>
    <row r="46" spans="1:16" s="76" customFormat="1" ht="15" customHeight="1">
      <c r="A46" s="75">
        <f t="shared" si="0"/>
        <v>36</v>
      </c>
      <c r="B46" s="79"/>
      <c r="C46" s="75" t="s">
        <v>749</v>
      </c>
      <c r="D46" s="83" t="s">
        <v>221</v>
      </c>
      <c r="E46" s="82">
        <v>25</v>
      </c>
      <c r="F46" s="70"/>
      <c r="G46" s="82"/>
      <c r="H46" s="82">
        <v>0</v>
      </c>
      <c r="I46" s="82">
        <v>0</v>
      </c>
      <c r="J46" s="68">
        <f>E46*H46</f>
        <v>0</v>
      </c>
      <c r="K46" s="122">
        <f>I46+J46</f>
        <v>0</v>
      </c>
      <c r="L46" s="70"/>
      <c r="M46" s="81"/>
    </row>
    <row r="47" spans="1:16" s="76" customFormat="1" ht="15" customHeight="1">
      <c r="A47" s="75">
        <f t="shared" si="0"/>
        <v>37</v>
      </c>
      <c r="B47" s="79"/>
      <c r="C47" s="85" t="s">
        <v>748</v>
      </c>
      <c r="D47" s="77"/>
      <c r="E47" s="84"/>
      <c r="F47" s="70"/>
      <c r="G47" s="82"/>
      <c r="H47" s="82">
        <v>0</v>
      </c>
      <c r="I47" s="82"/>
      <c r="J47" s="68"/>
      <c r="K47" s="122"/>
      <c r="L47" s="70"/>
      <c r="M47" s="81"/>
    </row>
    <row r="48" spans="1:16" s="76" customFormat="1" ht="15" customHeight="1">
      <c r="A48" s="75">
        <f t="shared" si="0"/>
        <v>38</v>
      </c>
      <c r="B48" s="79"/>
      <c r="C48" s="75" t="s">
        <v>747</v>
      </c>
      <c r="D48" s="83" t="s">
        <v>89</v>
      </c>
      <c r="E48" s="71">
        <v>13</v>
      </c>
      <c r="F48" s="70"/>
      <c r="G48" s="82"/>
      <c r="H48" s="82">
        <v>0</v>
      </c>
      <c r="I48" s="82">
        <v>0</v>
      </c>
      <c r="J48" s="68">
        <f>E48*H48</f>
        <v>0</v>
      </c>
      <c r="K48" s="122">
        <f>I48+J48</f>
        <v>0</v>
      </c>
      <c r="L48" s="70"/>
      <c r="M48" s="81"/>
    </row>
    <row r="49" spans="1:13" s="76" customFormat="1" ht="15" customHeight="1">
      <c r="A49" s="75">
        <f t="shared" si="0"/>
        <v>39</v>
      </c>
      <c r="B49" s="79"/>
      <c r="C49" s="78" t="s">
        <v>746</v>
      </c>
      <c r="D49" s="77"/>
      <c r="E49" s="68"/>
      <c r="F49" s="70"/>
      <c r="G49" s="68"/>
      <c r="H49" s="68"/>
      <c r="I49" s="68">
        <f>SUM(I42:I48)</f>
        <v>0</v>
      </c>
      <c r="J49" s="68">
        <f>SUM(J42:J48)</f>
        <v>0</v>
      </c>
      <c r="K49" s="124">
        <f>SUM(I49:J49)</f>
        <v>0</v>
      </c>
      <c r="L49" s="70"/>
      <c r="M49" s="81"/>
    </row>
    <row r="50" spans="1:13" ht="15" customHeight="1">
      <c r="A50" s="75">
        <f t="shared" si="0"/>
        <v>40</v>
      </c>
      <c r="B50" s="79"/>
      <c r="C50" s="73"/>
      <c r="D50" s="80"/>
      <c r="E50" s="68"/>
      <c r="F50" s="70"/>
      <c r="G50" s="68"/>
      <c r="H50" s="68"/>
      <c r="I50" s="68"/>
      <c r="J50" s="68"/>
      <c r="K50" s="122"/>
      <c r="L50" s="70"/>
      <c r="M50" s="81"/>
    </row>
    <row r="51" spans="1:13" s="76" customFormat="1" ht="15" customHeight="1">
      <c r="A51" s="75">
        <f t="shared" si="0"/>
        <v>41</v>
      </c>
      <c r="B51" s="79"/>
      <c r="C51" s="78"/>
      <c r="D51" s="77"/>
      <c r="E51" s="68"/>
      <c r="F51" s="70"/>
      <c r="G51" s="68"/>
      <c r="H51" s="68"/>
      <c r="I51" s="68"/>
      <c r="J51" s="68"/>
      <c r="K51" s="124"/>
      <c r="L51" s="70"/>
      <c r="M51" s="81"/>
    </row>
    <row r="52" spans="1:13" ht="18" customHeight="1">
      <c r="A52" s="148">
        <f t="shared" si="0"/>
        <v>42</v>
      </c>
      <c r="B52" s="165"/>
      <c r="C52" s="164" t="s">
        <v>961</v>
      </c>
      <c r="D52" s="163"/>
      <c r="E52" s="147"/>
      <c r="F52" s="146"/>
      <c r="G52" s="162"/>
      <c r="H52" s="122"/>
      <c r="I52" s="122"/>
      <c r="J52" s="122"/>
      <c r="K52" s="166">
        <v>0</v>
      </c>
      <c r="L52" s="70"/>
      <c r="M52" s="81"/>
    </row>
    <row r="53" spans="1:13" s="76" customFormat="1" ht="15" customHeight="1">
      <c r="A53" s="75">
        <f t="shared" si="0"/>
        <v>43</v>
      </c>
      <c r="B53" s="79"/>
      <c r="C53" s="78"/>
      <c r="D53" s="77"/>
      <c r="E53" s="68"/>
      <c r="F53" s="70"/>
      <c r="G53" s="68"/>
      <c r="H53" s="68"/>
      <c r="I53" s="68"/>
      <c r="J53" s="68"/>
      <c r="K53" s="124"/>
      <c r="L53" s="70"/>
      <c r="M53" s="81"/>
    </row>
    <row r="54" spans="1:13" s="76" customFormat="1" ht="15" customHeight="1">
      <c r="A54" s="75">
        <f t="shared" si="0"/>
        <v>44</v>
      </c>
      <c r="B54" s="79"/>
      <c r="C54" s="78"/>
      <c r="D54" s="77"/>
      <c r="E54" s="68"/>
      <c r="F54" s="70"/>
      <c r="G54" s="68"/>
      <c r="H54" s="68"/>
      <c r="I54" s="68"/>
      <c r="J54" s="68"/>
      <c r="K54" s="124"/>
      <c r="L54" s="70"/>
      <c r="M54" s="81"/>
    </row>
    <row r="55" spans="1:13" ht="15" customHeight="1">
      <c r="A55" s="75">
        <f t="shared" si="0"/>
        <v>45</v>
      </c>
      <c r="B55" s="74"/>
      <c r="C55" s="73" t="s">
        <v>745</v>
      </c>
      <c r="D55" s="72" t="s">
        <v>422</v>
      </c>
      <c r="E55" s="71">
        <v>3</v>
      </c>
      <c r="F55" s="70"/>
      <c r="G55" s="69">
        <v>0</v>
      </c>
      <c r="H55" s="68">
        <v>0</v>
      </c>
      <c r="I55" s="68">
        <f>E55*G55</f>
        <v>0</v>
      </c>
      <c r="J55" s="68">
        <f>E55*H55</f>
        <v>0</v>
      </c>
      <c r="K55" s="122">
        <f>I55+J55</f>
        <v>0</v>
      </c>
      <c r="L55" s="70"/>
      <c r="M55" s="81"/>
    </row>
  </sheetData>
  <mergeCells count="6">
    <mergeCell ref="G7:H7"/>
    <mergeCell ref="I7:J7"/>
    <mergeCell ref="A8:B8"/>
    <mergeCell ref="A9:B9"/>
    <mergeCell ref="A7:B7"/>
    <mergeCell ref="E7:F7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74" fitToHeight="0" orientation="landscape" horizontalDpi="300" verticalDpi="300" r:id="rId1"/>
  <headerFooter alignWithMargins="0">
    <oddHeader>&amp;L&amp;8OMV Pezinok Rekostrukcia&amp;C&amp;8SO03 Sklad Bleskozvod&amp;R&amp;8Výkaz a výmer</oddHeader>
    <oddFooter xml:space="preserve">&amp;L&amp;9Datum&amp;R&amp;9Strana &amp;P / &amp;N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showWhiteSpace="0" zoomScaleNormal="100" workbookViewId="0">
      <selection activeCell="N44" sqref="N44"/>
    </sheetView>
  </sheetViews>
  <sheetFormatPr defaultColWidth="10" defaultRowHeight="13.2"/>
  <cols>
    <col min="1" max="1" width="3.5546875" style="52" customWidth="1"/>
    <col min="2" max="2" width="50.5546875" style="51" customWidth="1"/>
    <col min="3" max="3" width="4" style="50" customWidth="1"/>
    <col min="4" max="4" width="5.88671875" style="49" customWidth="1"/>
    <col min="5" max="5" width="10" style="141"/>
    <col min="6" max="6" width="13.109375" style="141" customWidth="1"/>
    <col min="7" max="16384" width="10" style="48"/>
  </cols>
  <sheetData>
    <row r="1" spans="1:6" s="42" customFormat="1" ht="27.75" customHeight="1">
      <c r="A1" s="474" t="s">
        <v>516</v>
      </c>
      <c r="B1" s="474"/>
      <c r="C1" s="474"/>
      <c r="D1" s="474"/>
      <c r="E1" s="474"/>
      <c r="F1" s="474"/>
    </row>
    <row r="2" spans="1:6" s="42" customFormat="1" ht="12.75" customHeight="1">
      <c r="A2" s="47" t="s">
        <v>515</v>
      </c>
      <c r="B2" s="45"/>
      <c r="C2" s="45"/>
      <c r="D2" s="45"/>
      <c r="E2" s="137"/>
      <c r="F2" s="137"/>
    </row>
    <row r="3" spans="1:6" s="42" customFormat="1" ht="12.75" customHeight="1">
      <c r="A3" s="47" t="s">
        <v>742</v>
      </c>
      <c r="B3" s="45"/>
      <c r="C3" s="45"/>
      <c r="D3" s="45"/>
      <c r="E3" s="137"/>
      <c r="F3" s="137"/>
    </row>
    <row r="4" spans="1:6" s="42" customFormat="1" ht="13.5" customHeight="1">
      <c r="A4" s="45" t="s">
        <v>514</v>
      </c>
      <c r="B4" s="46"/>
      <c r="C4" s="46"/>
      <c r="D4" s="46"/>
      <c r="E4" s="138"/>
      <c r="F4" s="138"/>
    </row>
    <row r="5" spans="1:6" s="42" customFormat="1" ht="13.5" customHeight="1">
      <c r="A5" s="45" t="s">
        <v>513</v>
      </c>
      <c r="B5" s="46"/>
      <c r="C5" s="46"/>
      <c r="D5" s="46"/>
      <c r="E5" s="483" t="s">
        <v>733</v>
      </c>
      <c r="F5" s="483"/>
    </row>
    <row r="6" spans="1:6" s="42" customFormat="1" ht="13.5" customHeight="1">
      <c r="A6" s="45" t="s">
        <v>511</v>
      </c>
      <c r="B6" s="46"/>
      <c r="C6" s="46"/>
      <c r="D6" s="46"/>
      <c r="E6" s="137" t="s">
        <v>510</v>
      </c>
      <c r="F6" s="138"/>
    </row>
    <row r="7" spans="1:6" s="42" customFormat="1" ht="6.75" customHeight="1">
      <c r="A7" s="43"/>
      <c r="B7" s="43"/>
      <c r="C7" s="43"/>
      <c r="D7" s="43"/>
      <c r="E7" s="129"/>
      <c r="F7" s="129"/>
    </row>
    <row r="8" spans="1:6" s="42" customFormat="1" ht="22.5" customHeight="1">
      <c r="A8" s="44"/>
      <c r="B8" s="44" t="s">
        <v>508</v>
      </c>
      <c r="C8" s="44" t="s">
        <v>507</v>
      </c>
      <c r="D8" s="44" t="s">
        <v>506</v>
      </c>
      <c r="E8" s="128" t="s">
        <v>505</v>
      </c>
      <c r="F8" s="139" t="s">
        <v>504</v>
      </c>
    </row>
    <row r="9" spans="1:6" ht="12.9" customHeight="1">
      <c r="B9" s="57"/>
    </row>
    <row r="10" spans="1:6" ht="12.9" customHeight="1">
      <c r="A10" s="55"/>
      <c r="B10" s="54"/>
      <c r="D10" s="53"/>
    </row>
    <row r="11" spans="1:6" ht="12.9" customHeight="1">
      <c r="A11" s="55"/>
      <c r="B11" s="57" t="s">
        <v>656</v>
      </c>
      <c r="D11" s="53"/>
    </row>
    <row r="12" spans="1:6" ht="12.9" customHeight="1">
      <c r="A12" s="55"/>
      <c r="B12" s="57"/>
      <c r="D12" s="53"/>
    </row>
    <row r="13" spans="1:6" ht="12.9" customHeight="1">
      <c r="A13" s="55"/>
      <c r="B13" s="54" t="s">
        <v>741</v>
      </c>
      <c r="C13" s="50" t="s">
        <v>537</v>
      </c>
      <c r="D13" s="53">
        <v>1</v>
      </c>
      <c r="F13" s="140">
        <f>D13*E13</f>
        <v>0</v>
      </c>
    </row>
    <row r="14" spans="1:6" ht="12.9" customHeight="1">
      <c r="A14" s="55"/>
      <c r="B14" s="51" t="s">
        <v>740</v>
      </c>
      <c r="D14" s="53"/>
    </row>
    <row r="15" spans="1:6" ht="12.9" customHeight="1">
      <c r="A15" s="55"/>
      <c r="B15" s="51" t="s">
        <v>739</v>
      </c>
      <c r="D15" s="53"/>
    </row>
    <row r="16" spans="1:6" ht="12.9" customHeight="1">
      <c r="A16" s="55"/>
      <c r="B16" s="51" t="s">
        <v>738</v>
      </c>
      <c r="D16" s="53"/>
    </row>
    <row r="17" spans="1:6" ht="12.9" customHeight="1">
      <c r="A17" s="55"/>
      <c r="D17" s="53"/>
    </row>
    <row r="18" spans="1:6" ht="12.9" customHeight="1">
      <c r="A18" s="55"/>
      <c r="B18" s="54" t="s">
        <v>737</v>
      </c>
      <c r="C18" s="50" t="s">
        <v>537</v>
      </c>
      <c r="D18" s="53">
        <v>1</v>
      </c>
      <c r="F18" s="140">
        <f>D18*E18</f>
        <v>0</v>
      </c>
    </row>
    <row r="19" spans="1:6" ht="12.9" customHeight="1">
      <c r="A19" s="55"/>
      <c r="B19" s="51" t="s">
        <v>634</v>
      </c>
      <c r="D19" s="53"/>
    </row>
    <row r="20" spans="1:6" ht="12.9" customHeight="1">
      <c r="A20" s="55"/>
      <c r="B20" s="54"/>
      <c r="D20" s="53"/>
    </row>
    <row r="21" spans="1:6" ht="12.9" customHeight="1">
      <c r="A21" s="55"/>
      <c r="B21" s="54" t="s">
        <v>631</v>
      </c>
      <c r="C21" s="50" t="s">
        <v>136</v>
      </c>
      <c r="D21" s="53">
        <v>1</v>
      </c>
      <c r="F21" s="140">
        <f>D21*E21</f>
        <v>0</v>
      </c>
    </row>
    <row r="22" spans="1:6" ht="12.9" customHeight="1">
      <c r="A22" s="55"/>
      <c r="B22" s="54"/>
      <c r="D22" s="53"/>
    </row>
    <row r="23" spans="1:6" ht="12.9" customHeight="1">
      <c r="A23" s="55"/>
      <c r="B23" s="54" t="s">
        <v>630</v>
      </c>
      <c r="C23" s="50" t="s">
        <v>629</v>
      </c>
      <c r="D23" s="53" t="s">
        <v>629</v>
      </c>
    </row>
    <row r="24" spans="1:6" ht="12.9" customHeight="1">
      <c r="A24" s="55"/>
      <c r="B24" s="56" t="s">
        <v>628</v>
      </c>
      <c r="C24" s="50" t="s">
        <v>221</v>
      </c>
      <c r="D24" s="53">
        <v>4</v>
      </c>
      <c r="F24" s="140">
        <f>D24*E24</f>
        <v>0</v>
      </c>
    </row>
    <row r="25" spans="1:6" ht="12.9" customHeight="1">
      <c r="A25" s="55"/>
      <c r="D25" s="53"/>
    </row>
    <row r="26" spans="1:6" ht="12.9" customHeight="1">
      <c r="A26" s="55"/>
      <c r="B26" s="54" t="s">
        <v>625</v>
      </c>
      <c r="C26" s="50" t="s">
        <v>537</v>
      </c>
      <c r="D26" s="53">
        <v>1</v>
      </c>
      <c r="F26" s="140">
        <f>D26*E26</f>
        <v>0</v>
      </c>
    </row>
    <row r="27" spans="1:6" ht="12.9" customHeight="1">
      <c r="A27" s="55"/>
      <c r="D27" s="53"/>
    </row>
    <row r="28" spans="1:6">
      <c r="B28" s="54" t="s">
        <v>624</v>
      </c>
      <c r="C28" s="50" t="s">
        <v>537</v>
      </c>
      <c r="D28" s="53">
        <v>1</v>
      </c>
      <c r="F28" s="140">
        <f>D28*E28</f>
        <v>0</v>
      </c>
    </row>
    <row r="30" spans="1:6">
      <c r="B30" s="54" t="s">
        <v>623</v>
      </c>
      <c r="C30" s="50" t="s">
        <v>537</v>
      </c>
      <c r="D30" s="53">
        <v>1</v>
      </c>
      <c r="F30" s="140">
        <f>D30*E30</f>
        <v>0</v>
      </c>
    </row>
    <row r="32" spans="1:6" ht="13.8" thickBot="1"/>
    <row r="33" spans="2:6" ht="13.8" thickBot="1">
      <c r="B33" s="125" t="s">
        <v>950</v>
      </c>
      <c r="C33" s="126"/>
      <c r="D33" s="127"/>
      <c r="E33" s="143"/>
      <c r="F33" s="168">
        <v>0</v>
      </c>
    </row>
  </sheetData>
  <mergeCells count="2">
    <mergeCell ref="A1:F1"/>
    <mergeCell ref="E5:F5"/>
  </mergeCells>
  <pageMargins left="0.78740157480314965" right="0" top="0.98425196850393704" bottom="0.98425196850393704" header="0.51181102362204722" footer="0.51181102362204722"/>
  <pageSetup paperSize="9" orientation="portrait" horizontalDpi="4294967293" verticalDpi="300" r:id="rId1"/>
  <headerFooter alignWithMargins="0">
    <oddHeader>&amp;C&amp;"MS Sans Serif,Tučné"&amp;9OMV Pezinok SO 01
Vykurovanie a vzduchotechnika</oddHeader>
    <oddFooter>&amp;C 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24"/>
  <sheetViews>
    <sheetView tabSelected="1" topLeftCell="A7" workbookViewId="0">
      <selection activeCell="C14" sqref="C14"/>
    </sheetView>
  </sheetViews>
  <sheetFormatPr defaultColWidth="9.109375" defaultRowHeight="14.4"/>
  <cols>
    <col min="1" max="1" width="3.6640625" style="235" customWidth="1"/>
    <col min="2" max="2" width="9.109375" style="235"/>
    <col min="3" max="3" width="60.6640625" style="235" customWidth="1"/>
    <col min="4" max="4" width="7.6640625" style="235" customWidth="1"/>
    <col min="5" max="6" width="10.6640625" style="235" customWidth="1"/>
    <col min="7" max="7" width="13.6640625" style="235" customWidth="1"/>
    <col min="8" max="16384" width="9.109375" style="235"/>
  </cols>
  <sheetData>
    <row r="1" spans="1:30" s="1" customFormat="1" ht="10.199999999999999">
      <c r="A1" s="9" t="s">
        <v>1591</v>
      </c>
      <c r="G1" s="6"/>
      <c r="I1" s="9" t="s">
        <v>957</v>
      </c>
      <c r="J1" s="135"/>
      <c r="K1" s="7"/>
      <c r="Q1" s="5"/>
      <c r="R1" s="5"/>
      <c r="S1" s="5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</row>
    <row r="2" spans="1:30" s="1" customFormat="1" ht="10.199999999999999">
      <c r="A2" s="9" t="s">
        <v>1538</v>
      </c>
      <c r="G2" s="6"/>
      <c r="H2" s="8"/>
      <c r="I2" s="9"/>
      <c r="J2" s="135"/>
      <c r="K2" s="7"/>
      <c r="Q2" s="5"/>
      <c r="R2" s="5"/>
      <c r="S2" s="5"/>
      <c r="Z2" s="21" t="s">
        <v>8</v>
      </c>
      <c r="AA2" s="23" t="s">
        <v>9</v>
      </c>
      <c r="AB2" s="24" t="s">
        <v>10</v>
      </c>
      <c r="AC2" s="24"/>
      <c r="AD2" s="23"/>
    </row>
    <row r="3" spans="1:30" s="1" customFormat="1" ht="10.199999999999999">
      <c r="A3" s="9" t="s">
        <v>958</v>
      </c>
      <c r="G3" s="6"/>
      <c r="I3" s="9"/>
      <c r="J3" s="135"/>
      <c r="K3" s="7"/>
      <c r="Q3" s="5"/>
      <c r="R3" s="5"/>
      <c r="S3" s="5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</row>
    <row r="4" spans="1:30" s="1" customFormat="1" ht="10.199999999999999">
      <c r="A4" s="9" t="s">
        <v>1590</v>
      </c>
      <c r="J4" s="136"/>
      <c r="Q4" s="5"/>
      <c r="R4" s="5"/>
      <c r="S4" s="5"/>
      <c r="Z4" s="21" t="s">
        <v>20</v>
      </c>
      <c r="AA4" s="23" t="s">
        <v>14</v>
      </c>
      <c r="AB4" s="24" t="s">
        <v>10</v>
      </c>
      <c r="AC4" s="24" t="s">
        <v>15</v>
      </c>
      <c r="AD4" s="23" t="s">
        <v>16</v>
      </c>
    </row>
    <row r="5" spans="1:30" customFormat="1" ht="13.2">
      <c r="A5" s="9" t="s">
        <v>1539</v>
      </c>
      <c r="C5" s="144"/>
      <c r="D5" s="144"/>
      <c r="E5" s="144"/>
    </row>
    <row r="6" spans="1:30" customFormat="1" ht="13.2">
      <c r="A6" s="9" t="s">
        <v>1541</v>
      </c>
      <c r="C6" s="144"/>
      <c r="D6" s="144"/>
      <c r="E6" s="144"/>
    </row>
    <row r="7" spans="1:30">
      <c r="A7" s="262"/>
      <c r="B7" s="261"/>
      <c r="C7" s="281"/>
      <c r="D7" s="269"/>
      <c r="E7" s="268"/>
      <c r="F7" s="267"/>
      <c r="G7" s="266"/>
    </row>
    <row r="8" spans="1:30">
      <c r="A8" s="280"/>
      <c r="B8" s="278"/>
      <c r="C8" s="279"/>
      <c r="D8" s="278"/>
      <c r="E8" s="277"/>
      <c r="F8" s="276"/>
      <c r="G8" s="275"/>
    </row>
    <row r="9" spans="1:30">
      <c r="A9" s="262"/>
      <c r="B9" s="261"/>
      <c r="C9" s="274"/>
      <c r="D9" s="269"/>
      <c r="E9" s="268"/>
      <c r="F9" s="267"/>
      <c r="G9" s="273"/>
    </row>
    <row r="10" spans="1:30">
      <c r="A10" s="262"/>
      <c r="B10" s="261"/>
      <c r="C10" s="272"/>
      <c r="D10" s="269"/>
      <c r="E10" s="268"/>
      <c r="F10" s="267"/>
    </row>
    <row r="11" spans="1:30" ht="20.100000000000001" customHeight="1">
      <c r="A11" s="262"/>
      <c r="B11" s="261"/>
      <c r="C11" s="271" t="s">
        <v>1520</v>
      </c>
      <c r="D11" s="269"/>
      <c r="E11" s="268"/>
      <c r="F11" s="267"/>
      <c r="G11" s="266"/>
    </row>
    <row r="12" spans="1:30" ht="20.100000000000001" customHeight="1">
      <c r="A12" s="262"/>
      <c r="B12" s="261"/>
      <c r="C12" s="270" t="s">
        <v>1519</v>
      </c>
      <c r="D12" s="269"/>
      <c r="E12" s="268"/>
      <c r="F12" s="267"/>
      <c r="G12" s="266"/>
    </row>
    <row r="13" spans="1:30" ht="15" customHeight="1">
      <c r="A13" s="265"/>
      <c r="B13" s="261"/>
      <c r="D13" s="263"/>
      <c r="E13" s="258"/>
      <c r="F13" s="257"/>
    </row>
    <row r="14" spans="1:30" ht="15" customHeight="1">
      <c r="A14" s="265"/>
      <c r="B14" s="261"/>
      <c r="C14" s="264" t="s">
        <v>1518</v>
      </c>
      <c r="D14" s="263"/>
      <c r="E14" s="258"/>
      <c r="F14" s="257"/>
      <c r="G14" s="256">
        <f>'Osvetlenie prístrešku'!$J$49</f>
        <v>0</v>
      </c>
    </row>
    <row r="15" spans="1:30" ht="15" customHeight="1">
      <c r="A15" s="262"/>
      <c r="B15" s="261"/>
      <c r="C15" s="264" t="s">
        <v>1517</v>
      </c>
      <c r="D15" s="263"/>
      <c r="E15" s="258"/>
      <c r="F15" s="257"/>
      <c r="G15" s="256">
        <f>'Osvetlenie prístrešku'!$I$49</f>
        <v>0</v>
      </c>
    </row>
    <row r="16" spans="1:30" ht="15" customHeight="1">
      <c r="A16" s="262"/>
      <c r="B16" s="261"/>
      <c r="C16" s="260" t="s">
        <v>1516</v>
      </c>
      <c r="D16" s="259"/>
      <c r="E16" s="258"/>
      <c r="F16" s="257"/>
      <c r="G16" s="256">
        <v>0</v>
      </c>
    </row>
    <row r="17" spans="1:7" ht="15" customHeight="1" thickBot="1">
      <c r="A17" s="255"/>
      <c r="B17" s="253"/>
      <c r="C17" s="254" t="s">
        <v>1515</v>
      </c>
      <c r="D17" s="253"/>
      <c r="E17" s="252"/>
      <c r="F17" s="251"/>
      <c r="G17" s="250">
        <v>0</v>
      </c>
    </row>
    <row r="18" spans="1:7" ht="20.100000000000001" customHeight="1">
      <c r="C18" s="249" t="s">
        <v>1514</v>
      </c>
      <c r="D18" s="248"/>
      <c r="E18" s="247"/>
      <c r="F18" s="246"/>
      <c r="G18" s="315">
        <f>G14+G15+G16+G17+G22</f>
        <v>0</v>
      </c>
    </row>
    <row r="19" spans="1:7">
      <c r="C19" s="245"/>
      <c r="D19" s="248"/>
      <c r="E19" s="247"/>
      <c r="F19" s="246"/>
      <c r="G19" s="245"/>
    </row>
    <row r="20" spans="1:7">
      <c r="C20" s="245"/>
      <c r="D20" s="248"/>
      <c r="E20" s="247"/>
      <c r="F20" s="246"/>
      <c r="G20" s="245"/>
    </row>
    <row r="21" spans="1:7">
      <c r="C21" s="245"/>
      <c r="D21" s="248"/>
      <c r="E21" s="247"/>
      <c r="F21" s="246"/>
      <c r="G21" s="245"/>
    </row>
    <row r="22" spans="1:7" ht="18" customHeight="1">
      <c r="A22" s="244"/>
      <c r="B22" s="243"/>
      <c r="C22" s="242" t="s">
        <v>1513</v>
      </c>
      <c r="D22" s="241"/>
      <c r="E22" s="240"/>
      <c r="F22" s="239"/>
      <c r="G22" s="238">
        <f>'Osvetlenie prístrešku'!$K$52</f>
        <v>0</v>
      </c>
    </row>
    <row r="23" spans="1:7" ht="12.9" customHeight="1">
      <c r="G23" s="237"/>
    </row>
    <row r="24" spans="1:7">
      <c r="C24" s="236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Elektroinštalácia&amp;R&amp;8Výkaz a výmer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D95"/>
  <sheetViews>
    <sheetView topLeftCell="A49" workbookViewId="0">
      <selection activeCell="H52" sqref="H52"/>
    </sheetView>
  </sheetViews>
  <sheetFormatPr defaultColWidth="35.5546875" defaultRowHeight="14.4"/>
  <cols>
    <col min="1" max="1" width="3" style="282" customWidth="1"/>
    <col min="2" max="2" width="4" style="282" customWidth="1"/>
    <col min="3" max="3" width="58.88671875" style="282" customWidth="1"/>
    <col min="4" max="4" width="8.5546875" style="283" customWidth="1"/>
    <col min="5" max="5" width="9" style="282" customWidth="1"/>
    <col min="6" max="6" width="9.6640625" style="282" customWidth="1"/>
    <col min="7" max="7" width="8.6640625" style="282" bestFit="1" customWidth="1"/>
    <col min="8" max="8" width="9.109375" style="282" customWidth="1"/>
    <col min="9" max="10" width="12.6640625" style="282" customWidth="1"/>
    <col min="11" max="11" width="16.109375" style="282" customWidth="1"/>
    <col min="12" max="13" width="10.6640625" style="282" customWidth="1"/>
    <col min="14" max="14" width="35.5546875" style="282"/>
    <col min="15" max="16" width="10.6640625" style="282" customWidth="1"/>
    <col min="17" max="16384" width="35.5546875" style="282"/>
  </cols>
  <sheetData>
    <row r="1" spans="1:30" s="1" customFormat="1" ht="10.199999999999999">
      <c r="A1" s="9" t="s">
        <v>1591</v>
      </c>
      <c r="G1" s="6"/>
      <c r="I1" s="9" t="s">
        <v>957</v>
      </c>
      <c r="J1" s="135"/>
      <c r="K1" s="7"/>
      <c r="Q1" s="5"/>
      <c r="R1" s="5"/>
      <c r="S1" s="5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</row>
    <row r="2" spans="1:30" s="1" customFormat="1" ht="10.199999999999999">
      <c r="A2" s="9" t="s">
        <v>1538</v>
      </c>
      <c r="G2" s="6"/>
      <c r="H2" s="8"/>
      <c r="I2" s="9"/>
      <c r="J2" s="135"/>
      <c r="K2" s="7"/>
      <c r="Q2" s="5"/>
      <c r="R2" s="5"/>
      <c r="S2" s="5"/>
      <c r="Z2" s="21" t="s">
        <v>8</v>
      </c>
      <c r="AA2" s="23" t="s">
        <v>9</v>
      </c>
      <c r="AB2" s="24" t="s">
        <v>10</v>
      </c>
      <c r="AC2" s="24"/>
      <c r="AD2" s="23"/>
    </row>
    <row r="3" spans="1:30" s="1" customFormat="1" ht="10.199999999999999">
      <c r="A3" s="9" t="s">
        <v>958</v>
      </c>
      <c r="G3" s="6"/>
      <c r="I3" s="9"/>
      <c r="J3" s="135"/>
      <c r="K3" s="7"/>
      <c r="Q3" s="5"/>
      <c r="R3" s="5"/>
      <c r="S3" s="5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</row>
    <row r="4" spans="1:30" s="1" customFormat="1" ht="10.199999999999999">
      <c r="A4" s="9" t="s">
        <v>1590</v>
      </c>
      <c r="J4" s="136"/>
      <c r="Q4" s="5"/>
      <c r="R4" s="5"/>
      <c r="S4" s="5"/>
      <c r="Z4" s="21" t="s">
        <v>20</v>
      </c>
      <c r="AA4" s="23" t="s">
        <v>14</v>
      </c>
      <c r="AB4" s="24" t="s">
        <v>10</v>
      </c>
      <c r="AC4" s="24" t="s">
        <v>15</v>
      </c>
      <c r="AD4" s="23" t="s">
        <v>16</v>
      </c>
    </row>
    <row r="5" spans="1:30" customFormat="1" ht="13.2">
      <c r="A5" s="9" t="s">
        <v>1539</v>
      </c>
      <c r="C5" s="144"/>
      <c r="D5" s="144"/>
      <c r="E5" s="144"/>
    </row>
    <row r="6" spans="1:30" customFormat="1" ht="13.2">
      <c r="A6" s="9" t="s">
        <v>1540</v>
      </c>
      <c r="C6" s="144"/>
      <c r="D6" s="144"/>
      <c r="E6" s="144"/>
    </row>
    <row r="7" spans="1:30" s="312" customFormat="1" ht="22.8">
      <c r="A7" s="486" t="s">
        <v>855</v>
      </c>
      <c r="B7" s="486"/>
      <c r="C7" s="314" t="s">
        <v>854</v>
      </c>
      <c r="D7" s="313" t="s">
        <v>853</v>
      </c>
      <c r="E7" s="487" t="s">
        <v>852</v>
      </c>
      <c r="F7" s="487"/>
      <c r="G7" s="487" t="s">
        <v>851</v>
      </c>
      <c r="H7" s="487"/>
      <c r="I7" s="488" t="s">
        <v>850</v>
      </c>
      <c r="J7" s="488"/>
      <c r="K7" s="308" t="s">
        <v>849</v>
      </c>
      <c r="L7" s="308" t="s">
        <v>848</v>
      </c>
      <c r="M7" s="307" t="s">
        <v>847</v>
      </c>
    </row>
    <row r="8" spans="1:30" s="306" customFormat="1" ht="22.8">
      <c r="A8" s="489" t="s">
        <v>846</v>
      </c>
      <c r="B8" s="489"/>
      <c r="C8" s="311" t="s">
        <v>845</v>
      </c>
      <c r="D8" s="310" t="s">
        <v>744</v>
      </c>
      <c r="E8" s="309" t="s">
        <v>844</v>
      </c>
      <c r="F8" s="309" t="s">
        <v>843</v>
      </c>
      <c r="G8" s="309" t="s">
        <v>842</v>
      </c>
      <c r="H8" s="309" t="s">
        <v>840</v>
      </c>
      <c r="I8" s="309" t="s">
        <v>841</v>
      </c>
      <c r="J8" s="309" t="s">
        <v>840</v>
      </c>
      <c r="K8" s="308" t="s">
        <v>839</v>
      </c>
      <c r="L8" s="308" t="s">
        <v>839</v>
      </c>
      <c r="M8" s="307" t="s">
        <v>838</v>
      </c>
    </row>
    <row r="9" spans="1:30" s="303" customFormat="1">
      <c r="A9" s="484">
        <v>1</v>
      </c>
      <c r="B9" s="485"/>
      <c r="C9" s="305">
        <v>2</v>
      </c>
      <c r="D9" s="304">
        <v>3</v>
      </c>
      <c r="E9" s="304">
        <v>4</v>
      </c>
      <c r="F9" s="304">
        <v>5</v>
      </c>
      <c r="G9" s="305">
        <v>6</v>
      </c>
      <c r="H9" s="304">
        <v>7</v>
      </c>
      <c r="I9" s="304">
        <v>8</v>
      </c>
      <c r="J9" s="304">
        <v>9</v>
      </c>
      <c r="K9" s="304">
        <v>10</v>
      </c>
      <c r="L9" s="304">
        <v>11</v>
      </c>
      <c r="M9" s="304">
        <v>12</v>
      </c>
    </row>
    <row r="10" spans="1:30">
      <c r="A10" s="293">
        <v>1</v>
      </c>
      <c r="B10" s="290"/>
      <c r="C10" s="302" t="s">
        <v>884</v>
      </c>
      <c r="D10" s="288"/>
      <c r="E10" s="286"/>
      <c r="F10" s="286"/>
      <c r="G10" s="286"/>
      <c r="H10" s="286"/>
      <c r="I10" s="286"/>
      <c r="J10" s="286"/>
      <c r="K10" s="286"/>
      <c r="L10" s="286"/>
      <c r="M10" s="301"/>
    </row>
    <row r="11" spans="1:30" s="284" customFormat="1" ht="10.199999999999999">
      <c r="A11" s="293">
        <f t="shared" ref="A11:A52" si="0">A10+1</f>
        <v>2</v>
      </c>
      <c r="B11" s="290"/>
      <c r="C11" s="297" t="s">
        <v>1512</v>
      </c>
      <c r="D11" s="296"/>
      <c r="E11" s="299"/>
      <c r="F11" s="286"/>
      <c r="G11" s="295"/>
      <c r="H11" s="295"/>
      <c r="I11" s="287"/>
      <c r="J11" s="287"/>
      <c r="K11" s="287"/>
      <c r="L11" s="286"/>
      <c r="M11" s="298"/>
    </row>
    <row r="12" spans="1:30" s="284" customFormat="1" ht="10.199999999999999">
      <c r="A12" s="293">
        <f t="shared" si="0"/>
        <v>3</v>
      </c>
      <c r="B12" s="290"/>
      <c r="C12" s="297" t="s">
        <v>1511</v>
      </c>
      <c r="D12" s="296" t="s">
        <v>221</v>
      </c>
      <c r="E12" s="295">
        <v>120</v>
      </c>
      <c r="F12" s="286"/>
      <c r="G12" s="233"/>
      <c r="H12" s="234"/>
      <c r="I12" s="287">
        <f>E12*G12*1.05</f>
        <v>0</v>
      </c>
      <c r="J12" s="287">
        <f>E12*H12</f>
        <v>0</v>
      </c>
      <c r="K12" s="287">
        <f>I12+J12</f>
        <v>0</v>
      </c>
      <c r="L12" s="286"/>
      <c r="M12" s="298"/>
    </row>
    <row r="13" spans="1:30" s="284" customFormat="1" ht="10.199999999999999">
      <c r="A13" s="293">
        <f t="shared" si="0"/>
        <v>4</v>
      </c>
      <c r="B13" s="290"/>
      <c r="C13" s="293"/>
      <c r="D13" s="293"/>
      <c r="E13" s="292"/>
      <c r="F13" s="286"/>
      <c r="G13" s="233"/>
      <c r="H13" s="234"/>
      <c r="I13" s="287"/>
      <c r="J13" s="287"/>
      <c r="K13" s="287"/>
      <c r="L13" s="286"/>
      <c r="M13" s="298"/>
    </row>
    <row r="14" spans="1:30" s="284" customFormat="1" ht="10.199999999999999">
      <c r="A14" s="293">
        <f t="shared" si="0"/>
        <v>5</v>
      </c>
      <c r="B14" s="290"/>
      <c r="C14" s="297" t="s">
        <v>823</v>
      </c>
      <c r="D14" s="296"/>
      <c r="E14" s="299"/>
      <c r="F14" s="286"/>
      <c r="G14" s="233"/>
      <c r="H14" s="234"/>
      <c r="I14" s="287"/>
      <c r="J14" s="287"/>
      <c r="K14" s="287"/>
      <c r="L14" s="286"/>
      <c r="M14" s="298"/>
    </row>
    <row r="15" spans="1:30" s="284" customFormat="1" ht="10.199999999999999">
      <c r="A15" s="293">
        <f t="shared" si="0"/>
        <v>6</v>
      </c>
      <c r="B15" s="290"/>
      <c r="C15" s="297" t="s">
        <v>822</v>
      </c>
      <c r="D15" s="296" t="s">
        <v>136</v>
      </c>
      <c r="E15" s="295">
        <v>28</v>
      </c>
      <c r="F15" s="286"/>
      <c r="G15" s="233"/>
      <c r="H15" s="234"/>
      <c r="I15" s="287">
        <f>E15*G15</f>
        <v>0</v>
      </c>
      <c r="J15" s="287">
        <f>E15*H15</f>
        <v>0</v>
      </c>
      <c r="K15" s="287">
        <f>I15+J15</f>
        <v>0</v>
      </c>
      <c r="L15" s="286"/>
      <c r="M15" s="298"/>
    </row>
    <row r="16" spans="1:30" s="284" customFormat="1" ht="10.199999999999999">
      <c r="A16" s="293">
        <f t="shared" si="0"/>
        <v>7</v>
      </c>
      <c r="B16" s="290"/>
      <c r="C16" s="297"/>
      <c r="D16" s="296"/>
      <c r="E16" s="299"/>
      <c r="F16" s="286"/>
      <c r="G16" s="233"/>
      <c r="H16" s="234"/>
      <c r="I16" s="287"/>
      <c r="J16" s="287"/>
      <c r="K16" s="287"/>
      <c r="L16" s="286"/>
      <c r="M16" s="298"/>
    </row>
    <row r="17" spans="1:13" s="284" customFormat="1" ht="10.199999999999999">
      <c r="A17" s="293">
        <f t="shared" si="0"/>
        <v>8</v>
      </c>
      <c r="B17" s="290"/>
      <c r="C17" s="297" t="s">
        <v>1529</v>
      </c>
      <c r="D17" s="296"/>
      <c r="E17" s="299"/>
      <c r="F17" s="286"/>
      <c r="G17" s="233"/>
      <c r="H17" s="234"/>
      <c r="I17" s="287"/>
      <c r="J17" s="287"/>
      <c r="K17" s="287"/>
      <c r="L17" s="286"/>
      <c r="M17" s="298"/>
    </row>
    <row r="18" spans="1:13" s="284" customFormat="1" ht="10.199999999999999">
      <c r="A18" s="293">
        <f t="shared" si="0"/>
        <v>9</v>
      </c>
      <c r="B18" s="290"/>
      <c r="C18" s="297" t="s">
        <v>1528</v>
      </c>
      <c r="D18" s="296" t="s">
        <v>221</v>
      </c>
      <c r="E18" s="295">
        <v>70</v>
      </c>
      <c r="F18" s="286"/>
      <c r="G18" s="233"/>
      <c r="H18" s="234"/>
      <c r="I18" s="287">
        <f>E18*G18*1.05</f>
        <v>0</v>
      </c>
      <c r="J18" s="287">
        <f>E18*H18</f>
        <v>0</v>
      </c>
      <c r="K18" s="287">
        <f>I18+J18</f>
        <v>0</v>
      </c>
      <c r="L18" s="286"/>
      <c r="M18" s="298"/>
    </row>
    <row r="19" spans="1:13" s="284" customFormat="1" ht="10.199999999999999">
      <c r="A19" s="293">
        <f t="shared" si="0"/>
        <v>10</v>
      </c>
      <c r="B19" s="290"/>
      <c r="C19" s="297"/>
      <c r="D19" s="296"/>
      <c r="E19" s="299"/>
      <c r="F19" s="286"/>
      <c r="G19" s="233"/>
      <c r="H19" s="234"/>
      <c r="I19" s="287"/>
      <c r="J19" s="287"/>
      <c r="K19" s="287"/>
      <c r="L19" s="286"/>
      <c r="M19" s="298"/>
    </row>
    <row r="20" spans="1:13" s="284" customFormat="1" ht="10.199999999999999">
      <c r="A20" s="293">
        <f t="shared" si="0"/>
        <v>11</v>
      </c>
      <c r="B20" s="290"/>
      <c r="C20" s="297" t="s">
        <v>883</v>
      </c>
      <c r="D20" s="296"/>
      <c r="E20" s="295"/>
      <c r="F20" s="286"/>
      <c r="G20" s="233"/>
      <c r="H20" s="234"/>
      <c r="I20" s="287"/>
      <c r="J20" s="287"/>
      <c r="K20" s="287"/>
      <c r="L20" s="286"/>
      <c r="M20" s="298"/>
    </row>
    <row r="21" spans="1:13" s="284" customFormat="1" ht="10.199999999999999">
      <c r="A21" s="293">
        <f t="shared" si="0"/>
        <v>12</v>
      </c>
      <c r="B21" s="290"/>
      <c r="C21" s="297" t="s">
        <v>882</v>
      </c>
      <c r="D21" s="296"/>
      <c r="E21" s="299"/>
      <c r="F21" s="286"/>
      <c r="G21" s="233"/>
      <c r="H21" s="234"/>
      <c r="I21" s="287"/>
      <c r="J21" s="287"/>
      <c r="K21" s="287"/>
      <c r="L21" s="286"/>
      <c r="M21" s="298"/>
    </row>
    <row r="22" spans="1:13" s="284" customFormat="1" ht="10.199999999999999">
      <c r="A22" s="293">
        <f t="shared" si="0"/>
        <v>13</v>
      </c>
      <c r="B22" s="290"/>
      <c r="C22" s="297" t="s">
        <v>1527</v>
      </c>
      <c r="D22" s="296" t="s">
        <v>136</v>
      </c>
      <c r="E22" s="295">
        <v>30</v>
      </c>
      <c r="F22" s="286"/>
      <c r="G22" s="461"/>
      <c r="H22" s="234"/>
      <c r="I22" s="287">
        <f>E22*G22*2.4</f>
        <v>0</v>
      </c>
      <c r="J22" s="287">
        <f>E22*H22</f>
        <v>0</v>
      </c>
      <c r="K22" s="287">
        <f>I22+J22</f>
        <v>0</v>
      </c>
      <c r="L22" s="286"/>
      <c r="M22" s="298"/>
    </row>
    <row r="23" spans="1:13" s="284" customFormat="1" ht="10.199999999999999">
      <c r="A23" s="293">
        <f t="shared" si="0"/>
        <v>14</v>
      </c>
      <c r="B23" s="290"/>
      <c r="C23" s="297" t="s">
        <v>1526</v>
      </c>
      <c r="D23" s="296" t="s">
        <v>136</v>
      </c>
      <c r="E23" s="295">
        <v>45</v>
      </c>
      <c r="F23" s="286"/>
      <c r="G23" s="233"/>
      <c r="H23" s="234"/>
      <c r="I23" s="287">
        <f>E23*G23*1.05*5.8</f>
        <v>0</v>
      </c>
      <c r="J23" s="287">
        <f>E23*H23</f>
        <v>0</v>
      </c>
      <c r="K23" s="287">
        <f>I23+J23</f>
        <v>0</v>
      </c>
      <c r="L23" s="286"/>
      <c r="M23" s="298"/>
    </row>
    <row r="24" spans="1:13" s="284" customFormat="1" ht="10.199999999999999">
      <c r="A24" s="293">
        <f t="shared" si="0"/>
        <v>15</v>
      </c>
      <c r="B24" s="290"/>
      <c r="C24" s="297"/>
      <c r="D24" s="296"/>
      <c r="E24" s="295"/>
      <c r="F24" s="286"/>
      <c r="G24" s="233"/>
      <c r="H24" s="234"/>
      <c r="I24" s="287"/>
      <c r="J24" s="287"/>
      <c r="K24" s="287"/>
      <c r="L24" s="286"/>
      <c r="M24" s="298"/>
    </row>
    <row r="25" spans="1:13" s="284" customFormat="1" ht="10.199999999999999">
      <c r="A25" s="293">
        <f t="shared" si="0"/>
        <v>16</v>
      </c>
      <c r="B25" s="290"/>
      <c r="C25" s="291" t="s">
        <v>825</v>
      </c>
      <c r="D25" s="293"/>
      <c r="E25" s="291"/>
      <c r="F25" s="286"/>
      <c r="G25" s="233"/>
      <c r="H25" s="234"/>
      <c r="I25" s="287"/>
      <c r="J25" s="287"/>
      <c r="K25" s="287"/>
      <c r="L25" s="286"/>
      <c r="M25" s="298"/>
    </row>
    <row r="26" spans="1:13" s="284" customFormat="1" ht="10.199999999999999">
      <c r="A26" s="293">
        <f t="shared" si="0"/>
        <v>17</v>
      </c>
      <c r="B26" s="290"/>
      <c r="C26" s="291" t="s">
        <v>824</v>
      </c>
      <c r="D26" s="300" t="s">
        <v>102</v>
      </c>
      <c r="E26" s="292">
        <v>0.15</v>
      </c>
      <c r="F26" s="286"/>
      <c r="G26" s="233"/>
      <c r="H26" s="234"/>
      <c r="I26" s="287">
        <f>E26*G26*1.05</f>
        <v>0</v>
      </c>
      <c r="J26" s="287">
        <f>E26*H26</f>
        <v>0</v>
      </c>
      <c r="K26" s="287">
        <f>I26+J26</f>
        <v>0</v>
      </c>
      <c r="L26" s="286"/>
      <c r="M26" s="298"/>
    </row>
    <row r="27" spans="1:13" s="284" customFormat="1" ht="10.199999999999999">
      <c r="A27" s="293">
        <f t="shared" si="0"/>
        <v>18</v>
      </c>
      <c r="B27" s="290"/>
      <c r="C27" s="291"/>
      <c r="D27" s="300"/>
      <c r="E27" s="292"/>
      <c r="F27" s="286"/>
      <c r="G27" s="233"/>
      <c r="H27" s="234"/>
      <c r="I27" s="287"/>
      <c r="J27" s="287"/>
      <c r="K27" s="287"/>
      <c r="L27" s="286"/>
      <c r="M27" s="298"/>
    </row>
    <row r="28" spans="1:13" s="284" customFormat="1" ht="10.199999999999999">
      <c r="A28" s="293">
        <f t="shared" si="0"/>
        <v>19</v>
      </c>
      <c r="B28" s="290"/>
      <c r="C28" s="297" t="s">
        <v>856</v>
      </c>
      <c r="D28" s="296"/>
      <c r="E28" s="299"/>
      <c r="F28" s="286"/>
      <c r="G28" s="233"/>
      <c r="H28" s="234"/>
      <c r="I28" s="287"/>
      <c r="J28" s="287"/>
      <c r="K28" s="287"/>
      <c r="L28" s="286"/>
      <c r="M28" s="298"/>
    </row>
    <row r="29" spans="1:13" s="284" customFormat="1">
      <c r="A29" s="293">
        <f t="shared" si="0"/>
        <v>20</v>
      </c>
      <c r="B29" s="290"/>
      <c r="C29" s="297" t="s">
        <v>1525</v>
      </c>
      <c r="D29" s="296" t="s">
        <v>221</v>
      </c>
      <c r="E29" s="295">
        <v>90</v>
      </c>
      <c r="F29" s="286"/>
      <c r="G29" s="316"/>
      <c r="H29" s="316"/>
      <c r="I29" s="287">
        <f>E29*G29*1.05</f>
        <v>0</v>
      </c>
      <c r="J29" s="287">
        <f>E29*H29</f>
        <v>0</v>
      </c>
      <c r="K29" s="287">
        <f>I29+J29</f>
        <v>0</v>
      </c>
      <c r="L29" s="282"/>
      <c r="M29" s="298"/>
    </row>
    <row r="30" spans="1:13" s="284" customFormat="1">
      <c r="A30" s="293">
        <f t="shared" si="0"/>
        <v>21</v>
      </c>
      <c r="B30" s="290"/>
      <c r="C30" s="297" t="s">
        <v>819</v>
      </c>
      <c r="D30" s="296" t="s">
        <v>221</v>
      </c>
      <c r="E30" s="295">
        <v>190</v>
      </c>
      <c r="F30" s="286"/>
      <c r="G30" s="316"/>
      <c r="H30" s="316"/>
      <c r="I30" s="287">
        <f>E30*G30*1.05</f>
        <v>0</v>
      </c>
      <c r="J30" s="287">
        <f>E30*H30</f>
        <v>0</v>
      </c>
      <c r="K30" s="287">
        <f>I30+J30</f>
        <v>0</v>
      </c>
      <c r="L30" s="282"/>
      <c r="M30" s="298"/>
    </row>
    <row r="31" spans="1:13" s="284" customFormat="1">
      <c r="A31" s="293">
        <f t="shared" si="0"/>
        <v>22</v>
      </c>
      <c r="B31" s="290"/>
      <c r="C31" s="297"/>
      <c r="D31" s="296"/>
      <c r="E31" s="295"/>
      <c r="F31" s="286"/>
      <c r="G31" s="233"/>
      <c r="H31" s="234"/>
      <c r="I31" s="287"/>
      <c r="J31" s="287"/>
      <c r="K31" s="287"/>
      <c r="L31" s="282"/>
      <c r="M31" s="298"/>
    </row>
    <row r="32" spans="1:13" s="284" customFormat="1" ht="10.199999999999999">
      <c r="A32" s="293">
        <f t="shared" si="0"/>
        <v>23</v>
      </c>
      <c r="B32" s="290"/>
      <c r="C32" s="297" t="s">
        <v>809</v>
      </c>
      <c r="D32" s="296"/>
      <c r="E32" s="299"/>
      <c r="F32" s="286"/>
      <c r="G32" s="233"/>
      <c r="H32" s="234"/>
      <c r="I32" s="287"/>
      <c r="J32" s="287"/>
      <c r="K32" s="287"/>
      <c r="L32" s="286"/>
      <c r="M32" s="298"/>
    </row>
    <row r="33" spans="1:14" s="284" customFormat="1" ht="10.199999999999999">
      <c r="A33" s="293">
        <f t="shared" si="0"/>
        <v>24</v>
      </c>
      <c r="B33" s="290"/>
      <c r="C33" s="297" t="s">
        <v>808</v>
      </c>
      <c r="D33" s="296" t="s">
        <v>136</v>
      </c>
      <c r="E33" s="295">
        <v>72</v>
      </c>
      <c r="F33" s="286"/>
      <c r="G33" s="233"/>
      <c r="H33" s="234"/>
      <c r="I33" s="287">
        <f>E33*G33</f>
        <v>0</v>
      </c>
      <c r="J33" s="287">
        <f>E33*H33</f>
        <v>0</v>
      </c>
      <c r="K33" s="287">
        <f>I33+J33</f>
        <v>0</v>
      </c>
      <c r="L33" s="286"/>
      <c r="M33" s="298"/>
    </row>
    <row r="34" spans="1:14">
      <c r="A34" s="293">
        <f t="shared" si="0"/>
        <v>25</v>
      </c>
      <c r="B34" s="290"/>
      <c r="C34" s="297" t="s">
        <v>1524</v>
      </c>
      <c r="D34" s="296" t="s">
        <v>221</v>
      </c>
      <c r="E34" s="295">
        <v>150</v>
      </c>
      <c r="F34" s="286"/>
      <c r="G34" s="233"/>
      <c r="H34" s="234"/>
      <c r="I34" s="287">
        <f>E34*G34</f>
        <v>0</v>
      </c>
      <c r="J34" s="287">
        <f>E34*H34</f>
        <v>0</v>
      </c>
      <c r="K34" s="287">
        <f>I34+J34</f>
        <v>0</v>
      </c>
      <c r="L34" s="286"/>
      <c r="M34" s="298"/>
    </row>
    <row r="35" spans="1:14">
      <c r="A35" s="293">
        <f t="shared" si="0"/>
        <v>26</v>
      </c>
      <c r="B35" s="290"/>
      <c r="C35" s="297"/>
      <c r="D35" s="296"/>
      <c r="E35" s="295"/>
      <c r="F35" s="286"/>
      <c r="G35" s="233"/>
      <c r="H35" s="234"/>
      <c r="I35" s="287"/>
      <c r="J35" s="287"/>
      <c r="K35" s="287"/>
      <c r="L35" s="286"/>
      <c r="M35" s="298"/>
    </row>
    <row r="36" spans="1:14">
      <c r="A36" s="293">
        <f t="shared" si="0"/>
        <v>27</v>
      </c>
      <c r="B36" s="290"/>
      <c r="C36" s="297" t="s">
        <v>806</v>
      </c>
      <c r="D36" s="296"/>
      <c r="E36" s="299"/>
      <c r="F36" s="286"/>
      <c r="G36" s="233"/>
      <c r="H36" s="234"/>
      <c r="I36" s="287"/>
      <c r="J36" s="287"/>
      <c r="K36" s="287"/>
      <c r="L36" s="286"/>
      <c r="M36" s="298"/>
    </row>
    <row r="37" spans="1:14">
      <c r="A37" s="293">
        <f t="shared" si="0"/>
        <v>28</v>
      </c>
      <c r="B37" s="290"/>
      <c r="C37" s="297" t="s">
        <v>804</v>
      </c>
      <c r="D37" s="296" t="s">
        <v>136</v>
      </c>
      <c r="E37" s="295">
        <v>4</v>
      </c>
      <c r="F37" s="286"/>
      <c r="G37" s="233"/>
      <c r="H37" s="234"/>
      <c r="I37" s="287">
        <f>E37*G37</f>
        <v>0</v>
      </c>
      <c r="J37" s="287">
        <f>E37*H37</f>
        <v>0</v>
      </c>
      <c r="K37" s="287">
        <f>I37+J37</f>
        <v>0</v>
      </c>
      <c r="L37" s="286"/>
      <c r="M37" s="298"/>
    </row>
    <row r="38" spans="1:14" s="284" customFormat="1" ht="10.199999999999999">
      <c r="A38" s="293">
        <f t="shared" si="0"/>
        <v>29</v>
      </c>
      <c r="B38" s="290"/>
      <c r="C38" s="297"/>
      <c r="D38" s="296"/>
      <c r="E38" s="299"/>
      <c r="F38" s="286"/>
      <c r="G38" s="233"/>
      <c r="H38" s="234"/>
      <c r="I38" s="287"/>
      <c r="J38" s="287"/>
      <c r="K38" s="287"/>
      <c r="L38" s="286"/>
      <c r="M38" s="298"/>
    </row>
    <row r="39" spans="1:14" s="284" customFormat="1" ht="10.199999999999999">
      <c r="A39" s="293">
        <f t="shared" si="0"/>
        <v>30</v>
      </c>
      <c r="B39" s="290"/>
      <c r="C39" s="297" t="s">
        <v>1523</v>
      </c>
      <c r="D39" s="296"/>
      <c r="E39" s="299"/>
      <c r="F39" s="286"/>
      <c r="G39" s="233"/>
      <c r="H39" s="234"/>
      <c r="I39" s="287"/>
      <c r="J39" s="287"/>
      <c r="K39" s="287"/>
      <c r="L39" s="286"/>
      <c r="M39" s="298"/>
    </row>
    <row r="40" spans="1:14">
      <c r="A40" s="293">
        <f t="shared" si="0"/>
        <v>31</v>
      </c>
      <c r="B40" s="290"/>
      <c r="C40" s="297" t="s">
        <v>1592</v>
      </c>
      <c r="D40" s="296" t="s">
        <v>136</v>
      </c>
      <c r="E40" s="295">
        <v>18</v>
      </c>
      <c r="F40" s="286"/>
      <c r="G40" s="233"/>
      <c r="H40" s="234"/>
      <c r="I40" s="287">
        <f>E40*G40</f>
        <v>0</v>
      </c>
      <c r="J40" s="287">
        <f>E40*H40</f>
        <v>0</v>
      </c>
      <c r="K40" s="287">
        <f>I40+J40</f>
        <v>0</v>
      </c>
      <c r="L40" s="286"/>
      <c r="M40" s="298"/>
    </row>
    <row r="41" spans="1:14">
      <c r="A41" s="293">
        <f t="shared" si="0"/>
        <v>32</v>
      </c>
      <c r="B41" s="290"/>
      <c r="C41" s="297" t="s">
        <v>1593</v>
      </c>
      <c r="D41" s="296" t="s">
        <v>136</v>
      </c>
      <c r="E41" s="295">
        <v>3</v>
      </c>
      <c r="F41" s="286"/>
      <c r="G41" s="233"/>
      <c r="H41" s="234"/>
      <c r="I41" s="287">
        <f>E41*G41</f>
        <v>0</v>
      </c>
      <c r="J41" s="287">
        <f>E41*H41</f>
        <v>0</v>
      </c>
      <c r="K41" s="287">
        <f>I41+J41</f>
        <v>0</v>
      </c>
      <c r="L41" s="286"/>
      <c r="M41" s="298"/>
    </row>
    <row r="42" spans="1:14" ht="15" customHeight="1">
      <c r="A42" s="293">
        <f t="shared" si="0"/>
        <v>33</v>
      </c>
      <c r="B42" s="290"/>
      <c r="C42" s="297"/>
      <c r="D42" s="296"/>
      <c r="E42" s="295"/>
      <c r="F42" s="286"/>
      <c r="G42" s="233"/>
      <c r="H42" s="234"/>
      <c r="I42" s="287"/>
      <c r="J42" s="287"/>
      <c r="K42" s="287"/>
      <c r="L42" s="286"/>
      <c r="M42" s="298"/>
    </row>
    <row r="43" spans="1:14" s="284" customFormat="1" ht="15" customHeight="1">
      <c r="A43" s="293">
        <f t="shared" si="0"/>
        <v>34</v>
      </c>
      <c r="B43" s="290"/>
      <c r="C43" s="297" t="s">
        <v>1522</v>
      </c>
      <c r="D43" s="296"/>
      <c r="E43" s="299"/>
      <c r="F43" s="286"/>
      <c r="G43" s="233"/>
      <c r="H43" s="234"/>
      <c r="I43" s="287"/>
      <c r="J43" s="287"/>
      <c r="K43" s="287"/>
      <c r="L43" s="286"/>
      <c r="M43" s="298"/>
    </row>
    <row r="44" spans="1:14" s="284" customFormat="1" ht="15" customHeight="1">
      <c r="A44" s="293">
        <f t="shared" si="0"/>
        <v>35</v>
      </c>
      <c r="B44" s="290"/>
      <c r="C44" s="297" t="s">
        <v>1521</v>
      </c>
      <c r="D44" s="296" t="s">
        <v>136</v>
      </c>
      <c r="E44" s="295">
        <v>1</v>
      </c>
      <c r="F44" s="286"/>
      <c r="G44" s="233">
        <v>0</v>
      </c>
      <c r="H44" s="234"/>
      <c r="I44" s="287">
        <f>E44*G43</f>
        <v>0</v>
      </c>
      <c r="J44" s="287">
        <f>E44*H43</f>
        <v>0</v>
      </c>
      <c r="K44" s="287">
        <f>I44+J44</f>
        <v>0</v>
      </c>
      <c r="L44" s="286"/>
      <c r="M44" s="298"/>
    </row>
    <row r="45" spans="1:14" s="284" customFormat="1" ht="15" customHeight="1">
      <c r="A45" s="293">
        <f t="shared" si="0"/>
        <v>36</v>
      </c>
      <c r="B45" s="290"/>
      <c r="C45" s="297"/>
      <c r="D45" s="296"/>
      <c r="E45" s="295"/>
      <c r="F45" s="286"/>
      <c r="G45" s="287"/>
      <c r="H45" s="287"/>
      <c r="I45" s="287"/>
      <c r="J45" s="287"/>
      <c r="K45" s="287"/>
      <c r="L45" s="286"/>
      <c r="M45" s="285"/>
    </row>
    <row r="46" spans="1:14" s="284" customFormat="1" ht="15" customHeight="1">
      <c r="A46" s="293">
        <f t="shared" si="0"/>
        <v>37</v>
      </c>
      <c r="B46" s="290"/>
      <c r="C46" s="294" t="s">
        <v>759</v>
      </c>
      <c r="D46" s="288"/>
      <c r="E46" s="287"/>
      <c r="F46" s="286"/>
      <c r="G46" s="287"/>
      <c r="H46" s="287"/>
      <c r="I46" s="287">
        <f>SUM(I11:I44)</f>
        <v>0</v>
      </c>
      <c r="J46" s="287">
        <f>SUM(J11:J44)</f>
        <v>0</v>
      </c>
      <c r="K46" s="287">
        <f>I46+J46</f>
        <v>0</v>
      </c>
      <c r="L46" s="286"/>
      <c r="M46" s="285"/>
      <c r="N46" s="282"/>
    </row>
    <row r="47" spans="1:14" s="284" customFormat="1" ht="15" customHeight="1">
      <c r="A47" s="293">
        <f t="shared" si="0"/>
        <v>38</v>
      </c>
      <c r="B47" s="290"/>
      <c r="C47" s="289" t="s">
        <v>758</v>
      </c>
      <c r="D47" s="288"/>
      <c r="E47" s="287"/>
      <c r="F47" s="286"/>
      <c r="G47" s="287"/>
      <c r="H47" s="287"/>
      <c r="I47" s="287">
        <f>I46*0.06</f>
        <v>0</v>
      </c>
      <c r="J47" s="287">
        <f>J46*0.06</f>
        <v>0</v>
      </c>
      <c r="K47" s="287"/>
      <c r="L47" s="286"/>
      <c r="M47" s="285"/>
      <c r="N47" s="282"/>
    </row>
    <row r="48" spans="1:14" s="284" customFormat="1" ht="15" customHeight="1">
      <c r="A48" s="293">
        <f t="shared" si="0"/>
        <v>39</v>
      </c>
      <c r="B48" s="290"/>
      <c r="C48" s="289" t="s">
        <v>757</v>
      </c>
      <c r="D48" s="288"/>
      <c r="E48" s="287"/>
      <c r="F48" s="286"/>
      <c r="G48" s="287"/>
      <c r="H48" s="287"/>
      <c r="I48" s="287">
        <f>I46*0.03</f>
        <v>0</v>
      </c>
      <c r="J48" s="287"/>
      <c r="K48" s="287"/>
      <c r="L48" s="286"/>
      <c r="M48" s="285"/>
    </row>
    <row r="49" spans="1:16" s="284" customFormat="1" ht="15" customHeight="1">
      <c r="A49" s="293">
        <f t="shared" si="0"/>
        <v>40</v>
      </c>
      <c r="B49" s="290"/>
      <c r="C49" s="289" t="s">
        <v>756</v>
      </c>
      <c r="D49" s="288"/>
      <c r="E49" s="287"/>
      <c r="F49" s="286"/>
      <c r="G49" s="287"/>
      <c r="H49" s="287"/>
      <c r="I49" s="287">
        <f>SUM(I46:I48)</f>
        <v>0</v>
      </c>
      <c r="J49" s="287">
        <f>SUM(J46:J48)</f>
        <v>0</v>
      </c>
      <c r="K49" s="287">
        <f>I49+J49</f>
        <v>0</v>
      </c>
      <c r="L49" s="286"/>
      <c r="M49" s="285"/>
    </row>
    <row r="50" spans="1:16" s="284" customFormat="1" ht="15" customHeight="1">
      <c r="A50" s="293">
        <f t="shared" si="0"/>
        <v>41</v>
      </c>
      <c r="B50" s="290"/>
      <c r="C50" s="289"/>
      <c r="D50" s="288"/>
      <c r="E50" s="287"/>
      <c r="F50" s="286"/>
      <c r="G50" s="287"/>
      <c r="H50" s="287"/>
      <c r="I50" s="287"/>
      <c r="J50" s="287"/>
      <c r="K50" s="287"/>
      <c r="L50" s="286"/>
      <c r="M50" s="285"/>
    </row>
    <row r="51" spans="1:16" s="284" customFormat="1" ht="15" customHeight="1">
      <c r="A51" s="293">
        <f t="shared" si="0"/>
        <v>42</v>
      </c>
      <c r="B51" s="290"/>
      <c r="C51" s="289"/>
      <c r="D51" s="288"/>
      <c r="E51" s="287"/>
      <c r="F51" s="286"/>
      <c r="G51" s="287"/>
      <c r="H51" s="287"/>
      <c r="I51" s="287"/>
      <c r="J51" s="287"/>
      <c r="K51" s="287"/>
      <c r="L51" s="286"/>
      <c r="M51" s="285"/>
    </row>
    <row r="52" spans="1:16" s="284" customFormat="1" ht="15" customHeight="1">
      <c r="A52" s="293">
        <f t="shared" si="0"/>
        <v>43</v>
      </c>
      <c r="B52" s="290"/>
      <c r="C52" s="289" t="s">
        <v>745</v>
      </c>
      <c r="D52" s="288" t="s">
        <v>422</v>
      </c>
      <c r="E52" s="292">
        <v>12</v>
      </c>
      <c r="F52" s="286"/>
      <c r="G52" s="291">
        <v>0</v>
      </c>
      <c r="H52" s="287"/>
      <c r="I52" s="287">
        <v>0</v>
      </c>
      <c r="J52" s="287">
        <f>E52*H52</f>
        <v>0</v>
      </c>
      <c r="K52" s="287">
        <f>I52+J52</f>
        <v>0</v>
      </c>
      <c r="L52" s="286"/>
      <c r="M52" s="285"/>
    </row>
    <row r="53" spans="1:16" ht="15" customHeight="1">
      <c r="A53" s="290"/>
      <c r="B53" s="290"/>
      <c r="C53" s="289"/>
      <c r="D53" s="288"/>
      <c r="E53" s="287"/>
      <c r="F53" s="286"/>
      <c r="G53" s="287"/>
      <c r="H53" s="287"/>
      <c r="I53" s="287"/>
      <c r="J53" s="287"/>
      <c r="K53" s="287"/>
      <c r="L53" s="286"/>
      <c r="M53" s="285"/>
      <c r="N53" s="284"/>
      <c r="O53" s="284"/>
      <c r="P53" s="284"/>
    </row>
    <row r="54" spans="1:16">
      <c r="N54" s="284"/>
      <c r="O54" s="284"/>
      <c r="P54" s="284"/>
    </row>
    <row r="55" spans="1:16">
      <c r="N55" s="284"/>
      <c r="O55" s="284"/>
      <c r="P55" s="284"/>
    </row>
    <row r="56" spans="1:16">
      <c r="N56" s="284"/>
      <c r="O56" s="284"/>
      <c r="P56" s="284"/>
    </row>
    <row r="57" spans="1:16">
      <c r="N57" s="284"/>
      <c r="O57" s="284"/>
      <c r="P57" s="284"/>
    </row>
    <row r="58" spans="1:16">
      <c r="N58" s="284"/>
      <c r="O58" s="284"/>
      <c r="P58" s="284"/>
    </row>
    <row r="59" spans="1:16">
      <c r="N59" s="284"/>
      <c r="O59" s="284"/>
      <c r="P59" s="284"/>
    </row>
    <row r="60" spans="1:16">
      <c r="N60" s="284"/>
      <c r="O60" s="284"/>
      <c r="P60" s="284"/>
    </row>
    <row r="61" spans="1:16">
      <c r="N61" s="284"/>
      <c r="O61" s="284"/>
      <c r="P61" s="284"/>
    </row>
    <row r="62" spans="1:16">
      <c r="N62" s="284"/>
      <c r="O62" s="284"/>
      <c r="P62" s="284"/>
    </row>
    <row r="63" spans="1:16">
      <c r="N63" s="284"/>
      <c r="O63" s="284"/>
      <c r="P63" s="284"/>
    </row>
    <row r="64" spans="1:16">
      <c r="N64" s="284"/>
      <c r="O64" s="284"/>
      <c r="P64" s="284"/>
    </row>
    <row r="65" spans="14:16">
      <c r="N65" s="284"/>
      <c r="O65" s="284"/>
      <c r="P65" s="284"/>
    </row>
    <row r="66" spans="14:16">
      <c r="N66" s="284"/>
      <c r="O66" s="284"/>
      <c r="P66" s="284"/>
    </row>
    <row r="67" spans="14:16">
      <c r="N67" s="284"/>
      <c r="O67" s="284"/>
      <c r="P67" s="284"/>
    </row>
    <row r="68" spans="14:16">
      <c r="N68" s="284"/>
      <c r="O68" s="284"/>
      <c r="P68" s="284"/>
    </row>
    <row r="69" spans="14:16">
      <c r="N69" s="284"/>
      <c r="O69" s="284"/>
      <c r="P69" s="284"/>
    </row>
    <row r="70" spans="14:16">
      <c r="N70" s="284"/>
      <c r="O70" s="284"/>
      <c r="P70" s="284"/>
    </row>
    <row r="71" spans="14:16">
      <c r="N71" s="284"/>
    </row>
    <row r="72" spans="14:16">
      <c r="N72" s="284"/>
    </row>
    <row r="76" spans="14:16">
      <c r="O76" s="284"/>
      <c r="P76" s="284"/>
    </row>
    <row r="77" spans="14:16">
      <c r="O77" s="284"/>
      <c r="P77" s="284"/>
    </row>
    <row r="78" spans="14:16">
      <c r="N78" s="284"/>
    </row>
    <row r="79" spans="14:16">
      <c r="N79" s="284"/>
    </row>
    <row r="81" spans="14:16">
      <c r="O81" s="284"/>
      <c r="P81" s="284"/>
    </row>
    <row r="82" spans="14:16">
      <c r="O82" s="284"/>
      <c r="P82" s="284"/>
    </row>
    <row r="83" spans="14:16">
      <c r="N83" s="284"/>
      <c r="O83" s="284"/>
      <c r="P83" s="284"/>
    </row>
    <row r="84" spans="14:16">
      <c r="N84" s="284"/>
      <c r="O84" s="284"/>
      <c r="P84" s="284"/>
    </row>
    <row r="85" spans="14:16">
      <c r="N85" s="284"/>
      <c r="O85" s="284"/>
      <c r="P85" s="284"/>
    </row>
    <row r="86" spans="14:16">
      <c r="N86" s="284"/>
      <c r="O86" s="284"/>
      <c r="P86" s="284"/>
    </row>
    <row r="87" spans="14:16">
      <c r="N87" s="284"/>
      <c r="O87" s="284"/>
      <c r="P87" s="284"/>
    </row>
    <row r="88" spans="14:16">
      <c r="N88" s="284"/>
      <c r="O88" s="284"/>
      <c r="P88" s="284"/>
    </row>
    <row r="89" spans="14:16">
      <c r="N89" s="284"/>
      <c r="O89" s="284"/>
      <c r="P89" s="284"/>
    </row>
    <row r="90" spans="14:16">
      <c r="N90" s="284"/>
      <c r="O90" s="284"/>
      <c r="P90" s="284"/>
    </row>
    <row r="91" spans="14:16">
      <c r="N91" s="284"/>
      <c r="O91" s="284"/>
      <c r="P91" s="284"/>
    </row>
    <row r="92" spans="14:16">
      <c r="N92" s="284"/>
      <c r="O92" s="284"/>
      <c r="P92" s="284"/>
    </row>
    <row r="93" spans="14:16">
      <c r="N93" s="284"/>
      <c r="O93" s="284"/>
      <c r="P93" s="284"/>
    </row>
    <row r="94" spans="14:16">
      <c r="N94" s="284"/>
    </row>
    <row r="95" spans="14:16">
      <c r="N95" s="284"/>
    </row>
  </sheetData>
  <mergeCells count="6">
    <mergeCell ref="A9:B9"/>
    <mergeCell ref="A7:B7"/>
    <mergeCell ref="E7:F7"/>
    <mergeCell ref="G7:H7"/>
    <mergeCell ref="I7:J7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49"/>
  <sheetViews>
    <sheetView showGridLines="0" workbookViewId="0">
      <selection activeCell="D144" sqref="D144:D145"/>
    </sheetView>
  </sheetViews>
  <sheetFormatPr defaultRowHeight="10.199999999999999"/>
  <cols>
    <col min="1" max="1" width="6.6640625" style="13" customWidth="1"/>
    <col min="2" max="2" width="3.6640625" style="14" customWidth="1"/>
    <col min="3" max="3" width="13" style="15" customWidth="1"/>
    <col min="4" max="4" width="45.6640625" style="36" customWidth="1"/>
    <col min="5" max="5" width="11.33203125" style="17" customWidth="1"/>
    <col min="6" max="6" width="5.88671875" style="16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7" customWidth="1"/>
    <col min="14" max="14" width="7" style="17" customWidth="1"/>
    <col min="15" max="15" width="3.5546875" style="16" customWidth="1"/>
    <col min="16" max="16" width="12.6640625" style="16" customWidth="1"/>
    <col min="17" max="19" width="11.33203125" style="17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7"/>
    <col min="24" max="25" width="9.109375" style="16"/>
    <col min="26" max="26" width="7.5546875" style="15" customWidth="1"/>
    <col min="27" max="27" width="24.88671875" style="15" customWidth="1"/>
    <col min="28" max="28" width="4.33203125" style="16" customWidth="1"/>
    <col min="29" max="29" width="8.33203125" style="16" customWidth="1"/>
    <col min="30" max="30" width="8.6640625" style="16" customWidth="1"/>
    <col min="31" max="34" width="9.109375" style="16"/>
    <col min="35" max="256" width="9.109375" style="1"/>
    <col min="257" max="257" width="6.6640625" style="1" customWidth="1"/>
    <col min="258" max="258" width="3.6640625" style="1" customWidth="1"/>
    <col min="259" max="259" width="13" style="1" customWidth="1"/>
    <col min="260" max="260" width="45.6640625" style="1" customWidth="1"/>
    <col min="261" max="261" width="11.33203125" style="1" customWidth="1"/>
    <col min="262" max="262" width="5.88671875" style="1" customWidth="1"/>
    <col min="263" max="263" width="8.6640625" style="1" customWidth="1"/>
    <col min="264" max="266" width="9.6640625" style="1" customWidth="1"/>
    <col min="267" max="267" width="7.44140625" style="1" customWidth="1"/>
    <col min="268" max="268" width="8.33203125" style="1" customWidth="1"/>
    <col min="269" max="269" width="7.109375" style="1" customWidth="1"/>
    <col min="270" max="270" width="7" style="1" customWidth="1"/>
    <col min="271" max="271" width="3.5546875" style="1" customWidth="1"/>
    <col min="272" max="272" width="12.6640625" style="1" customWidth="1"/>
    <col min="273" max="275" width="11.33203125" style="1" customWidth="1"/>
    <col min="276" max="276" width="10.5546875" style="1" customWidth="1"/>
    <col min="277" max="277" width="10.33203125" style="1" customWidth="1"/>
    <col min="278" max="278" width="5.6640625" style="1" customWidth="1"/>
    <col min="279" max="281" width="9.109375" style="1"/>
    <col min="282" max="282" width="7.5546875" style="1" customWidth="1"/>
    <col min="283" max="283" width="24.88671875" style="1" customWidth="1"/>
    <col min="284" max="284" width="4.33203125" style="1" customWidth="1"/>
    <col min="285" max="285" width="8.33203125" style="1" customWidth="1"/>
    <col min="286" max="286" width="8.6640625" style="1" customWidth="1"/>
    <col min="287" max="512" width="9.109375" style="1"/>
    <col min="513" max="513" width="6.6640625" style="1" customWidth="1"/>
    <col min="514" max="514" width="3.6640625" style="1" customWidth="1"/>
    <col min="515" max="515" width="13" style="1" customWidth="1"/>
    <col min="516" max="516" width="45.6640625" style="1" customWidth="1"/>
    <col min="517" max="517" width="11.33203125" style="1" customWidth="1"/>
    <col min="518" max="518" width="5.88671875" style="1" customWidth="1"/>
    <col min="519" max="519" width="8.6640625" style="1" customWidth="1"/>
    <col min="520" max="522" width="9.6640625" style="1" customWidth="1"/>
    <col min="523" max="523" width="7.44140625" style="1" customWidth="1"/>
    <col min="524" max="524" width="8.33203125" style="1" customWidth="1"/>
    <col min="525" max="525" width="7.109375" style="1" customWidth="1"/>
    <col min="526" max="526" width="7" style="1" customWidth="1"/>
    <col min="527" max="527" width="3.5546875" style="1" customWidth="1"/>
    <col min="528" max="528" width="12.6640625" style="1" customWidth="1"/>
    <col min="529" max="531" width="11.33203125" style="1" customWidth="1"/>
    <col min="532" max="532" width="10.5546875" style="1" customWidth="1"/>
    <col min="533" max="533" width="10.33203125" style="1" customWidth="1"/>
    <col min="534" max="534" width="5.6640625" style="1" customWidth="1"/>
    <col min="535" max="537" width="9.109375" style="1"/>
    <col min="538" max="538" width="7.5546875" style="1" customWidth="1"/>
    <col min="539" max="539" width="24.88671875" style="1" customWidth="1"/>
    <col min="540" max="540" width="4.33203125" style="1" customWidth="1"/>
    <col min="541" max="541" width="8.33203125" style="1" customWidth="1"/>
    <col min="542" max="542" width="8.6640625" style="1" customWidth="1"/>
    <col min="543" max="768" width="9.109375" style="1"/>
    <col min="769" max="769" width="6.6640625" style="1" customWidth="1"/>
    <col min="770" max="770" width="3.6640625" style="1" customWidth="1"/>
    <col min="771" max="771" width="13" style="1" customWidth="1"/>
    <col min="772" max="772" width="45.6640625" style="1" customWidth="1"/>
    <col min="773" max="773" width="11.33203125" style="1" customWidth="1"/>
    <col min="774" max="774" width="5.88671875" style="1" customWidth="1"/>
    <col min="775" max="775" width="8.6640625" style="1" customWidth="1"/>
    <col min="776" max="778" width="9.6640625" style="1" customWidth="1"/>
    <col min="779" max="779" width="7.44140625" style="1" customWidth="1"/>
    <col min="780" max="780" width="8.33203125" style="1" customWidth="1"/>
    <col min="781" max="781" width="7.109375" style="1" customWidth="1"/>
    <col min="782" max="782" width="7" style="1" customWidth="1"/>
    <col min="783" max="783" width="3.5546875" style="1" customWidth="1"/>
    <col min="784" max="784" width="12.6640625" style="1" customWidth="1"/>
    <col min="785" max="787" width="11.33203125" style="1" customWidth="1"/>
    <col min="788" max="788" width="10.5546875" style="1" customWidth="1"/>
    <col min="789" max="789" width="10.33203125" style="1" customWidth="1"/>
    <col min="790" max="790" width="5.6640625" style="1" customWidth="1"/>
    <col min="791" max="793" width="9.109375" style="1"/>
    <col min="794" max="794" width="7.5546875" style="1" customWidth="1"/>
    <col min="795" max="795" width="24.88671875" style="1" customWidth="1"/>
    <col min="796" max="796" width="4.33203125" style="1" customWidth="1"/>
    <col min="797" max="797" width="8.33203125" style="1" customWidth="1"/>
    <col min="798" max="798" width="8.6640625" style="1" customWidth="1"/>
    <col min="799" max="1024" width="9.109375" style="1"/>
    <col min="1025" max="1025" width="6.6640625" style="1" customWidth="1"/>
    <col min="1026" max="1026" width="3.6640625" style="1" customWidth="1"/>
    <col min="1027" max="1027" width="13" style="1" customWidth="1"/>
    <col min="1028" max="1028" width="45.6640625" style="1" customWidth="1"/>
    <col min="1029" max="1029" width="11.33203125" style="1" customWidth="1"/>
    <col min="1030" max="1030" width="5.88671875" style="1" customWidth="1"/>
    <col min="1031" max="1031" width="8.6640625" style="1" customWidth="1"/>
    <col min="1032" max="1034" width="9.6640625" style="1" customWidth="1"/>
    <col min="1035" max="1035" width="7.44140625" style="1" customWidth="1"/>
    <col min="1036" max="1036" width="8.33203125" style="1" customWidth="1"/>
    <col min="1037" max="1037" width="7.109375" style="1" customWidth="1"/>
    <col min="1038" max="1038" width="7" style="1" customWidth="1"/>
    <col min="1039" max="1039" width="3.5546875" style="1" customWidth="1"/>
    <col min="1040" max="1040" width="12.6640625" style="1" customWidth="1"/>
    <col min="1041" max="1043" width="11.33203125" style="1" customWidth="1"/>
    <col min="1044" max="1044" width="10.5546875" style="1" customWidth="1"/>
    <col min="1045" max="1045" width="10.33203125" style="1" customWidth="1"/>
    <col min="1046" max="1046" width="5.6640625" style="1" customWidth="1"/>
    <col min="1047" max="1049" width="9.109375" style="1"/>
    <col min="1050" max="1050" width="7.5546875" style="1" customWidth="1"/>
    <col min="1051" max="1051" width="24.88671875" style="1" customWidth="1"/>
    <col min="1052" max="1052" width="4.33203125" style="1" customWidth="1"/>
    <col min="1053" max="1053" width="8.33203125" style="1" customWidth="1"/>
    <col min="1054" max="1054" width="8.6640625" style="1" customWidth="1"/>
    <col min="1055" max="1280" width="9.109375" style="1"/>
    <col min="1281" max="1281" width="6.6640625" style="1" customWidth="1"/>
    <col min="1282" max="1282" width="3.6640625" style="1" customWidth="1"/>
    <col min="1283" max="1283" width="13" style="1" customWidth="1"/>
    <col min="1284" max="1284" width="45.6640625" style="1" customWidth="1"/>
    <col min="1285" max="1285" width="11.33203125" style="1" customWidth="1"/>
    <col min="1286" max="1286" width="5.88671875" style="1" customWidth="1"/>
    <col min="1287" max="1287" width="8.6640625" style="1" customWidth="1"/>
    <col min="1288" max="1290" width="9.6640625" style="1" customWidth="1"/>
    <col min="1291" max="1291" width="7.44140625" style="1" customWidth="1"/>
    <col min="1292" max="1292" width="8.33203125" style="1" customWidth="1"/>
    <col min="1293" max="1293" width="7.109375" style="1" customWidth="1"/>
    <col min="1294" max="1294" width="7" style="1" customWidth="1"/>
    <col min="1295" max="1295" width="3.5546875" style="1" customWidth="1"/>
    <col min="1296" max="1296" width="12.6640625" style="1" customWidth="1"/>
    <col min="1297" max="1299" width="11.33203125" style="1" customWidth="1"/>
    <col min="1300" max="1300" width="10.5546875" style="1" customWidth="1"/>
    <col min="1301" max="1301" width="10.33203125" style="1" customWidth="1"/>
    <col min="1302" max="1302" width="5.6640625" style="1" customWidth="1"/>
    <col min="1303" max="1305" width="9.109375" style="1"/>
    <col min="1306" max="1306" width="7.5546875" style="1" customWidth="1"/>
    <col min="1307" max="1307" width="24.88671875" style="1" customWidth="1"/>
    <col min="1308" max="1308" width="4.33203125" style="1" customWidth="1"/>
    <col min="1309" max="1309" width="8.33203125" style="1" customWidth="1"/>
    <col min="1310" max="1310" width="8.6640625" style="1" customWidth="1"/>
    <col min="1311" max="1536" width="9.109375" style="1"/>
    <col min="1537" max="1537" width="6.6640625" style="1" customWidth="1"/>
    <col min="1538" max="1538" width="3.6640625" style="1" customWidth="1"/>
    <col min="1539" max="1539" width="13" style="1" customWidth="1"/>
    <col min="1540" max="1540" width="45.6640625" style="1" customWidth="1"/>
    <col min="1541" max="1541" width="11.33203125" style="1" customWidth="1"/>
    <col min="1542" max="1542" width="5.88671875" style="1" customWidth="1"/>
    <col min="1543" max="1543" width="8.6640625" style="1" customWidth="1"/>
    <col min="1544" max="1546" width="9.6640625" style="1" customWidth="1"/>
    <col min="1547" max="1547" width="7.44140625" style="1" customWidth="1"/>
    <col min="1548" max="1548" width="8.33203125" style="1" customWidth="1"/>
    <col min="1549" max="1549" width="7.109375" style="1" customWidth="1"/>
    <col min="1550" max="1550" width="7" style="1" customWidth="1"/>
    <col min="1551" max="1551" width="3.5546875" style="1" customWidth="1"/>
    <col min="1552" max="1552" width="12.6640625" style="1" customWidth="1"/>
    <col min="1553" max="1555" width="11.33203125" style="1" customWidth="1"/>
    <col min="1556" max="1556" width="10.5546875" style="1" customWidth="1"/>
    <col min="1557" max="1557" width="10.33203125" style="1" customWidth="1"/>
    <col min="1558" max="1558" width="5.6640625" style="1" customWidth="1"/>
    <col min="1559" max="1561" width="9.109375" style="1"/>
    <col min="1562" max="1562" width="7.5546875" style="1" customWidth="1"/>
    <col min="1563" max="1563" width="24.88671875" style="1" customWidth="1"/>
    <col min="1564" max="1564" width="4.33203125" style="1" customWidth="1"/>
    <col min="1565" max="1565" width="8.33203125" style="1" customWidth="1"/>
    <col min="1566" max="1566" width="8.6640625" style="1" customWidth="1"/>
    <col min="1567" max="1792" width="9.109375" style="1"/>
    <col min="1793" max="1793" width="6.6640625" style="1" customWidth="1"/>
    <col min="1794" max="1794" width="3.6640625" style="1" customWidth="1"/>
    <col min="1795" max="1795" width="13" style="1" customWidth="1"/>
    <col min="1796" max="1796" width="45.6640625" style="1" customWidth="1"/>
    <col min="1797" max="1797" width="11.33203125" style="1" customWidth="1"/>
    <col min="1798" max="1798" width="5.88671875" style="1" customWidth="1"/>
    <col min="1799" max="1799" width="8.6640625" style="1" customWidth="1"/>
    <col min="1800" max="1802" width="9.6640625" style="1" customWidth="1"/>
    <col min="1803" max="1803" width="7.44140625" style="1" customWidth="1"/>
    <col min="1804" max="1804" width="8.33203125" style="1" customWidth="1"/>
    <col min="1805" max="1805" width="7.109375" style="1" customWidth="1"/>
    <col min="1806" max="1806" width="7" style="1" customWidth="1"/>
    <col min="1807" max="1807" width="3.5546875" style="1" customWidth="1"/>
    <col min="1808" max="1808" width="12.6640625" style="1" customWidth="1"/>
    <col min="1809" max="1811" width="11.33203125" style="1" customWidth="1"/>
    <col min="1812" max="1812" width="10.5546875" style="1" customWidth="1"/>
    <col min="1813" max="1813" width="10.33203125" style="1" customWidth="1"/>
    <col min="1814" max="1814" width="5.6640625" style="1" customWidth="1"/>
    <col min="1815" max="1817" width="9.109375" style="1"/>
    <col min="1818" max="1818" width="7.5546875" style="1" customWidth="1"/>
    <col min="1819" max="1819" width="24.88671875" style="1" customWidth="1"/>
    <col min="1820" max="1820" width="4.33203125" style="1" customWidth="1"/>
    <col min="1821" max="1821" width="8.33203125" style="1" customWidth="1"/>
    <col min="1822" max="1822" width="8.6640625" style="1" customWidth="1"/>
    <col min="1823" max="2048" width="9.109375" style="1"/>
    <col min="2049" max="2049" width="6.6640625" style="1" customWidth="1"/>
    <col min="2050" max="2050" width="3.6640625" style="1" customWidth="1"/>
    <col min="2051" max="2051" width="13" style="1" customWidth="1"/>
    <col min="2052" max="2052" width="45.6640625" style="1" customWidth="1"/>
    <col min="2053" max="2053" width="11.33203125" style="1" customWidth="1"/>
    <col min="2054" max="2054" width="5.88671875" style="1" customWidth="1"/>
    <col min="2055" max="2055" width="8.6640625" style="1" customWidth="1"/>
    <col min="2056" max="2058" width="9.6640625" style="1" customWidth="1"/>
    <col min="2059" max="2059" width="7.44140625" style="1" customWidth="1"/>
    <col min="2060" max="2060" width="8.33203125" style="1" customWidth="1"/>
    <col min="2061" max="2061" width="7.109375" style="1" customWidth="1"/>
    <col min="2062" max="2062" width="7" style="1" customWidth="1"/>
    <col min="2063" max="2063" width="3.5546875" style="1" customWidth="1"/>
    <col min="2064" max="2064" width="12.6640625" style="1" customWidth="1"/>
    <col min="2065" max="2067" width="11.33203125" style="1" customWidth="1"/>
    <col min="2068" max="2068" width="10.5546875" style="1" customWidth="1"/>
    <col min="2069" max="2069" width="10.33203125" style="1" customWidth="1"/>
    <col min="2070" max="2070" width="5.6640625" style="1" customWidth="1"/>
    <col min="2071" max="2073" width="9.109375" style="1"/>
    <col min="2074" max="2074" width="7.5546875" style="1" customWidth="1"/>
    <col min="2075" max="2075" width="24.88671875" style="1" customWidth="1"/>
    <col min="2076" max="2076" width="4.33203125" style="1" customWidth="1"/>
    <col min="2077" max="2077" width="8.33203125" style="1" customWidth="1"/>
    <col min="2078" max="2078" width="8.6640625" style="1" customWidth="1"/>
    <col min="2079" max="2304" width="9.109375" style="1"/>
    <col min="2305" max="2305" width="6.6640625" style="1" customWidth="1"/>
    <col min="2306" max="2306" width="3.6640625" style="1" customWidth="1"/>
    <col min="2307" max="2307" width="13" style="1" customWidth="1"/>
    <col min="2308" max="2308" width="45.6640625" style="1" customWidth="1"/>
    <col min="2309" max="2309" width="11.33203125" style="1" customWidth="1"/>
    <col min="2310" max="2310" width="5.88671875" style="1" customWidth="1"/>
    <col min="2311" max="2311" width="8.6640625" style="1" customWidth="1"/>
    <col min="2312" max="2314" width="9.6640625" style="1" customWidth="1"/>
    <col min="2315" max="2315" width="7.44140625" style="1" customWidth="1"/>
    <col min="2316" max="2316" width="8.33203125" style="1" customWidth="1"/>
    <col min="2317" max="2317" width="7.109375" style="1" customWidth="1"/>
    <col min="2318" max="2318" width="7" style="1" customWidth="1"/>
    <col min="2319" max="2319" width="3.5546875" style="1" customWidth="1"/>
    <col min="2320" max="2320" width="12.6640625" style="1" customWidth="1"/>
    <col min="2321" max="2323" width="11.33203125" style="1" customWidth="1"/>
    <col min="2324" max="2324" width="10.5546875" style="1" customWidth="1"/>
    <col min="2325" max="2325" width="10.33203125" style="1" customWidth="1"/>
    <col min="2326" max="2326" width="5.6640625" style="1" customWidth="1"/>
    <col min="2327" max="2329" width="9.109375" style="1"/>
    <col min="2330" max="2330" width="7.5546875" style="1" customWidth="1"/>
    <col min="2331" max="2331" width="24.88671875" style="1" customWidth="1"/>
    <col min="2332" max="2332" width="4.33203125" style="1" customWidth="1"/>
    <col min="2333" max="2333" width="8.33203125" style="1" customWidth="1"/>
    <col min="2334" max="2334" width="8.6640625" style="1" customWidth="1"/>
    <col min="2335" max="2560" width="9.109375" style="1"/>
    <col min="2561" max="2561" width="6.6640625" style="1" customWidth="1"/>
    <col min="2562" max="2562" width="3.6640625" style="1" customWidth="1"/>
    <col min="2563" max="2563" width="13" style="1" customWidth="1"/>
    <col min="2564" max="2564" width="45.6640625" style="1" customWidth="1"/>
    <col min="2565" max="2565" width="11.33203125" style="1" customWidth="1"/>
    <col min="2566" max="2566" width="5.88671875" style="1" customWidth="1"/>
    <col min="2567" max="2567" width="8.6640625" style="1" customWidth="1"/>
    <col min="2568" max="2570" width="9.6640625" style="1" customWidth="1"/>
    <col min="2571" max="2571" width="7.44140625" style="1" customWidth="1"/>
    <col min="2572" max="2572" width="8.33203125" style="1" customWidth="1"/>
    <col min="2573" max="2573" width="7.109375" style="1" customWidth="1"/>
    <col min="2574" max="2574" width="7" style="1" customWidth="1"/>
    <col min="2575" max="2575" width="3.5546875" style="1" customWidth="1"/>
    <col min="2576" max="2576" width="12.6640625" style="1" customWidth="1"/>
    <col min="2577" max="2579" width="11.33203125" style="1" customWidth="1"/>
    <col min="2580" max="2580" width="10.5546875" style="1" customWidth="1"/>
    <col min="2581" max="2581" width="10.33203125" style="1" customWidth="1"/>
    <col min="2582" max="2582" width="5.6640625" style="1" customWidth="1"/>
    <col min="2583" max="2585" width="9.109375" style="1"/>
    <col min="2586" max="2586" width="7.5546875" style="1" customWidth="1"/>
    <col min="2587" max="2587" width="24.88671875" style="1" customWidth="1"/>
    <col min="2588" max="2588" width="4.33203125" style="1" customWidth="1"/>
    <col min="2589" max="2589" width="8.33203125" style="1" customWidth="1"/>
    <col min="2590" max="2590" width="8.6640625" style="1" customWidth="1"/>
    <col min="2591" max="2816" width="9.109375" style="1"/>
    <col min="2817" max="2817" width="6.6640625" style="1" customWidth="1"/>
    <col min="2818" max="2818" width="3.6640625" style="1" customWidth="1"/>
    <col min="2819" max="2819" width="13" style="1" customWidth="1"/>
    <col min="2820" max="2820" width="45.6640625" style="1" customWidth="1"/>
    <col min="2821" max="2821" width="11.33203125" style="1" customWidth="1"/>
    <col min="2822" max="2822" width="5.88671875" style="1" customWidth="1"/>
    <col min="2823" max="2823" width="8.6640625" style="1" customWidth="1"/>
    <col min="2824" max="2826" width="9.6640625" style="1" customWidth="1"/>
    <col min="2827" max="2827" width="7.44140625" style="1" customWidth="1"/>
    <col min="2828" max="2828" width="8.33203125" style="1" customWidth="1"/>
    <col min="2829" max="2829" width="7.109375" style="1" customWidth="1"/>
    <col min="2830" max="2830" width="7" style="1" customWidth="1"/>
    <col min="2831" max="2831" width="3.5546875" style="1" customWidth="1"/>
    <col min="2832" max="2832" width="12.6640625" style="1" customWidth="1"/>
    <col min="2833" max="2835" width="11.33203125" style="1" customWidth="1"/>
    <col min="2836" max="2836" width="10.5546875" style="1" customWidth="1"/>
    <col min="2837" max="2837" width="10.33203125" style="1" customWidth="1"/>
    <col min="2838" max="2838" width="5.6640625" style="1" customWidth="1"/>
    <col min="2839" max="2841" width="9.109375" style="1"/>
    <col min="2842" max="2842" width="7.5546875" style="1" customWidth="1"/>
    <col min="2843" max="2843" width="24.88671875" style="1" customWidth="1"/>
    <col min="2844" max="2844" width="4.33203125" style="1" customWidth="1"/>
    <col min="2845" max="2845" width="8.33203125" style="1" customWidth="1"/>
    <col min="2846" max="2846" width="8.6640625" style="1" customWidth="1"/>
    <col min="2847" max="3072" width="9.109375" style="1"/>
    <col min="3073" max="3073" width="6.6640625" style="1" customWidth="1"/>
    <col min="3074" max="3074" width="3.6640625" style="1" customWidth="1"/>
    <col min="3075" max="3075" width="13" style="1" customWidth="1"/>
    <col min="3076" max="3076" width="45.6640625" style="1" customWidth="1"/>
    <col min="3077" max="3077" width="11.33203125" style="1" customWidth="1"/>
    <col min="3078" max="3078" width="5.88671875" style="1" customWidth="1"/>
    <col min="3079" max="3079" width="8.6640625" style="1" customWidth="1"/>
    <col min="3080" max="3082" width="9.6640625" style="1" customWidth="1"/>
    <col min="3083" max="3083" width="7.44140625" style="1" customWidth="1"/>
    <col min="3084" max="3084" width="8.33203125" style="1" customWidth="1"/>
    <col min="3085" max="3085" width="7.109375" style="1" customWidth="1"/>
    <col min="3086" max="3086" width="7" style="1" customWidth="1"/>
    <col min="3087" max="3087" width="3.5546875" style="1" customWidth="1"/>
    <col min="3088" max="3088" width="12.6640625" style="1" customWidth="1"/>
    <col min="3089" max="3091" width="11.33203125" style="1" customWidth="1"/>
    <col min="3092" max="3092" width="10.5546875" style="1" customWidth="1"/>
    <col min="3093" max="3093" width="10.33203125" style="1" customWidth="1"/>
    <col min="3094" max="3094" width="5.6640625" style="1" customWidth="1"/>
    <col min="3095" max="3097" width="9.109375" style="1"/>
    <col min="3098" max="3098" width="7.5546875" style="1" customWidth="1"/>
    <col min="3099" max="3099" width="24.88671875" style="1" customWidth="1"/>
    <col min="3100" max="3100" width="4.33203125" style="1" customWidth="1"/>
    <col min="3101" max="3101" width="8.33203125" style="1" customWidth="1"/>
    <col min="3102" max="3102" width="8.6640625" style="1" customWidth="1"/>
    <col min="3103" max="3328" width="9.109375" style="1"/>
    <col min="3329" max="3329" width="6.6640625" style="1" customWidth="1"/>
    <col min="3330" max="3330" width="3.6640625" style="1" customWidth="1"/>
    <col min="3331" max="3331" width="13" style="1" customWidth="1"/>
    <col min="3332" max="3332" width="45.6640625" style="1" customWidth="1"/>
    <col min="3333" max="3333" width="11.33203125" style="1" customWidth="1"/>
    <col min="3334" max="3334" width="5.88671875" style="1" customWidth="1"/>
    <col min="3335" max="3335" width="8.6640625" style="1" customWidth="1"/>
    <col min="3336" max="3338" width="9.6640625" style="1" customWidth="1"/>
    <col min="3339" max="3339" width="7.44140625" style="1" customWidth="1"/>
    <col min="3340" max="3340" width="8.33203125" style="1" customWidth="1"/>
    <col min="3341" max="3341" width="7.109375" style="1" customWidth="1"/>
    <col min="3342" max="3342" width="7" style="1" customWidth="1"/>
    <col min="3343" max="3343" width="3.5546875" style="1" customWidth="1"/>
    <col min="3344" max="3344" width="12.6640625" style="1" customWidth="1"/>
    <col min="3345" max="3347" width="11.33203125" style="1" customWidth="1"/>
    <col min="3348" max="3348" width="10.5546875" style="1" customWidth="1"/>
    <col min="3349" max="3349" width="10.33203125" style="1" customWidth="1"/>
    <col min="3350" max="3350" width="5.6640625" style="1" customWidth="1"/>
    <col min="3351" max="3353" width="9.109375" style="1"/>
    <col min="3354" max="3354" width="7.5546875" style="1" customWidth="1"/>
    <col min="3355" max="3355" width="24.88671875" style="1" customWidth="1"/>
    <col min="3356" max="3356" width="4.33203125" style="1" customWidth="1"/>
    <col min="3357" max="3357" width="8.33203125" style="1" customWidth="1"/>
    <col min="3358" max="3358" width="8.6640625" style="1" customWidth="1"/>
    <col min="3359" max="3584" width="9.109375" style="1"/>
    <col min="3585" max="3585" width="6.6640625" style="1" customWidth="1"/>
    <col min="3586" max="3586" width="3.6640625" style="1" customWidth="1"/>
    <col min="3587" max="3587" width="13" style="1" customWidth="1"/>
    <col min="3588" max="3588" width="45.6640625" style="1" customWidth="1"/>
    <col min="3589" max="3589" width="11.33203125" style="1" customWidth="1"/>
    <col min="3590" max="3590" width="5.88671875" style="1" customWidth="1"/>
    <col min="3591" max="3591" width="8.6640625" style="1" customWidth="1"/>
    <col min="3592" max="3594" width="9.6640625" style="1" customWidth="1"/>
    <col min="3595" max="3595" width="7.44140625" style="1" customWidth="1"/>
    <col min="3596" max="3596" width="8.33203125" style="1" customWidth="1"/>
    <col min="3597" max="3597" width="7.109375" style="1" customWidth="1"/>
    <col min="3598" max="3598" width="7" style="1" customWidth="1"/>
    <col min="3599" max="3599" width="3.5546875" style="1" customWidth="1"/>
    <col min="3600" max="3600" width="12.6640625" style="1" customWidth="1"/>
    <col min="3601" max="3603" width="11.33203125" style="1" customWidth="1"/>
    <col min="3604" max="3604" width="10.5546875" style="1" customWidth="1"/>
    <col min="3605" max="3605" width="10.33203125" style="1" customWidth="1"/>
    <col min="3606" max="3606" width="5.6640625" style="1" customWidth="1"/>
    <col min="3607" max="3609" width="9.109375" style="1"/>
    <col min="3610" max="3610" width="7.5546875" style="1" customWidth="1"/>
    <col min="3611" max="3611" width="24.88671875" style="1" customWidth="1"/>
    <col min="3612" max="3612" width="4.33203125" style="1" customWidth="1"/>
    <col min="3613" max="3613" width="8.33203125" style="1" customWidth="1"/>
    <col min="3614" max="3614" width="8.6640625" style="1" customWidth="1"/>
    <col min="3615" max="3840" width="9.109375" style="1"/>
    <col min="3841" max="3841" width="6.6640625" style="1" customWidth="1"/>
    <col min="3842" max="3842" width="3.6640625" style="1" customWidth="1"/>
    <col min="3843" max="3843" width="13" style="1" customWidth="1"/>
    <col min="3844" max="3844" width="45.6640625" style="1" customWidth="1"/>
    <col min="3845" max="3845" width="11.33203125" style="1" customWidth="1"/>
    <col min="3846" max="3846" width="5.88671875" style="1" customWidth="1"/>
    <col min="3847" max="3847" width="8.6640625" style="1" customWidth="1"/>
    <col min="3848" max="3850" width="9.6640625" style="1" customWidth="1"/>
    <col min="3851" max="3851" width="7.44140625" style="1" customWidth="1"/>
    <col min="3852" max="3852" width="8.33203125" style="1" customWidth="1"/>
    <col min="3853" max="3853" width="7.109375" style="1" customWidth="1"/>
    <col min="3854" max="3854" width="7" style="1" customWidth="1"/>
    <col min="3855" max="3855" width="3.5546875" style="1" customWidth="1"/>
    <col min="3856" max="3856" width="12.6640625" style="1" customWidth="1"/>
    <col min="3857" max="3859" width="11.33203125" style="1" customWidth="1"/>
    <col min="3860" max="3860" width="10.5546875" style="1" customWidth="1"/>
    <col min="3861" max="3861" width="10.33203125" style="1" customWidth="1"/>
    <col min="3862" max="3862" width="5.6640625" style="1" customWidth="1"/>
    <col min="3863" max="3865" width="9.109375" style="1"/>
    <col min="3866" max="3866" width="7.5546875" style="1" customWidth="1"/>
    <col min="3867" max="3867" width="24.88671875" style="1" customWidth="1"/>
    <col min="3868" max="3868" width="4.33203125" style="1" customWidth="1"/>
    <col min="3869" max="3869" width="8.33203125" style="1" customWidth="1"/>
    <col min="3870" max="3870" width="8.6640625" style="1" customWidth="1"/>
    <col min="3871" max="4096" width="9.109375" style="1"/>
    <col min="4097" max="4097" width="6.6640625" style="1" customWidth="1"/>
    <col min="4098" max="4098" width="3.6640625" style="1" customWidth="1"/>
    <col min="4099" max="4099" width="13" style="1" customWidth="1"/>
    <col min="4100" max="4100" width="45.6640625" style="1" customWidth="1"/>
    <col min="4101" max="4101" width="11.33203125" style="1" customWidth="1"/>
    <col min="4102" max="4102" width="5.88671875" style="1" customWidth="1"/>
    <col min="4103" max="4103" width="8.6640625" style="1" customWidth="1"/>
    <col min="4104" max="4106" width="9.6640625" style="1" customWidth="1"/>
    <col min="4107" max="4107" width="7.44140625" style="1" customWidth="1"/>
    <col min="4108" max="4108" width="8.33203125" style="1" customWidth="1"/>
    <col min="4109" max="4109" width="7.109375" style="1" customWidth="1"/>
    <col min="4110" max="4110" width="7" style="1" customWidth="1"/>
    <col min="4111" max="4111" width="3.5546875" style="1" customWidth="1"/>
    <col min="4112" max="4112" width="12.6640625" style="1" customWidth="1"/>
    <col min="4113" max="4115" width="11.33203125" style="1" customWidth="1"/>
    <col min="4116" max="4116" width="10.5546875" style="1" customWidth="1"/>
    <col min="4117" max="4117" width="10.33203125" style="1" customWidth="1"/>
    <col min="4118" max="4118" width="5.6640625" style="1" customWidth="1"/>
    <col min="4119" max="4121" width="9.109375" style="1"/>
    <col min="4122" max="4122" width="7.5546875" style="1" customWidth="1"/>
    <col min="4123" max="4123" width="24.88671875" style="1" customWidth="1"/>
    <col min="4124" max="4124" width="4.33203125" style="1" customWidth="1"/>
    <col min="4125" max="4125" width="8.33203125" style="1" customWidth="1"/>
    <col min="4126" max="4126" width="8.6640625" style="1" customWidth="1"/>
    <col min="4127" max="4352" width="9.109375" style="1"/>
    <col min="4353" max="4353" width="6.6640625" style="1" customWidth="1"/>
    <col min="4354" max="4354" width="3.6640625" style="1" customWidth="1"/>
    <col min="4355" max="4355" width="13" style="1" customWidth="1"/>
    <col min="4356" max="4356" width="45.6640625" style="1" customWidth="1"/>
    <col min="4357" max="4357" width="11.33203125" style="1" customWidth="1"/>
    <col min="4358" max="4358" width="5.88671875" style="1" customWidth="1"/>
    <col min="4359" max="4359" width="8.6640625" style="1" customWidth="1"/>
    <col min="4360" max="4362" width="9.6640625" style="1" customWidth="1"/>
    <col min="4363" max="4363" width="7.44140625" style="1" customWidth="1"/>
    <col min="4364" max="4364" width="8.33203125" style="1" customWidth="1"/>
    <col min="4365" max="4365" width="7.109375" style="1" customWidth="1"/>
    <col min="4366" max="4366" width="7" style="1" customWidth="1"/>
    <col min="4367" max="4367" width="3.5546875" style="1" customWidth="1"/>
    <col min="4368" max="4368" width="12.6640625" style="1" customWidth="1"/>
    <col min="4369" max="4371" width="11.33203125" style="1" customWidth="1"/>
    <col min="4372" max="4372" width="10.5546875" style="1" customWidth="1"/>
    <col min="4373" max="4373" width="10.33203125" style="1" customWidth="1"/>
    <col min="4374" max="4374" width="5.6640625" style="1" customWidth="1"/>
    <col min="4375" max="4377" width="9.109375" style="1"/>
    <col min="4378" max="4378" width="7.5546875" style="1" customWidth="1"/>
    <col min="4379" max="4379" width="24.88671875" style="1" customWidth="1"/>
    <col min="4380" max="4380" width="4.33203125" style="1" customWidth="1"/>
    <col min="4381" max="4381" width="8.33203125" style="1" customWidth="1"/>
    <col min="4382" max="4382" width="8.6640625" style="1" customWidth="1"/>
    <col min="4383" max="4608" width="9.109375" style="1"/>
    <col min="4609" max="4609" width="6.6640625" style="1" customWidth="1"/>
    <col min="4610" max="4610" width="3.6640625" style="1" customWidth="1"/>
    <col min="4611" max="4611" width="13" style="1" customWidth="1"/>
    <col min="4612" max="4612" width="45.6640625" style="1" customWidth="1"/>
    <col min="4613" max="4613" width="11.33203125" style="1" customWidth="1"/>
    <col min="4614" max="4614" width="5.88671875" style="1" customWidth="1"/>
    <col min="4615" max="4615" width="8.6640625" style="1" customWidth="1"/>
    <col min="4616" max="4618" width="9.6640625" style="1" customWidth="1"/>
    <col min="4619" max="4619" width="7.44140625" style="1" customWidth="1"/>
    <col min="4620" max="4620" width="8.33203125" style="1" customWidth="1"/>
    <col min="4621" max="4621" width="7.109375" style="1" customWidth="1"/>
    <col min="4622" max="4622" width="7" style="1" customWidth="1"/>
    <col min="4623" max="4623" width="3.5546875" style="1" customWidth="1"/>
    <col min="4624" max="4624" width="12.6640625" style="1" customWidth="1"/>
    <col min="4625" max="4627" width="11.33203125" style="1" customWidth="1"/>
    <col min="4628" max="4628" width="10.5546875" style="1" customWidth="1"/>
    <col min="4629" max="4629" width="10.33203125" style="1" customWidth="1"/>
    <col min="4630" max="4630" width="5.6640625" style="1" customWidth="1"/>
    <col min="4631" max="4633" width="9.109375" style="1"/>
    <col min="4634" max="4634" width="7.5546875" style="1" customWidth="1"/>
    <col min="4635" max="4635" width="24.88671875" style="1" customWidth="1"/>
    <col min="4636" max="4636" width="4.33203125" style="1" customWidth="1"/>
    <col min="4637" max="4637" width="8.33203125" style="1" customWidth="1"/>
    <col min="4638" max="4638" width="8.6640625" style="1" customWidth="1"/>
    <col min="4639" max="4864" width="9.109375" style="1"/>
    <col min="4865" max="4865" width="6.6640625" style="1" customWidth="1"/>
    <col min="4866" max="4866" width="3.6640625" style="1" customWidth="1"/>
    <col min="4867" max="4867" width="13" style="1" customWidth="1"/>
    <col min="4868" max="4868" width="45.6640625" style="1" customWidth="1"/>
    <col min="4869" max="4869" width="11.33203125" style="1" customWidth="1"/>
    <col min="4870" max="4870" width="5.88671875" style="1" customWidth="1"/>
    <col min="4871" max="4871" width="8.6640625" style="1" customWidth="1"/>
    <col min="4872" max="4874" width="9.6640625" style="1" customWidth="1"/>
    <col min="4875" max="4875" width="7.44140625" style="1" customWidth="1"/>
    <col min="4876" max="4876" width="8.33203125" style="1" customWidth="1"/>
    <col min="4877" max="4877" width="7.109375" style="1" customWidth="1"/>
    <col min="4878" max="4878" width="7" style="1" customWidth="1"/>
    <col min="4879" max="4879" width="3.5546875" style="1" customWidth="1"/>
    <col min="4880" max="4880" width="12.6640625" style="1" customWidth="1"/>
    <col min="4881" max="4883" width="11.33203125" style="1" customWidth="1"/>
    <col min="4884" max="4884" width="10.5546875" style="1" customWidth="1"/>
    <col min="4885" max="4885" width="10.33203125" style="1" customWidth="1"/>
    <col min="4886" max="4886" width="5.6640625" style="1" customWidth="1"/>
    <col min="4887" max="4889" width="9.109375" style="1"/>
    <col min="4890" max="4890" width="7.5546875" style="1" customWidth="1"/>
    <col min="4891" max="4891" width="24.88671875" style="1" customWidth="1"/>
    <col min="4892" max="4892" width="4.33203125" style="1" customWidth="1"/>
    <col min="4893" max="4893" width="8.33203125" style="1" customWidth="1"/>
    <col min="4894" max="4894" width="8.6640625" style="1" customWidth="1"/>
    <col min="4895" max="5120" width="9.109375" style="1"/>
    <col min="5121" max="5121" width="6.6640625" style="1" customWidth="1"/>
    <col min="5122" max="5122" width="3.6640625" style="1" customWidth="1"/>
    <col min="5123" max="5123" width="13" style="1" customWidth="1"/>
    <col min="5124" max="5124" width="45.6640625" style="1" customWidth="1"/>
    <col min="5125" max="5125" width="11.33203125" style="1" customWidth="1"/>
    <col min="5126" max="5126" width="5.88671875" style="1" customWidth="1"/>
    <col min="5127" max="5127" width="8.6640625" style="1" customWidth="1"/>
    <col min="5128" max="5130" width="9.6640625" style="1" customWidth="1"/>
    <col min="5131" max="5131" width="7.44140625" style="1" customWidth="1"/>
    <col min="5132" max="5132" width="8.33203125" style="1" customWidth="1"/>
    <col min="5133" max="5133" width="7.109375" style="1" customWidth="1"/>
    <col min="5134" max="5134" width="7" style="1" customWidth="1"/>
    <col min="5135" max="5135" width="3.5546875" style="1" customWidth="1"/>
    <col min="5136" max="5136" width="12.6640625" style="1" customWidth="1"/>
    <col min="5137" max="5139" width="11.33203125" style="1" customWidth="1"/>
    <col min="5140" max="5140" width="10.5546875" style="1" customWidth="1"/>
    <col min="5141" max="5141" width="10.33203125" style="1" customWidth="1"/>
    <col min="5142" max="5142" width="5.6640625" style="1" customWidth="1"/>
    <col min="5143" max="5145" width="9.109375" style="1"/>
    <col min="5146" max="5146" width="7.5546875" style="1" customWidth="1"/>
    <col min="5147" max="5147" width="24.88671875" style="1" customWidth="1"/>
    <col min="5148" max="5148" width="4.33203125" style="1" customWidth="1"/>
    <col min="5149" max="5149" width="8.33203125" style="1" customWidth="1"/>
    <col min="5150" max="5150" width="8.6640625" style="1" customWidth="1"/>
    <col min="5151" max="5376" width="9.109375" style="1"/>
    <col min="5377" max="5377" width="6.6640625" style="1" customWidth="1"/>
    <col min="5378" max="5378" width="3.6640625" style="1" customWidth="1"/>
    <col min="5379" max="5379" width="13" style="1" customWidth="1"/>
    <col min="5380" max="5380" width="45.6640625" style="1" customWidth="1"/>
    <col min="5381" max="5381" width="11.33203125" style="1" customWidth="1"/>
    <col min="5382" max="5382" width="5.88671875" style="1" customWidth="1"/>
    <col min="5383" max="5383" width="8.6640625" style="1" customWidth="1"/>
    <col min="5384" max="5386" width="9.6640625" style="1" customWidth="1"/>
    <col min="5387" max="5387" width="7.44140625" style="1" customWidth="1"/>
    <col min="5388" max="5388" width="8.33203125" style="1" customWidth="1"/>
    <col min="5389" max="5389" width="7.109375" style="1" customWidth="1"/>
    <col min="5390" max="5390" width="7" style="1" customWidth="1"/>
    <col min="5391" max="5391" width="3.5546875" style="1" customWidth="1"/>
    <col min="5392" max="5392" width="12.6640625" style="1" customWidth="1"/>
    <col min="5393" max="5395" width="11.33203125" style="1" customWidth="1"/>
    <col min="5396" max="5396" width="10.5546875" style="1" customWidth="1"/>
    <col min="5397" max="5397" width="10.33203125" style="1" customWidth="1"/>
    <col min="5398" max="5398" width="5.6640625" style="1" customWidth="1"/>
    <col min="5399" max="5401" width="9.109375" style="1"/>
    <col min="5402" max="5402" width="7.5546875" style="1" customWidth="1"/>
    <col min="5403" max="5403" width="24.88671875" style="1" customWidth="1"/>
    <col min="5404" max="5404" width="4.33203125" style="1" customWidth="1"/>
    <col min="5405" max="5405" width="8.33203125" style="1" customWidth="1"/>
    <col min="5406" max="5406" width="8.6640625" style="1" customWidth="1"/>
    <col min="5407" max="5632" width="9.109375" style="1"/>
    <col min="5633" max="5633" width="6.6640625" style="1" customWidth="1"/>
    <col min="5634" max="5634" width="3.6640625" style="1" customWidth="1"/>
    <col min="5635" max="5635" width="13" style="1" customWidth="1"/>
    <col min="5636" max="5636" width="45.6640625" style="1" customWidth="1"/>
    <col min="5637" max="5637" width="11.33203125" style="1" customWidth="1"/>
    <col min="5638" max="5638" width="5.88671875" style="1" customWidth="1"/>
    <col min="5639" max="5639" width="8.6640625" style="1" customWidth="1"/>
    <col min="5640" max="5642" width="9.6640625" style="1" customWidth="1"/>
    <col min="5643" max="5643" width="7.44140625" style="1" customWidth="1"/>
    <col min="5644" max="5644" width="8.33203125" style="1" customWidth="1"/>
    <col min="5645" max="5645" width="7.109375" style="1" customWidth="1"/>
    <col min="5646" max="5646" width="7" style="1" customWidth="1"/>
    <col min="5647" max="5647" width="3.5546875" style="1" customWidth="1"/>
    <col min="5648" max="5648" width="12.6640625" style="1" customWidth="1"/>
    <col min="5649" max="5651" width="11.33203125" style="1" customWidth="1"/>
    <col min="5652" max="5652" width="10.5546875" style="1" customWidth="1"/>
    <col min="5653" max="5653" width="10.33203125" style="1" customWidth="1"/>
    <col min="5654" max="5654" width="5.6640625" style="1" customWidth="1"/>
    <col min="5655" max="5657" width="9.109375" style="1"/>
    <col min="5658" max="5658" width="7.5546875" style="1" customWidth="1"/>
    <col min="5659" max="5659" width="24.88671875" style="1" customWidth="1"/>
    <col min="5660" max="5660" width="4.33203125" style="1" customWidth="1"/>
    <col min="5661" max="5661" width="8.33203125" style="1" customWidth="1"/>
    <col min="5662" max="5662" width="8.6640625" style="1" customWidth="1"/>
    <col min="5663" max="5888" width="9.109375" style="1"/>
    <col min="5889" max="5889" width="6.6640625" style="1" customWidth="1"/>
    <col min="5890" max="5890" width="3.6640625" style="1" customWidth="1"/>
    <col min="5891" max="5891" width="13" style="1" customWidth="1"/>
    <col min="5892" max="5892" width="45.6640625" style="1" customWidth="1"/>
    <col min="5893" max="5893" width="11.33203125" style="1" customWidth="1"/>
    <col min="5894" max="5894" width="5.88671875" style="1" customWidth="1"/>
    <col min="5895" max="5895" width="8.6640625" style="1" customWidth="1"/>
    <col min="5896" max="5898" width="9.6640625" style="1" customWidth="1"/>
    <col min="5899" max="5899" width="7.44140625" style="1" customWidth="1"/>
    <col min="5900" max="5900" width="8.33203125" style="1" customWidth="1"/>
    <col min="5901" max="5901" width="7.109375" style="1" customWidth="1"/>
    <col min="5902" max="5902" width="7" style="1" customWidth="1"/>
    <col min="5903" max="5903" width="3.5546875" style="1" customWidth="1"/>
    <col min="5904" max="5904" width="12.6640625" style="1" customWidth="1"/>
    <col min="5905" max="5907" width="11.33203125" style="1" customWidth="1"/>
    <col min="5908" max="5908" width="10.5546875" style="1" customWidth="1"/>
    <col min="5909" max="5909" width="10.33203125" style="1" customWidth="1"/>
    <col min="5910" max="5910" width="5.6640625" style="1" customWidth="1"/>
    <col min="5911" max="5913" width="9.109375" style="1"/>
    <col min="5914" max="5914" width="7.5546875" style="1" customWidth="1"/>
    <col min="5915" max="5915" width="24.88671875" style="1" customWidth="1"/>
    <col min="5916" max="5916" width="4.33203125" style="1" customWidth="1"/>
    <col min="5917" max="5917" width="8.33203125" style="1" customWidth="1"/>
    <col min="5918" max="5918" width="8.6640625" style="1" customWidth="1"/>
    <col min="5919" max="6144" width="9.109375" style="1"/>
    <col min="6145" max="6145" width="6.6640625" style="1" customWidth="1"/>
    <col min="6146" max="6146" width="3.6640625" style="1" customWidth="1"/>
    <col min="6147" max="6147" width="13" style="1" customWidth="1"/>
    <col min="6148" max="6148" width="45.6640625" style="1" customWidth="1"/>
    <col min="6149" max="6149" width="11.33203125" style="1" customWidth="1"/>
    <col min="6150" max="6150" width="5.88671875" style="1" customWidth="1"/>
    <col min="6151" max="6151" width="8.6640625" style="1" customWidth="1"/>
    <col min="6152" max="6154" width="9.6640625" style="1" customWidth="1"/>
    <col min="6155" max="6155" width="7.44140625" style="1" customWidth="1"/>
    <col min="6156" max="6156" width="8.33203125" style="1" customWidth="1"/>
    <col min="6157" max="6157" width="7.109375" style="1" customWidth="1"/>
    <col min="6158" max="6158" width="7" style="1" customWidth="1"/>
    <col min="6159" max="6159" width="3.5546875" style="1" customWidth="1"/>
    <col min="6160" max="6160" width="12.6640625" style="1" customWidth="1"/>
    <col min="6161" max="6163" width="11.33203125" style="1" customWidth="1"/>
    <col min="6164" max="6164" width="10.5546875" style="1" customWidth="1"/>
    <col min="6165" max="6165" width="10.33203125" style="1" customWidth="1"/>
    <col min="6166" max="6166" width="5.6640625" style="1" customWidth="1"/>
    <col min="6167" max="6169" width="9.109375" style="1"/>
    <col min="6170" max="6170" width="7.5546875" style="1" customWidth="1"/>
    <col min="6171" max="6171" width="24.88671875" style="1" customWidth="1"/>
    <col min="6172" max="6172" width="4.33203125" style="1" customWidth="1"/>
    <col min="6173" max="6173" width="8.33203125" style="1" customWidth="1"/>
    <col min="6174" max="6174" width="8.6640625" style="1" customWidth="1"/>
    <col min="6175" max="6400" width="9.109375" style="1"/>
    <col min="6401" max="6401" width="6.6640625" style="1" customWidth="1"/>
    <col min="6402" max="6402" width="3.6640625" style="1" customWidth="1"/>
    <col min="6403" max="6403" width="13" style="1" customWidth="1"/>
    <col min="6404" max="6404" width="45.6640625" style="1" customWidth="1"/>
    <col min="6405" max="6405" width="11.33203125" style="1" customWidth="1"/>
    <col min="6406" max="6406" width="5.88671875" style="1" customWidth="1"/>
    <col min="6407" max="6407" width="8.6640625" style="1" customWidth="1"/>
    <col min="6408" max="6410" width="9.6640625" style="1" customWidth="1"/>
    <col min="6411" max="6411" width="7.44140625" style="1" customWidth="1"/>
    <col min="6412" max="6412" width="8.33203125" style="1" customWidth="1"/>
    <col min="6413" max="6413" width="7.109375" style="1" customWidth="1"/>
    <col min="6414" max="6414" width="7" style="1" customWidth="1"/>
    <col min="6415" max="6415" width="3.5546875" style="1" customWidth="1"/>
    <col min="6416" max="6416" width="12.6640625" style="1" customWidth="1"/>
    <col min="6417" max="6419" width="11.33203125" style="1" customWidth="1"/>
    <col min="6420" max="6420" width="10.5546875" style="1" customWidth="1"/>
    <col min="6421" max="6421" width="10.33203125" style="1" customWidth="1"/>
    <col min="6422" max="6422" width="5.6640625" style="1" customWidth="1"/>
    <col min="6423" max="6425" width="9.109375" style="1"/>
    <col min="6426" max="6426" width="7.5546875" style="1" customWidth="1"/>
    <col min="6427" max="6427" width="24.88671875" style="1" customWidth="1"/>
    <col min="6428" max="6428" width="4.33203125" style="1" customWidth="1"/>
    <col min="6429" max="6429" width="8.33203125" style="1" customWidth="1"/>
    <col min="6430" max="6430" width="8.6640625" style="1" customWidth="1"/>
    <col min="6431" max="6656" width="9.109375" style="1"/>
    <col min="6657" max="6657" width="6.6640625" style="1" customWidth="1"/>
    <col min="6658" max="6658" width="3.6640625" style="1" customWidth="1"/>
    <col min="6659" max="6659" width="13" style="1" customWidth="1"/>
    <col min="6660" max="6660" width="45.6640625" style="1" customWidth="1"/>
    <col min="6661" max="6661" width="11.33203125" style="1" customWidth="1"/>
    <col min="6662" max="6662" width="5.88671875" style="1" customWidth="1"/>
    <col min="6663" max="6663" width="8.6640625" style="1" customWidth="1"/>
    <col min="6664" max="6666" width="9.6640625" style="1" customWidth="1"/>
    <col min="6667" max="6667" width="7.44140625" style="1" customWidth="1"/>
    <col min="6668" max="6668" width="8.33203125" style="1" customWidth="1"/>
    <col min="6669" max="6669" width="7.109375" style="1" customWidth="1"/>
    <col min="6670" max="6670" width="7" style="1" customWidth="1"/>
    <col min="6671" max="6671" width="3.5546875" style="1" customWidth="1"/>
    <col min="6672" max="6672" width="12.6640625" style="1" customWidth="1"/>
    <col min="6673" max="6675" width="11.33203125" style="1" customWidth="1"/>
    <col min="6676" max="6676" width="10.5546875" style="1" customWidth="1"/>
    <col min="6677" max="6677" width="10.33203125" style="1" customWidth="1"/>
    <col min="6678" max="6678" width="5.6640625" style="1" customWidth="1"/>
    <col min="6679" max="6681" width="9.109375" style="1"/>
    <col min="6682" max="6682" width="7.5546875" style="1" customWidth="1"/>
    <col min="6683" max="6683" width="24.88671875" style="1" customWidth="1"/>
    <col min="6684" max="6684" width="4.33203125" style="1" customWidth="1"/>
    <col min="6685" max="6685" width="8.33203125" style="1" customWidth="1"/>
    <col min="6686" max="6686" width="8.6640625" style="1" customWidth="1"/>
    <col min="6687" max="6912" width="9.109375" style="1"/>
    <col min="6913" max="6913" width="6.6640625" style="1" customWidth="1"/>
    <col min="6914" max="6914" width="3.6640625" style="1" customWidth="1"/>
    <col min="6915" max="6915" width="13" style="1" customWidth="1"/>
    <col min="6916" max="6916" width="45.6640625" style="1" customWidth="1"/>
    <col min="6917" max="6917" width="11.33203125" style="1" customWidth="1"/>
    <col min="6918" max="6918" width="5.88671875" style="1" customWidth="1"/>
    <col min="6919" max="6919" width="8.6640625" style="1" customWidth="1"/>
    <col min="6920" max="6922" width="9.6640625" style="1" customWidth="1"/>
    <col min="6923" max="6923" width="7.44140625" style="1" customWidth="1"/>
    <col min="6924" max="6924" width="8.33203125" style="1" customWidth="1"/>
    <col min="6925" max="6925" width="7.109375" style="1" customWidth="1"/>
    <col min="6926" max="6926" width="7" style="1" customWidth="1"/>
    <col min="6927" max="6927" width="3.5546875" style="1" customWidth="1"/>
    <col min="6928" max="6928" width="12.6640625" style="1" customWidth="1"/>
    <col min="6929" max="6931" width="11.33203125" style="1" customWidth="1"/>
    <col min="6932" max="6932" width="10.5546875" style="1" customWidth="1"/>
    <col min="6933" max="6933" width="10.33203125" style="1" customWidth="1"/>
    <col min="6934" max="6934" width="5.6640625" style="1" customWidth="1"/>
    <col min="6935" max="6937" width="9.109375" style="1"/>
    <col min="6938" max="6938" width="7.5546875" style="1" customWidth="1"/>
    <col min="6939" max="6939" width="24.88671875" style="1" customWidth="1"/>
    <col min="6940" max="6940" width="4.33203125" style="1" customWidth="1"/>
    <col min="6941" max="6941" width="8.33203125" style="1" customWidth="1"/>
    <col min="6942" max="6942" width="8.6640625" style="1" customWidth="1"/>
    <col min="6943" max="7168" width="9.109375" style="1"/>
    <col min="7169" max="7169" width="6.6640625" style="1" customWidth="1"/>
    <col min="7170" max="7170" width="3.6640625" style="1" customWidth="1"/>
    <col min="7171" max="7171" width="13" style="1" customWidth="1"/>
    <col min="7172" max="7172" width="45.6640625" style="1" customWidth="1"/>
    <col min="7173" max="7173" width="11.33203125" style="1" customWidth="1"/>
    <col min="7174" max="7174" width="5.88671875" style="1" customWidth="1"/>
    <col min="7175" max="7175" width="8.6640625" style="1" customWidth="1"/>
    <col min="7176" max="7178" width="9.6640625" style="1" customWidth="1"/>
    <col min="7179" max="7179" width="7.44140625" style="1" customWidth="1"/>
    <col min="7180" max="7180" width="8.33203125" style="1" customWidth="1"/>
    <col min="7181" max="7181" width="7.109375" style="1" customWidth="1"/>
    <col min="7182" max="7182" width="7" style="1" customWidth="1"/>
    <col min="7183" max="7183" width="3.5546875" style="1" customWidth="1"/>
    <col min="7184" max="7184" width="12.6640625" style="1" customWidth="1"/>
    <col min="7185" max="7187" width="11.33203125" style="1" customWidth="1"/>
    <col min="7188" max="7188" width="10.5546875" style="1" customWidth="1"/>
    <col min="7189" max="7189" width="10.33203125" style="1" customWidth="1"/>
    <col min="7190" max="7190" width="5.6640625" style="1" customWidth="1"/>
    <col min="7191" max="7193" width="9.109375" style="1"/>
    <col min="7194" max="7194" width="7.5546875" style="1" customWidth="1"/>
    <col min="7195" max="7195" width="24.88671875" style="1" customWidth="1"/>
    <col min="7196" max="7196" width="4.33203125" style="1" customWidth="1"/>
    <col min="7197" max="7197" width="8.33203125" style="1" customWidth="1"/>
    <col min="7198" max="7198" width="8.6640625" style="1" customWidth="1"/>
    <col min="7199" max="7424" width="9.109375" style="1"/>
    <col min="7425" max="7425" width="6.6640625" style="1" customWidth="1"/>
    <col min="7426" max="7426" width="3.6640625" style="1" customWidth="1"/>
    <col min="7427" max="7427" width="13" style="1" customWidth="1"/>
    <col min="7428" max="7428" width="45.6640625" style="1" customWidth="1"/>
    <col min="7429" max="7429" width="11.33203125" style="1" customWidth="1"/>
    <col min="7430" max="7430" width="5.88671875" style="1" customWidth="1"/>
    <col min="7431" max="7431" width="8.6640625" style="1" customWidth="1"/>
    <col min="7432" max="7434" width="9.6640625" style="1" customWidth="1"/>
    <col min="7435" max="7435" width="7.44140625" style="1" customWidth="1"/>
    <col min="7436" max="7436" width="8.33203125" style="1" customWidth="1"/>
    <col min="7437" max="7437" width="7.109375" style="1" customWidth="1"/>
    <col min="7438" max="7438" width="7" style="1" customWidth="1"/>
    <col min="7439" max="7439" width="3.5546875" style="1" customWidth="1"/>
    <col min="7440" max="7440" width="12.6640625" style="1" customWidth="1"/>
    <col min="7441" max="7443" width="11.33203125" style="1" customWidth="1"/>
    <col min="7444" max="7444" width="10.5546875" style="1" customWidth="1"/>
    <col min="7445" max="7445" width="10.33203125" style="1" customWidth="1"/>
    <col min="7446" max="7446" width="5.6640625" style="1" customWidth="1"/>
    <col min="7447" max="7449" width="9.109375" style="1"/>
    <col min="7450" max="7450" width="7.5546875" style="1" customWidth="1"/>
    <col min="7451" max="7451" width="24.88671875" style="1" customWidth="1"/>
    <col min="7452" max="7452" width="4.33203125" style="1" customWidth="1"/>
    <col min="7453" max="7453" width="8.33203125" style="1" customWidth="1"/>
    <col min="7454" max="7454" width="8.6640625" style="1" customWidth="1"/>
    <col min="7455" max="7680" width="9.109375" style="1"/>
    <col min="7681" max="7681" width="6.6640625" style="1" customWidth="1"/>
    <col min="7682" max="7682" width="3.6640625" style="1" customWidth="1"/>
    <col min="7683" max="7683" width="13" style="1" customWidth="1"/>
    <col min="7684" max="7684" width="45.6640625" style="1" customWidth="1"/>
    <col min="7685" max="7685" width="11.33203125" style="1" customWidth="1"/>
    <col min="7686" max="7686" width="5.88671875" style="1" customWidth="1"/>
    <col min="7687" max="7687" width="8.6640625" style="1" customWidth="1"/>
    <col min="7688" max="7690" width="9.6640625" style="1" customWidth="1"/>
    <col min="7691" max="7691" width="7.44140625" style="1" customWidth="1"/>
    <col min="7692" max="7692" width="8.33203125" style="1" customWidth="1"/>
    <col min="7693" max="7693" width="7.109375" style="1" customWidth="1"/>
    <col min="7694" max="7694" width="7" style="1" customWidth="1"/>
    <col min="7695" max="7695" width="3.5546875" style="1" customWidth="1"/>
    <col min="7696" max="7696" width="12.6640625" style="1" customWidth="1"/>
    <col min="7697" max="7699" width="11.33203125" style="1" customWidth="1"/>
    <col min="7700" max="7700" width="10.5546875" style="1" customWidth="1"/>
    <col min="7701" max="7701" width="10.33203125" style="1" customWidth="1"/>
    <col min="7702" max="7702" width="5.6640625" style="1" customWidth="1"/>
    <col min="7703" max="7705" width="9.109375" style="1"/>
    <col min="7706" max="7706" width="7.5546875" style="1" customWidth="1"/>
    <col min="7707" max="7707" width="24.88671875" style="1" customWidth="1"/>
    <col min="7708" max="7708" width="4.33203125" style="1" customWidth="1"/>
    <col min="7709" max="7709" width="8.33203125" style="1" customWidth="1"/>
    <col min="7710" max="7710" width="8.6640625" style="1" customWidth="1"/>
    <col min="7711" max="7936" width="9.109375" style="1"/>
    <col min="7937" max="7937" width="6.6640625" style="1" customWidth="1"/>
    <col min="7938" max="7938" width="3.6640625" style="1" customWidth="1"/>
    <col min="7939" max="7939" width="13" style="1" customWidth="1"/>
    <col min="7940" max="7940" width="45.6640625" style="1" customWidth="1"/>
    <col min="7941" max="7941" width="11.33203125" style="1" customWidth="1"/>
    <col min="7942" max="7942" width="5.88671875" style="1" customWidth="1"/>
    <col min="7943" max="7943" width="8.6640625" style="1" customWidth="1"/>
    <col min="7944" max="7946" width="9.6640625" style="1" customWidth="1"/>
    <col min="7947" max="7947" width="7.44140625" style="1" customWidth="1"/>
    <col min="7948" max="7948" width="8.33203125" style="1" customWidth="1"/>
    <col min="7949" max="7949" width="7.109375" style="1" customWidth="1"/>
    <col min="7950" max="7950" width="7" style="1" customWidth="1"/>
    <col min="7951" max="7951" width="3.5546875" style="1" customWidth="1"/>
    <col min="7952" max="7952" width="12.6640625" style="1" customWidth="1"/>
    <col min="7953" max="7955" width="11.33203125" style="1" customWidth="1"/>
    <col min="7956" max="7956" width="10.5546875" style="1" customWidth="1"/>
    <col min="7957" max="7957" width="10.33203125" style="1" customWidth="1"/>
    <col min="7958" max="7958" width="5.6640625" style="1" customWidth="1"/>
    <col min="7959" max="7961" width="9.109375" style="1"/>
    <col min="7962" max="7962" width="7.5546875" style="1" customWidth="1"/>
    <col min="7963" max="7963" width="24.88671875" style="1" customWidth="1"/>
    <col min="7964" max="7964" width="4.33203125" style="1" customWidth="1"/>
    <col min="7965" max="7965" width="8.33203125" style="1" customWidth="1"/>
    <col min="7966" max="7966" width="8.6640625" style="1" customWidth="1"/>
    <col min="7967" max="8192" width="9.109375" style="1"/>
    <col min="8193" max="8193" width="6.6640625" style="1" customWidth="1"/>
    <col min="8194" max="8194" width="3.6640625" style="1" customWidth="1"/>
    <col min="8195" max="8195" width="13" style="1" customWidth="1"/>
    <col min="8196" max="8196" width="45.6640625" style="1" customWidth="1"/>
    <col min="8197" max="8197" width="11.33203125" style="1" customWidth="1"/>
    <col min="8198" max="8198" width="5.88671875" style="1" customWidth="1"/>
    <col min="8199" max="8199" width="8.6640625" style="1" customWidth="1"/>
    <col min="8200" max="8202" width="9.6640625" style="1" customWidth="1"/>
    <col min="8203" max="8203" width="7.44140625" style="1" customWidth="1"/>
    <col min="8204" max="8204" width="8.33203125" style="1" customWidth="1"/>
    <col min="8205" max="8205" width="7.109375" style="1" customWidth="1"/>
    <col min="8206" max="8206" width="7" style="1" customWidth="1"/>
    <col min="8207" max="8207" width="3.5546875" style="1" customWidth="1"/>
    <col min="8208" max="8208" width="12.6640625" style="1" customWidth="1"/>
    <col min="8209" max="8211" width="11.33203125" style="1" customWidth="1"/>
    <col min="8212" max="8212" width="10.5546875" style="1" customWidth="1"/>
    <col min="8213" max="8213" width="10.33203125" style="1" customWidth="1"/>
    <col min="8214" max="8214" width="5.6640625" style="1" customWidth="1"/>
    <col min="8215" max="8217" width="9.109375" style="1"/>
    <col min="8218" max="8218" width="7.5546875" style="1" customWidth="1"/>
    <col min="8219" max="8219" width="24.88671875" style="1" customWidth="1"/>
    <col min="8220" max="8220" width="4.33203125" style="1" customWidth="1"/>
    <col min="8221" max="8221" width="8.33203125" style="1" customWidth="1"/>
    <col min="8222" max="8222" width="8.6640625" style="1" customWidth="1"/>
    <col min="8223" max="8448" width="9.109375" style="1"/>
    <col min="8449" max="8449" width="6.6640625" style="1" customWidth="1"/>
    <col min="8450" max="8450" width="3.6640625" style="1" customWidth="1"/>
    <col min="8451" max="8451" width="13" style="1" customWidth="1"/>
    <col min="8452" max="8452" width="45.6640625" style="1" customWidth="1"/>
    <col min="8453" max="8453" width="11.33203125" style="1" customWidth="1"/>
    <col min="8454" max="8454" width="5.88671875" style="1" customWidth="1"/>
    <col min="8455" max="8455" width="8.6640625" style="1" customWidth="1"/>
    <col min="8456" max="8458" width="9.6640625" style="1" customWidth="1"/>
    <col min="8459" max="8459" width="7.44140625" style="1" customWidth="1"/>
    <col min="8460" max="8460" width="8.33203125" style="1" customWidth="1"/>
    <col min="8461" max="8461" width="7.109375" style="1" customWidth="1"/>
    <col min="8462" max="8462" width="7" style="1" customWidth="1"/>
    <col min="8463" max="8463" width="3.5546875" style="1" customWidth="1"/>
    <col min="8464" max="8464" width="12.6640625" style="1" customWidth="1"/>
    <col min="8465" max="8467" width="11.33203125" style="1" customWidth="1"/>
    <col min="8468" max="8468" width="10.5546875" style="1" customWidth="1"/>
    <col min="8469" max="8469" width="10.33203125" style="1" customWidth="1"/>
    <col min="8470" max="8470" width="5.6640625" style="1" customWidth="1"/>
    <col min="8471" max="8473" width="9.109375" style="1"/>
    <col min="8474" max="8474" width="7.5546875" style="1" customWidth="1"/>
    <col min="8475" max="8475" width="24.88671875" style="1" customWidth="1"/>
    <col min="8476" max="8476" width="4.33203125" style="1" customWidth="1"/>
    <col min="8477" max="8477" width="8.33203125" style="1" customWidth="1"/>
    <col min="8478" max="8478" width="8.6640625" style="1" customWidth="1"/>
    <col min="8479" max="8704" width="9.109375" style="1"/>
    <col min="8705" max="8705" width="6.6640625" style="1" customWidth="1"/>
    <col min="8706" max="8706" width="3.6640625" style="1" customWidth="1"/>
    <col min="8707" max="8707" width="13" style="1" customWidth="1"/>
    <col min="8708" max="8708" width="45.6640625" style="1" customWidth="1"/>
    <col min="8709" max="8709" width="11.33203125" style="1" customWidth="1"/>
    <col min="8710" max="8710" width="5.88671875" style="1" customWidth="1"/>
    <col min="8711" max="8711" width="8.6640625" style="1" customWidth="1"/>
    <col min="8712" max="8714" width="9.6640625" style="1" customWidth="1"/>
    <col min="8715" max="8715" width="7.44140625" style="1" customWidth="1"/>
    <col min="8716" max="8716" width="8.33203125" style="1" customWidth="1"/>
    <col min="8717" max="8717" width="7.109375" style="1" customWidth="1"/>
    <col min="8718" max="8718" width="7" style="1" customWidth="1"/>
    <col min="8719" max="8719" width="3.5546875" style="1" customWidth="1"/>
    <col min="8720" max="8720" width="12.6640625" style="1" customWidth="1"/>
    <col min="8721" max="8723" width="11.33203125" style="1" customWidth="1"/>
    <col min="8724" max="8724" width="10.5546875" style="1" customWidth="1"/>
    <col min="8725" max="8725" width="10.33203125" style="1" customWidth="1"/>
    <col min="8726" max="8726" width="5.6640625" style="1" customWidth="1"/>
    <col min="8727" max="8729" width="9.109375" style="1"/>
    <col min="8730" max="8730" width="7.5546875" style="1" customWidth="1"/>
    <col min="8731" max="8731" width="24.88671875" style="1" customWidth="1"/>
    <col min="8732" max="8732" width="4.33203125" style="1" customWidth="1"/>
    <col min="8733" max="8733" width="8.33203125" style="1" customWidth="1"/>
    <col min="8734" max="8734" width="8.6640625" style="1" customWidth="1"/>
    <col min="8735" max="8960" width="9.109375" style="1"/>
    <col min="8961" max="8961" width="6.6640625" style="1" customWidth="1"/>
    <col min="8962" max="8962" width="3.6640625" style="1" customWidth="1"/>
    <col min="8963" max="8963" width="13" style="1" customWidth="1"/>
    <col min="8964" max="8964" width="45.6640625" style="1" customWidth="1"/>
    <col min="8965" max="8965" width="11.33203125" style="1" customWidth="1"/>
    <col min="8966" max="8966" width="5.88671875" style="1" customWidth="1"/>
    <col min="8967" max="8967" width="8.6640625" style="1" customWidth="1"/>
    <col min="8968" max="8970" width="9.6640625" style="1" customWidth="1"/>
    <col min="8971" max="8971" width="7.44140625" style="1" customWidth="1"/>
    <col min="8972" max="8972" width="8.33203125" style="1" customWidth="1"/>
    <col min="8973" max="8973" width="7.109375" style="1" customWidth="1"/>
    <col min="8974" max="8974" width="7" style="1" customWidth="1"/>
    <col min="8975" max="8975" width="3.5546875" style="1" customWidth="1"/>
    <col min="8976" max="8976" width="12.6640625" style="1" customWidth="1"/>
    <col min="8977" max="8979" width="11.33203125" style="1" customWidth="1"/>
    <col min="8980" max="8980" width="10.5546875" style="1" customWidth="1"/>
    <col min="8981" max="8981" width="10.33203125" style="1" customWidth="1"/>
    <col min="8982" max="8982" width="5.6640625" style="1" customWidth="1"/>
    <col min="8983" max="8985" width="9.109375" style="1"/>
    <col min="8986" max="8986" width="7.5546875" style="1" customWidth="1"/>
    <col min="8987" max="8987" width="24.88671875" style="1" customWidth="1"/>
    <col min="8988" max="8988" width="4.33203125" style="1" customWidth="1"/>
    <col min="8989" max="8989" width="8.33203125" style="1" customWidth="1"/>
    <col min="8990" max="8990" width="8.6640625" style="1" customWidth="1"/>
    <col min="8991" max="9216" width="9.109375" style="1"/>
    <col min="9217" max="9217" width="6.6640625" style="1" customWidth="1"/>
    <col min="9218" max="9218" width="3.6640625" style="1" customWidth="1"/>
    <col min="9219" max="9219" width="13" style="1" customWidth="1"/>
    <col min="9220" max="9220" width="45.6640625" style="1" customWidth="1"/>
    <col min="9221" max="9221" width="11.33203125" style="1" customWidth="1"/>
    <col min="9222" max="9222" width="5.88671875" style="1" customWidth="1"/>
    <col min="9223" max="9223" width="8.6640625" style="1" customWidth="1"/>
    <col min="9224" max="9226" width="9.6640625" style="1" customWidth="1"/>
    <col min="9227" max="9227" width="7.44140625" style="1" customWidth="1"/>
    <col min="9228" max="9228" width="8.33203125" style="1" customWidth="1"/>
    <col min="9229" max="9229" width="7.109375" style="1" customWidth="1"/>
    <col min="9230" max="9230" width="7" style="1" customWidth="1"/>
    <col min="9231" max="9231" width="3.5546875" style="1" customWidth="1"/>
    <col min="9232" max="9232" width="12.6640625" style="1" customWidth="1"/>
    <col min="9233" max="9235" width="11.33203125" style="1" customWidth="1"/>
    <col min="9236" max="9236" width="10.5546875" style="1" customWidth="1"/>
    <col min="9237" max="9237" width="10.33203125" style="1" customWidth="1"/>
    <col min="9238" max="9238" width="5.6640625" style="1" customWidth="1"/>
    <col min="9239" max="9241" width="9.109375" style="1"/>
    <col min="9242" max="9242" width="7.5546875" style="1" customWidth="1"/>
    <col min="9243" max="9243" width="24.88671875" style="1" customWidth="1"/>
    <col min="9244" max="9244" width="4.33203125" style="1" customWidth="1"/>
    <col min="9245" max="9245" width="8.33203125" style="1" customWidth="1"/>
    <col min="9246" max="9246" width="8.6640625" style="1" customWidth="1"/>
    <col min="9247" max="9472" width="9.109375" style="1"/>
    <col min="9473" max="9473" width="6.6640625" style="1" customWidth="1"/>
    <col min="9474" max="9474" width="3.6640625" style="1" customWidth="1"/>
    <col min="9475" max="9475" width="13" style="1" customWidth="1"/>
    <col min="9476" max="9476" width="45.6640625" style="1" customWidth="1"/>
    <col min="9477" max="9477" width="11.33203125" style="1" customWidth="1"/>
    <col min="9478" max="9478" width="5.88671875" style="1" customWidth="1"/>
    <col min="9479" max="9479" width="8.6640625" style="1" customWidth="1"/>
    <col min="9480" max="9482" width="9.6640625" style="1" customWidth="1"/>
    <col min="9483" max="9483" width="7.44140625" style="1" customWidth="1"/>
    <col min="9484" max="9484" width="8.33203125" style="1" customWidth="1"/>
    <col min="9485" max="9485" width="7.109375" style="1" customWidth="1"/>
    <col min="9486" max="9486" width="7" style="1" customWidth="1"/>
    <col min="9487" max="9487" width="3.5546875" style="1" customWidth="1"/>
    <col min="9488" max="9488" width="12.6640625" style="1" customWidth="1"/>
    <col min="9489" max="9491" width="11.33203125" style="1" customWidth="1"/>
    <col min="9492" max="9492" width="10.5546875" style="1" customWidth="1"/>
    <col min="9493" max="9493" width="10.33203125" style="1" customWidth="1"/>
    <col min="9494" max="9494" width="5.6640625" style="1" customWidth="1"/>
    <col min="9495" max="9497" width="9.109375" style="1"/>
    <col min="9498" max="9498" width="7.5546875" style="1" customWidth="1"/>
    <col min="9499" max="9499" width="24.88671875" style="1" customWidth="1"/>
    <col min="9500" max="9500" width="4.33203125" style="1" customWidth="1"/>
    <col min="9501" max="9501" width="8.33203125" style="1" customWidth="1"/>
    <col min="9502" max="9502" width="8.6640625" style="1" customWidth="1"/>
    <col min="9503" max="9728" width="9.109375" style="1"/>
    <col min="9729" max="9729" width="6.6640625" style="1" customWidth="1"/>
    <col min="9730" max="9730" width="3.6640625" style="1" customWidth="1"/>
    <col min="9731" max="9731" width="13" style="1" customWidth="1"/>
    <col min="9732" max="9732" width="45.6640625" style="1" customWidth="1"/>
    <col min="9733" max="9733" width="11.33203125" style="1" customWidth="1"/>
    <col min="9734" max="9734" width="5.88671875" style="1" customWidth="1"/>
    <col min="9735" max="9735" width="8.6640625" style="1" customWidth="1"/>
    <col min="9736" max="9738" width="9.6640625" style="1" customWidth="1"/>
    <col min="9739" max="9739" width="7.44140625" style="1" customWidth="1"/>
    <col min="9740" max="9740" width="8.33203125" style="1" customWidth="1"/>
    <col min="9741" max="9741" width="7.109375" style="1" customWidth="1"/>
    <col min="9742" max="9742" width="7" style="1" customWidth="1"/>
    <col min="9743" max="9743" width="3.5546875" style="1" customWidth="1"/>
    <col min="9744" max="9744" width="12.6640625" style="1" customWidth="1"/>
    <col min="9745" max="9747" width="11.33203125" style="1" customWidth="1"/>
    <col min="9748" max="9748" width="10.5546875" style="1" customWidth="1"/>
    <col min="9749" max="9749" width="10.33203125" style="1" customWidth="1"/>
    <col min="9750" max="9750" width="5.6640625" style="1" customWidth="1"/>
    <col min="9751" max="9753" width="9.109375" style="1"/>
    <col min="9754" max="9754" width="7.5546875" style="1" customWidth="1"/>
    <col min="9755" max="9755" width="24.88671875" style="1" customWidth="1"/>
    <col min="9756" max="9756" width="4.33203125" style="1" customWidth="1"/>
    <col min="9757" max="9757" width="8.33203125" style="1" customWidth="1"/>
    <col min="9758" max="9758" width="8.6640625" style="1" customWidth="1"/>
    <col min="9759" max="9984" width="9.109375" style="1"/>
    <col min="9985" max="9985" width="6.6640625" style="1" customWidth="1"/>
    <col min="9986" max="9986" width="3.6640625" style="1" customWidth="1"/>
    <col min="9987" max="9987" width="13" style="1" customWidth="1"/>
    <col min="9988" max="9988" width="45.6640625" style="1" customWidth="1"/>
    <col min="9989" max="9989" width="11.33203125" style="1" customWidth="1"/>
    <col min="9990" max="9990" width="5.88671875" style="1" customWidth="1"/>
    <col min="9991" max="9991" width="8.6640625" style="1" customWidth="1"/>
    <col min="9992" max="9994" width="9.6640625" style="1" customWidth="1"/>
    <col min="9995" max="9995" width="7.44140625" style="1" customWidth="1"/>
    <col min="9996" max="9996" width="8.33203125" style="1" customWidth="1"/>
    <col min="9997" max="9997" width="7.109375" style="1" customWidth="1"/>
    <col min="9998" max="9998" width="7" style="1" customWidth="1"/>
    <col min="9999" max="9999" width="3.5546875" style="1" customWidth="1"/>
    <col min="10000" max="10000" width="12.6640625" style="1" customWidth="1"/>
    <col min="10001" max="10003" width="11.33203125" style="1" customWidth="1"/>
    <col min="10004" max="10004" width="10.5546875" style="1" customWidth="1"/>
    <col min="10005" max="10005" width="10.33203125" style="1" customWidth="1"/>
    <col min="10006" max="10006" width="5.6640625" style="1" customWidth="1"/>
    <col min="10007" max="10009" width="9.109375" style="1"/>
    <col min="10010" max="10010" width="7.5546875" style="1" customWidth="1"/>
    <col min="10011" max="10011" width="24.88671875" style="1" customWidth="1"/>
    <col min="10012" max="10012" width="4.33203125" style="1" customWidth="1"/>
    <col min="10013" max="10013" width="8.33203125" style="1" customWidth="1"/>
    <col min="10014" max="10014" width="8.6640625" style="1" customWidth="1"/>
    <col min="10015" max="10240" width="9.109375" style="1"/>
    <col min="10241" max="10241" width="6.6640625" style="1" customWidth="1"/>
    <col min="10242" max="10242" width="3.6640625" style="1" customWidth="1"/>
    <col min="10243" max="10243" width="13" style="1" customWidth="1"/>
    <col min="10244" max="10244" width="45.6640625" style="1" customWidth="1"/>
    <col min="10245" max="10245" width="11.33203125" style="1" customWidth="1"/>
    <col min="10246" max="10246" width="5.88671875" style="1" customWidth="1"/>
    <col min="10247" max="10247" width="8.6640625" style="1" customWidth="1"/>
    <col min="10248" max="10250" width="9.6640625" style="1" customWidth="1"/>
    <col min="10251" max="10251" width="7.44140625" style="1" customWidth="1"/>
    <col min="10252" max="10252" width="8.33203125" style="1" customWidth="1"/>
    <col min="10253" max="10253" width="7.109375" style="1" customWidth="1"/>
    <col min="10254" max="10254" width="7" style="1" customWidth="1"/>
    <col min="10255" max="10255" width="3.5546875" style="1" customWidth="1"/>
    <col min="10256" max="10256" width="12.6640625" style="1" customWidth="1"/>
    <col min="10257" max="10259" width="11.33203125" style="1" customWidth="1"/>
    <col min="10260" max="10260" width="10.5546875" style="1" customWidth="1"/>
    <col min="10261" max="10261" width="10.33203125" style="1" customWidth="1"/>
    <col min="10262" max="10262" width="5.6640625" style="1" customWidth="1"/>
    <col min="10263" max="10265" width="9.109375" style="1"/>
    <col min="10266" max="10266" width="7.5546875" style="1" customWidth="1"/>
    <col min="10267" max="10267" width="24.88671875" style="1" customWidth="1"/>
    <col min="10268" max="10268" width="4.33203125" style="1" customWidth="1"/>
    <col min="10269" max="10269" width="8.33203125" style="1" customWidth="1"/>
    <col min="10270" max="10270" width="8.6640625" style="1" customWidth="1"/>
    <col min="10271" max="10496" width="9.109375" style="1"/>
    <col min="10497" max="10497" width="6.6640625" style="1" customWidth="1"/>
    <col min="10498" max="10498" width="3.6640625" style="1" customWidth="1"/>
    <col min="10499" max="10499" width="13" style="1" customWidth="1"/>
    <col min="10500" max="10500" width="45.6640625" style="1" customWidth="1"/>
    <col min="10501" max="10501" width="11.33203125" style="1" customWidth="1"/>
    <col min="10502" max="10502" width="5.88671875" style="1" customWidth="1"/>
    <col min="10503" max="10503" width="8.6640625" style="1" customWidth="1"/>
    <col min="10504" max="10506" width="9.6640625" style="1" customWidth="1"/>
    <col min="10507" max="10507" width="7.44140625" style="1" customWidth="1"/>
    <col min="10508" max="10508" width="8.33203125" style="1" customWidth="1"/>
    <col min="10509" max="10509" width="7.109375" style="1" customWidth="1"/>
    <col min="10510" max="10510" width="7" style="1" customWidth="1"/>
    <col min="10511" max="10511" width="3.5546875" style="1" customWidth="1"/>
    <col min="10512" max="10512" width="12.6640625" style="1" customWidth="1"/>
    <col min="10513" max="10515" width="11.33203125" style="1" customWidth="1"/>
    <col min="10516" max="10516" width="10.5546875" style="1" customWidth="1"/>
    <col min="10517" max="10517" width="10.33203125" style="1" customWidth="1"/>
    <col min="10518" max="10518" width="5.6640625" style="1" customWidth="1"/>
    <col min="10519" max="10521" width="9.109375" style="1"/>
    <col min="10522" max="10522" width="7.5546875" style="1" customWidth="1"/>
    <col min="10523" max="10523" width="24.88671875" style="1" customWidth="1"/>
    <col min="10524" max="10524" width="4.33203125" style="1" customWidth="1"/>
    <col min="10525" max="10525" width="8.33203125" style="1" customWidth="1"/>
    <col min="10526" max="10526" width="8.6640625" style="1" customWidth="1"/>
    <col min="10527" max="10752" width="9.109375" style="1"/>
    <col min="10753" max="10753" width="6.6640625" style="1" customWidth="1"/>
    <col min="10754" max="10754" width="3.6640625" style="1" customWidth="1"/>
    <col min="10755" max="10755" width="13" style="1" customWidth="1"/>
    <col min="10756" max="10756" width="45.6640625" style="1" customWidth="1"/>
    <col min="10757" max="10757" width="11.33203125" style="1" customWidth="1"/>
    <col min="10758" max="10758" width="5.88671875" style="1" customWidth="1"/>
    <col min="10759" max="10759" width="8.6640625" style="1" customWidth="1"/>
    <col min="10760" max="10762" width="9.6640625" style="1" customWidth="1"/>
    <col min="10763" max="10763" width="7.44140625" style="1" customWidth="1"/>
    <col min="10764" max="10764" width="8.33203125" style="1" customWidth="1"/>
    <col min="10765" max="10765" width="7.109375" style="1" customWidth="1"/>
    <col min="10766" max="10766" width="7" style="1" customWidth="1"/>
    <col min="10767" max="10767" width="3.5546875" style="1" customWidth="1"/>
    <col min="10768" max="10768" width="12.6640625" style="1" customWidth="1"/>
    <col min="10769" max="10771" width="11.33203125" style="1" customWidth="1"/>
    <col min="10772" max="10772" width="10.5546875" style="1" customWidth="1"/>
    <col min="10773" max="10773" width="10.33203125" style="1" customWidth="1"/>
    <col min="10774" max="10774" width="5.6640625" style="1" customWidth="1"/>
    <col min="10775" max="10777" width="9.109375" style="1"/>
    <col min="10778" max="10778" width="7.5546875" style="1" customWidth="1"/>
    <col min="10779" max="10779" width="24.88671875" style="1" customWidth="1"/>
    <col min="10780" max="10780" width="4.33203125" style="1" customWidth="1"/>
    <col min="10781" max="10781" width="8.33203125" style="1" customWidth="1"/>
    <col min="10782" max="10782" width="8.6640625" style="1" customWidth="1"/>
    <col min="10783" max="11008" width="9.109375" style="1"/>
    <col min="11009" max="11009" width="6.6640625" style="1" customWidth="1"/>
    <col min="11010" max="11010" width="3.6640625" style="1" customWidth="1"/>
    <col min="11011" max="11011" width="13" style="1" customWidth="1"/>
    <col min="11012" max="11012" width="45.6640625" style="1" customWidth="1"/>
    <col min="11013" max="11013" width="11.33203125" style="1" customWidth="1"/>
    <col min="11014" max="11014" width="5.88671875" style="1" customWidth="1"/>
    <col min="11015" max="11015" width="8.6640625" style="1" customWidth="1"/>
    <col min="11016" max="11018" width="9.6640625" style="1" customWidth="1"/>
    <col min="11019" max="11019" width="7.44140625" style="1" customWidth="1"/>
    <col min="11020" max="11020" width="8.33203125" style="1" customWidth="1"/>
    <col min="11021" max="11021" width="7.109375" style="1" customWidth="1"/>
    <col min="11022" max="11022" width="7" style="1" customWidth="1"/>
    <col min="11023" max="11023" width="3.5546875" style="1" customWidth="1"/>
    <col min="11024" max="11024" width="12.6640625" style="1" customWidth="1"/>
    <col min="11025" max="11027" width="11.33203125" style="1" customWidth="1"/>
    <col min="11028" max="11028" width="10.5546875" style="1" customWidth="1"/>
    <col min="11029" max="11029" width="10.33203125" style="1" customWidth="1"/>
    <col min="11030" max="11030" width="5.6640625" style="1" customWidth="1"/>
    <col min="11031" max="11033" width="9.109375" style="1"/>
    <col min="11034" max="11034" width="7.5546875" style="1" customWidth="1"/>
    <col min="11035" max="11035" width="24.88671875" style="1" customWidth="1"/>
    <col min="11036" max="11036" width="4.33203125" style="1" customWidth="1"/>
    <col min="11037" max="11037" width="8.33203125" style="1" customWidth="1"/>
    <col min="11038" max="11038" width="8.6640625" style="1" customWidth="1"/>
    <col min="11039" max="11264" width="9.109375" style="1"/>
    <col min="11265" max="11265" width="6.6640625" style="1" customWidth="1"/>
    <col min="11266" max="11266" width="3.6640625" style="1" customWidth="1"/>
    <col min="11267" max="11267" width="13" style="1" customWidth="1"/>
    <col min="11268" max="11268" width="45.6640625" style="1" customWidth="1"/>
    <col min="11269" max="11269" width="11.33203125" style="1" customWidth="1"/>
    <col min="11270" max="11270" width="5.88671875" style="1" customWidth="1"/>
    <col min="11271" max="11271" width="8.6640625" style="1" customWidth="1"/>
    <col min="11272" max="11274" width="9.6640625" style="1" customWidth="1"/>
    <col min="11275" max="11275" width="7.44140625" style="1" customWidth="1"/>
    <col min="11276" max="11276" width="8.33203125" style="1" customWidth="1"/>
    <col min="11277" max="11277" width="7.109375" style="1" customWidth="1"/>
    <col min="11278" max="11278" width="7" style="1" customWidth="1"/>
    <col min="11279" max="11279" width="3.5546875" style="1" customWidth="1"/>
    <col min="11280" max="11280" width="12.6640625" style="1" customWidth="1"/>
    <col min="11281" max="11283" width="11.33203125" style="1" customWidth="1"/>
    <col min="11284" max="11284" width="10.5546875" style="1" customWidth="1"/>
    <col min="11285" max="11285" width="10.33203125" style="1" customWidth="1"/>
    <col min="11286" max="11286" width="5.6640625" style="1" customWidth="1"/>
    <col min="11287" max="11289" width="9.109375" style="1"/>
    <col min="11290" max="11290" width="7.5546875" style="1" customWidth="1"/>
    <col min="11291" max="11291" width="24.88671875" style="1" customWidth="1"/>
    <col min="11292" max="11292" width="4.33203125" style="1" customWidth="1"/>
    <col min="11293" max="11293" width="8.33203125" style="1" customWidth="1"/>
    <col min="11294" max="11294" width="8.6640625" style="1" customWidth="1"/>
    <col min="11295" max="11520" width="9.109375" style="1"/>
    <col min="11521" max="11521" width="6.6640625" style="1" customWidth="1"/>
    <col min="11522" max="11522" width="3.6640625" style="1" customWidth="1"/>
    <col min="11523" max="11523" width="13" style="1" customWidth="1"/>
    <col min="11524" max="11524" width="45.6640625" style="1" customWidth="1"/>
    <col min="11525" max="11525" width="11.33203125" style="1" customWidth="1"/>
    <col min="11526" max="11526" width="5.88671875" style="1" customWidth="1"/>
    <col min="11527" max="11527" width="8.6640625" style="1" customWidth="1"/>
    <col min="11528" max="11530" width="9.6640625" style="1" customWidth="1"/>
    <col min="11531" max="11531" width="7.44140625" style="1" customWidth="1"/>
    <col min="11532" max="11532" width="8.33203125" style="1" customWidth="1"/>
    <col min="11533" max="11533" width="7.109375" style="1" customWidth="1"/>
    <col min="11534" max="11534" width="7" style="1" customWidth="1"/>
    <col min="11535" max="11535" width="3.5546875" style="1" customWidth="1"/>
    <col min="11536" max="11536" width="12.6640625" style="1" customWidth="1"/>
    <col min="11537" max="11539" width="11.33203125" style="1" customWidth="1"/>
    <col min="11540" max="11540" width="10.5546875" style="1" customWidth="1"/>
    <col min="11541" max="11541" width="10.33203125" style="1" customWidth="1"/>
    <col min="11542" max="11542" width="5.6640625" style="1" customWidth="1"/>
    <col min="11543" max="11545" width="9.109375" style="1"/>
    <col min="11546" max="11546" width="7.5546875" style="1" customWidth="1"/>
    <col min="11547" max="11547" width="24.88671875" style="1" customWidth="1"/>
    <col min="11548" max="11548" width="4.33203125" style="1" customWidth="1"/>
    <col min="11549" max="11549" width="8.33203125" style="1" customWidth="1"/>
    <col min="11550" max="11550" width="8.6640625" style="1" customWidth="1"/>
    <col min="11551" max="11776" width="9.109375" style="1"/>
    <col min="11777" max="11777" width="6.6640625" style="1" customWidth="1"/>
    <col min="11778" max="11778" width="3.6640625" style="1" customWidth="1"/>
    <col min="11779" max="11779" width="13" style="1" customWidth="1"/>
    <col min="11780" max="11780" width="45.6640625" style="1" customWidth="1"/>
    <col min="11781" max="11781" width="11.33203125" style="1" customWidth="1"/>
    <col min="11782" max="11782" width="5.88671875" style="1" customWidth="1"/>
    <col min="11783" max="11783" width="8.6640625" style="1" customWidth="1"/>
    <col min="11784" max="11786" width="9.6640625" style="1" customWidth="1"/>
    <col min="11787" max="11787" width="7.44140625" style="1" customWidth="1"/>
    <col min="11788" max="11788" width="8.33203125" style="1" customWidth="1"/>
    <col min="11789" max="11789" width="7.109375" style="1" customWidth="1"/>
    <col min="11790" max="11790" width="7" style="1" customWidth="1"/>
    <col min="11791" max="11791" width="3.5546875" style="1" customWidth="1"/>
    <col min="11792" max="11792" width="12.6640625" style="1" customWidth="1"/>
    <col min="11793" max="11795" width="11.33203125" style="1" customWidth="1"/>
    <col min="11796" max="11796" width="10.5546875" style="1" customWidth="1"/>
    <col min="11797" max="11797" width="10.33203125" style="1" customWidth="1"/>
    <col min="11798" max="11798" width="5.6640625" style="1" customWidth="1"/>
    <col min="11799" max="11801" width="9.109375" style="1"/>
    <col min="11802" max="11802" width="7.5546875" style="1" customWidth="1"/>
    <col min="11803" max="11803" width="24.88671875" style="1" customWidth="1"/>
    <col min="11804" max="11804" width="4.33203125" style="1" customWidth="1"/>
    <col min="11805" max="11805" width="8.33203125" style="1" customWidth="1"/>
    <col min="11806" max="11806" width="8.6640625" style="1" customWidth="1"/>
    <col min="11807" max="12032" width="9.109375" style="1"/>
    <col min="12033" max="12033" width="6.6640625" style="1" customWidth="1"/>
    <col min="12034" max="12034" width="3.6640625" style="1" customWidth="1"/>
    <col min="12035" max="12035" width="13" style="1" customWidth="1"/>
    <col min="12036" max="12036" width="45.6640625" style="1" customWidth="1"/>
    <col min="12037" max="12037" width="11.33203125" style="1" customWidth="1"/>
    <col min="12038" max="12038" width="5.88671875" style="1" customWidth="1"/>
    <col min="12039" max="12039" width="8.6640625" style="1" customWidth="1"/>
    <col min="12040" max="12042" width="9.6640625" style="1" customWidth="1"/>
    <col min="12043" max="12043" width="7.44140625" style="1" customWidth="1"/>
    <col min="12044" max="12044" width="8.33203125" style="1" customWidth="1"/>
    <col min="12045" max="12045" width="7.109375" style="1" customWidth="1"/>
    <col min="12046" max="12046" width="7" style="1" customWidth="1"/>
    <col min="12047" max="12047" width="3.5546875" style="1" customWidth="1"/>
    <col min="12048" max="12048" width="12.6640625" style="1" customWidth="1"/>
    <col min="12049" max="12051" width="11.33203125" style="1" customWidth="1"/>
    <col min="12052" max="12052" width="10.5546875" style="1" customWidth="1"/>
    <col min="12053" max="12053" width="10.33203125" style="1" customWidth="1"/>
    <col min="12054" max="12054" width="5.6640625" style="1" customWidth="1"/>
    <col min="12055" max="12057" width="9.109375" style="1"/>
    <col min="12058" max="12058" width="7.5546875" style="1" customWidth="1"/>
    <col min="12059" max="12059" width="24.88671875" style="1" customWidth="1"/>
    <col min="12060" max="12060" width="4.33203125" style="1" customWidth="1"/>
    <col min="12061" max="12061" width="8.33203125" style="1" customWidth="1"/>
    <col min="12062" max="12062" width="8.6640625" style="1" customWidth="1"/>
    <col min="12063" max="12288" width="9.109375" style="1"/>
    <col min="12289" max="12289" width="6.6640625" style="1" customWidth="1"/>
    <col min="12290" max="12290" width="3.6640625" style="1" customWidth="1"/>
    <col min="12291" max="12291" width="13" style="1" customWidth="1"/>
    <col min="12292" max="12292" width="45.6640625" style="1" customWidth="1"/>
    <col min="12293" max="12293" width="11.33203125" style="1" customWidth="1"/>
    <col min="12294" max="12294" width="5.88671875" style="1" customWidth="1"/>
    <col min="12295" max="12295" width="8.6640625" style="1" customWidth="1"/>
    <col min="12296" max="12298" width="9.6640625" style="1" customWidth="1"/>
    <col min="12299" max="12299" width="7.44140625" style="1" customWidth="1"/>
    <col min="12300" max="12300" width="8.33203125" style="1" customWidth="1"/>
    <col min="12301" max="12301" width="7.109375" style="1" customWidth="1"/>
    <col min="12302" max="12302" width="7" style="1" customWidth="1"/>
    <col min="12303" max="12303" width="3.5546875" style="1" customWidth="1"/>
    <col min="12304" max="12304" width="12.6640625" style="1" customWidth="1"/>
    <col min="12305" max="12307" width="11.33203125" style="1" customWidth="1"/>
    <col min="12308" max="12308" width="10.5546875" style="1" customWidth="1"/>
    <col min="12309" max="12309" width="10.33203125" style="1" customWidth="1"/>
    <col min="12310" max="12310" width="5.6640625" style="1" customWidth="1"/>
    <col min="12311" max="12313" width="9.109375" style="1"/>
    <col min="12314" max="12314" width="7.5546875" style="1" customWidth="1"/>
    <col min="12315" max="12315" width="24.88671875" style="1" customWidth="1"/>
    <col min="12316" max="12316" width="4.33203125" style="1" customWidth="1"/>
    <col min="12317" max="12317" width="8.33203125" style="1" customWidth="1"/>
    <col min="12318" max="12318" width="8.6640625" style="1" customWidth="1"/>
    <col min="12319" max="12544" width="9.109375" style="1"/>
    <col min="12545" max="12545" width="6.6640625" style="1" customWidth="1"/>
    <col min="12546" max="12546" width="3.6640625" style="1" customWidth="1"/>
    <col min="12547" max="12547" width="13" style="1" customWidth="1"/>
    <col min="12548" max="12548" width="45.6640625" style="1" customWidth="1"/>
    <col min="12549" max="12549" width="11.33203125" style="1" customWidth="1"/>
    <col min="12550" max="12550" width="5.88671875" style="1" customWidth="1"/>
    <col min="12551" max="12551" width="8.6640625" style="1" customWidth="1"/>
    <col min="12552" max="12554" width="9.6640625" style="1" customWidth="1"/>
    <col min="12555" max="12555" width="7.44140625" style="1" customWidth="1"/>
    <col min="12556" max="12556" width="8.33203125" style="1" customWidth="1"/>
    <col min="12557" max="12557" width="7.109375" style="1" customWidth="1"/>
    <col min="12558" max="12558" width="7" style="1" customWidth="1"/>
    <col min="12559" max="12559" width="3.5546875" style="1" customWidth="1"/>
    <col min="12560" max="12560" width="12.6640625" style="1" customWidth="1"/>
    <col min="12561" max="12563" width="11.33203125" style="1" customWidth="1"/>
    <col min="12564" max="12564" width="10.5546875" style="1" customWidth="1"/>
    <col min="12565" max="12565" width="10.33203125" style="1" customWidth="1"/>
    <col min="12566" max="12566" width="5.6640625" style="1" customWidth="1"/>
    <col min="12567" max="12569" width="9.109375" style="1"/>
    <col min="12570" max="12570" width="7.5546875" style="1" customWidth="1"/>
    <col min="12571" max="12571" width="24.88671875" style="1" customWidth="1"/>
    <col min="12572" max="12572" width="4.33203125" style="1" customWidth="1"/>
    <col min="12573" max="12573" width="8.33203125" style="1" customWidth="1"/>
    <col min="12574" max="12574" width="8.6640625" style="1" customWidth="1"/>
    <col min="12575" max="12800" width="9.109375" style="1"/>
    <col min="12801" max="12801" width="6.6640625" style="1" customWidth="1"/>
    <col min="12802" max="12802" width="3.6640625" style="1" customWidth="1"/>
    <col min="12803" max="12803" width="13" style="1" customWidth="1"/>
    <col min="12804" max="12804" width="45.6640625" style="1" customWidth="1"/>
    <col min="12805" max="12805" width="11.33203125" style="1" customWidth="1"/>
    <col min="12806" max="12806" width="5.88671875" style="1" customWidth="1"/>
    <col min="12807" max="12807" width="8.6640625" style="1" customWidth="1"/>
    <col min="12808" max="12810" width="9.6640625" style="1" customWidth="1"/>
    <col min="12811" max="12811" width="7.44140625" style="1" customWidth="1"/>
    <col min="12812" max="12812" width="8.33203125" style="1" customWidth="1"/>
    <col min="12813" max="12813" width="7.109375" style="1" customWidth="1"/>
    <col min="12814" max="12814" width="7" style="1" customWidth="1"/>
    <col min="12815" max="12815" width="3.5546875" style="1" customWidth="1"/>
    <col min="12816" max="12816" width="12.6640625" style="1" customWidth="1"/>
    <col min="12817" max="12819" width="11.33203125" style="1" customWidth="1"/>
    <col min="12820" max="12820" width="10.5546875" style="1" customWidth="1"/>
    <col min="12821" max="12821" width="10.33203125" style="1" customWidth="1"/>
    <col min="12822" max="12822" width="5.6640625" style="1" customWidth="1"/>
    <col min="12823" max="12825" width="9.109375" style="1"/>
    <col min="12826" max="12826" width="7.5546875" style="1" customWidth="1"/>
    <col min="12827" max="12827" width="24.88671875" style="1" customWidth="1"/>
    <col min="12828" max="12828" width="4.33203125" style="1" customWidth="1"/>
    <col min="12829" max="12829" width="8.33203125" style="1" customWidth="1"/>
    <col min="12830" max="12830" width="8.6640625" style="1" customWidth="1"/>
    <col min="12831" max="13056" width="9.109375" style="1"/>
    <col min="13057" max="13057" width="6.6640625" style="1" customWidth="1"/>
    <col min="13058" max="13058" width="3.6640625" style="1" customWidth="1"/>
    <col min="13059" max="13059" width="13" style="1" customWidth="1"/>
    <col min="13060" max="13060" width="45.6640625" style="1" customWidth="1"/>
    <col min="13061" max="13061" width="11.33203125" style="1" customWidth="1"/>
    <col min="13062" max="13062" width="5.88671875" style="1" customWidth="1"/>
    <col min="13063" max="13063" width="8.6640625" style="1" customWidth="1"/>
    <col min="13064" max="13066" width="9.6640625" style="1" customWidth="1"/>
    <col min="13067" max="13067" width="7.44140625" style="1" customWidth="1"/>
    <col min="13068" max="13068" width="8.33203125" style="1" customWidth="1"/>
    <col min="13069" max="13069" width="7.109375" style="1" customWidth="1"/>
    <col min="13070" max="13070" width="7" style="1" customWidth="1"/>
    <col min="13071" max="13071" width="3.5546875" style="1" customWidth="1"/>
    <col min="13072" max="13072" width="12.6640625" style="1" customWidth="1"/>
    <col min="13073" max="13075" width="11.33203125" style="1" customWidth="1"/>
    <col min="13076" max="13076" width="10.5546875" style="1" customWidth="1"/>
    <col min="13077" max="13077" width="10.33203125" style="1" customWidth="1"/>
    <col min="13078" max="13078" width="5.6640625" style="1" customWidth="1"/>
    <col min="13079" max="13081" width="9.109375" style="1"/>
    <col min="13082" max="13082" width="7.5546875" style="1" customWidth="1"/>
    <col min="13083" max="13083" width="24.88671875" style="1" customWidth="1"/>
    <col min="13084" max="13084" width="4.33203125" style="1" customWidth="1"/>
    <col min="13085" max="13085" width="8.33203125" style="1" customWidth="1"/>
    <col min="13086" max="13086" width="8.6640625" style="1" customWidth="1"/>
    <col min="13087" max="13312" width="9.109375" style="1"/>
    <col min="13313" max="13313" width="6.6640625" style="1" customWidth="1"/>
    <col min="13314" max="13314" width="3.6640625" style="1" customWidth="1"/>
    <col min="13315" max="13315" width="13" style="1" customWidth="1"/>
    <col min="13316" max="13316" width="45.6640625" style="1" customWidth="1"/>
    <col min="13317" max="13317" width="11.33203125" style="1" customWidth="1"/>
    <col min="13318" max="13318" width="5.88671875" style="1" customWidth="1"/>
    <col min="13319" max="13319" width="8.6640625" style="1" customWidth="1"/>
    <col min="13320" max="13322" width="9.6640625" style="1" customWidth="1"/>
    <col min="13323" max="13323" width="7.44140625" style="1" customWidth="1"/>
    <col min="13324" max="13324" width="8.33203125" style="1" customWidth="1"/>
    <col min="13325" max="13325" width="7.109375" style="1" customWidth="1"/>
    <col min="13326" max="13326" width="7" style="1" customWidth="1"/>
    <col min="13327" max="13327" width="3.5546875" style="1" customWidth="1"/>
    <col min="13328" max="13328" width="12.6640625" style="1" customWidth="1"/>
    <col min="13329" max="13331" width="11.33203125" style="1" customWidth="1"/>
    <col min="13332" max="13332" width="10.5546875" style="1" customWidth="1"/>
    <col min="13333" max="13333" width="10.33203125" style="1" customWidth="1"/>
    <col min="13334" max="13334" width="5.6640625" style="1" customWidth="1"/>
    <col min="13335" max="13337" width="9.109375" style="1"/>
    <col min="13338" max="13338" width="7.5546875" style="1" customWidth="1"/>
    <col min="13339" max="13339" width="24.88671875" style="1" customWidth="1"/>
    <col min="13340" max="13340" width="4.33203125" style="1" customWidth="1"/>
    <col min="13341" max="13341" width="8.33203125" style="1" customWidth="1"/>
    <col min="13342" max="13342" width="8.6640625" style="1" customWidth="1"/>
    <col min="13343" max="13568" width="9.109375" style="1"/>
    <col min="13569" max="13569" width="6.6640625" style="1" customWidth="1"/>
    <col min="13570" max="13570" width="3.6640625" style="1" customWidth="1"/>
    <col min="13571" max="13571" width="13" style="1" customWidth="1"/>
    <col min="13572" max="13572" width="45.6640625" style="1" customWidth="1"/>
    <col min="13573" max="13573" width="11.33203125" style="1" customWidth="1"/>
    <col min="13574" max="13574" width="5.88671875" style="1" customWidth="1"/>
    <col min="13575" max="13575" width="8.6640625" style="1" customWidth="1"/>
    <col min="13576" max="13578" width="9.6640625" style="1" customWidth="1"/>
    <col min="13579" max="13579" width="7.44140625" style="1" customWidth="1"/>
    <col min="13580" max="13580" width="8.33203125" style="1" customWidth="1"/>
    <col min="13581" max="13581" width="7.109375" style="1" customWidth="1"/>
    <col min="13582" max="13582" width="7" style="1" customWidth="1"/>
    <col min="13583" max="13583" width="3.5546875" style="1" customWidth="1"/>
    <col min="13584" max="13584" width="12.6640625" style="1" customWidth="1"/>
    <col min="13585" max="13587" width="11.33203125" style="1" customWidth="1"/>
    <col min="13588" max="13588" width="10.5546875" style="1" customWidth="1"/>
    <col min="13589" max="13589" width="10.33203125" style="1" customWidth="1"/>
    <col min="13590" max="13590" width="5.6640625" style="1" customWidth="1"/>
    <col min="13591" max="13593" width="9.109375" style="1"/>
    <col min="13594" max="13594" width="7.5546875" style="1" customWidth="1"/>
    <col min="13595" max="13595" width="24.88671875" style="1" customWidth="1"/>
    <col min="13596" max="13596" width="4.33203125" style="1" customWidth="1"/>
    <col min="13597" max="13597" width="8.33203125" style="1" customWidth="1"/>
    <col min="13598" max="13598" width="8.6640625" style="1" customWidth="1"/>
    <col min="13599" max="13824" width="9.109375" style="1"/>
    <col min="13825" max="13825" width="6.6640625" style="1" customWidth="1"/>
    <col min="13826" max="13826" width="3.6640625" style="1" customWidth="1"/>
    <col min="13827" max="13827" width="13" style="1" customWidth="1"/>
    <col min="13828" max="13828" width="45.6640625" style="1" customWidth="1"/>
    <col min="13829" max="13829" width="11.33203125" style="1" customWidth="1"/>
    <col min="13830" max="13830" width="5.88671875" style="1" customWidth="1"/>
    <col min="13831" max="13831" width="8.6640625" style="1" customWidth="1"/>
    <col min="13832" max="13834" width="9.6640625" style="1" customWidth="1"/>
    <col min="13835" max="13835" width="7.44140625" style="1" customWidth="1"/>
    <col min="13836" max="13836" width="8.33203125" style="1" customWidth="1"/>
    <col min="13837" max="13837" width="7.109375" style="1" customWidth="1"/>
    <col min="13838" max="13838" width="7" style="1" customWidth="1"/>
    <col min="13839" max="13839" width="3.5546875" style="1" customWidth="1"/>
    <col min="13840" max="13840" width="12.6640625" style="1" customWidth="1"/>
    <col min="13841" max="13843" width="11.33203125" style="1" customWidth="1"/>
    <col min="13844" max="13844" width="10.5546875" style="1" customWidth="1"/>
    <col min="13845" max="13845" width="10.33203125" style="1" customWidth="1"/>
    <col min="13846" max="13846" width="5.6640625" style="1" customWidth="1"/>
    <col min="13847" max="13849" width="9.109375" style="1"/>
    <col min="13850" max="13850" width="7.5546875" style="1" customWidth="1"/>
    <col min="13851" max="13851" width="24.88671875" style="1" customWidth="1"/>
    <col min="13852" max="13852" width="4.33203125" style="1" customWidth="1"/>
    <col min="13853" max="13853" width="8.33203125" style="1" customWidth="1"/>
    <col min="13854" max="13854" width="8.6640625" style="1" customWidth="1"/>
    <col min="13855" max="14080" width="9.109375" style="1"/>
    <col min="14081" max="14081" width="6.6640625" style="1" customWidth="1"/>
    <col min="14082" max="14082" width="3.6640625" style="1" customWidth="1"/>
    <col min="14083" max="14083" width="13" style="1" customWidth="1"/>
    <col min="14084" max="14084" width="45.6640625" style="1" customWidth="1"/>
    <col min="14085" max="14085" width="11.33203125" style="1" customWidth="1"/>
    <col min="14086" max="14086" width="5.88671875" style="1" customWidth="1"/>
    <col min="14087" max="14087" width="8.6640625" style="1" customWidth="1"/>
    <col min="14088" max="14090" width="9.6640625" style="1" customWidth="1"/>
    <col min="14091" max="14091" width="7.44140625" style="1" customWidth="1"/>
    <col min="14092" max="14092" width="8.33203125" style="1" customWidth="1"/>
    <col min="14093" max="14093" width="7.109375" style="1" customWidth="1"/>
    <col min="14094" max="14094" width="7" style="1" customWidth="1"/>
    <col min="14095" max="14095" width="3.5546875" style="1" customWidth="1"/>
    <col min="14096" max="14096" width="12.6640625" style="1" customWidth="1"/>
    <col min="14097" max="14099" width="11.33203125" style="1" customWidth="1"/>
    <col min="14100" max="14100" width="10.5546875" style="1" customWidth="1"/>
    <col min="14101" max="14101" width="10.33203125" style="1" customWidth="1"/>
    <col min="14102" max="14102" width="5.6640625" style="1" customWidth="1"/>
    <col min="14103" max="14105" width="9.109375" style="1"/>
    <col min="14106" max="14106" width="7.5546875" style="1" customWidth="1"/>
    <col min="14107" max="14107" width="24.88671875" style="1" customWidth="1"/>
    <col min="14108" max="14108" width="4.33203125" style="1" customWidth="1"/>
    <col min="14109" max="14109" width="8.33203125" style="1" customWidth="1"/>
    <col min="14110" max="14110" width="8.6640625" style="1" customWidth="1"/>
    <col min="14111" max="14336" width="9.109375" style="1"/>
    <col min="14337" max="14337" width="6.6640625" style="1" customWidth="1"/>
    <col min="14338" max="14338" width="3.6640625" style="1" customWidth="1"/>
    <col min="14339" max="14339" width="13" style="1" customWidth="1"/>
    <col min="14340" max="14340" width="45.6640625" style="1" customWidth="1"/>
    <col min="14341" max="14341" width="11.33203125" style="1" customWidth="1"/>
    <col min="14342" max="14342" width="5.88671875" style="1" customWidth="1"/>
    <col min="14343" max="14343" width="8.6640625" style="1" customWidth="1"/>
    <col min="14344" max="14346" width="9.6640625" style="1" customWidth="1"/>
    <col min="14347" max="14347" width="7.44140625" style="1" customWidth="1"/>
    <col min="14348" max="14348" width="8.33203125" style="1" customWidth="1"/>
    <col min="14349" max="14349" width="7.109375" style="1" customWidth="1"/>
    <col min="14350" max="14350" width="7" style="1" customWidth="1"/>
    <col min="14351" max="14351" width="3.5546875" style="1" customWidth="1"/>
    <col min="14352" max="14352" width="12.6640625" style="1" customWidth="1"/>
    <col min="14353" max="14355" width="11.33203125" style="1" customWidth="1"/>
    <col min="14356" max="14356" width="10.5546875" style="1" customWidth="1"/>
    <col min="14357" max="14357" width="10.33203125" style="1" customWidth="1"/>
    <col min="14358" max="14358" width="5.6640625" style="1" customWidth="1"/>
    <col min="14359" max="14361" width="9.109375" style="1"/>
    <col min="14362" max="14362" width="7.5546875" style="1" customWidth="1"/>
    <col min="14363" max="14363" width="24.88671875" style="1" customWidth="1"/>
    <col min="14364" max="14364" width="4.33203125" style="1" customWidth="1"/>
    <col min="14365" max="14365" width="8.33203125" style="1" customWidth="1"/>
    <col min="14366" max="14366" width="8.6640625" style="1" customWidth="1"/>
    <col min="14367" max="14592" width="9.109375" style="1"/>
    <col min="14593" max="14593" width="6.6640625" style="1" customWidth="1"/>
    <col min="14594" max="14594" width="3.6640625" style="1" customWidth="1"/>
    <col min="14595" max="14595" width="13" style="1" customWidth="1"/>
    <col min="14596" max="14596" width="45.6640625" style="1" customWidth="1"/>
    <col min="14597" max="14597" width="11.33203125" style="1" customWidth="1"/>
    <col min="14598" max="14598" width="5.88671875" style="1" customWidth="1"/>
    <col min="14599" max="14599" width="8.6640625" style="1" customWidth="1"/>
    <col min="14600" max="14602" width="9.6640625" style="1" customWidth="1"/>
    <col min="14603" max="14603" width="7.44140625" style="1" customWidth="1"/>
    <col min="14604" max="14604" width="8.33203125" style="1" customWidth="1"/>
    <col min="14605" max="14605" width="7.109375" style="1" customWidth="1"/>
    <col min="14606" max="14606" width="7" style="1" customWidth="1"/>
    <col min="14607" max="14607" width="3.5546875" style="1" customWidth="1"/>
    <col min="14608" max="14608" width="12.6640625" style="1" customWidth="1"/>
    <col min="14609" max="14611" width="11.33203125" style="1" customWidth="1"/>
    <col min="14612" max="14612" width="10.5546875" style="1" customWidth="1"/>
    <col min="14613" max="14613" width="10.33203125" style="1" customWidth="1"/>
    <col min="14614" max="14614" width="5.6640625" style="1" customWidth="1"/>
    <col min="14615" max="14617" width="9.109375" style="1"/>
    <col min="14618" max="14618" width="7.5546875" style="1" customWidth="1"/>
    <col min="14619" max="14619" width="24.88671875" style="1" customWidth="1"/>
    <col min="14620" max="14620" width="4.33203125" style="1" customWidth="1"/>
    <col min="14621" max="14621" width="8.33203125" style="1" customWidth="1"/>
    <col min="14622" max="14622" width="8.6640625" style="1" customWidth="1"/>
    <col min="14623" max="14848" width="9.109375" style="1"/>
    <col min="14849" max="14849" width="6.6640625" style="1" customWidth="1"/>
    <col min="14850" max="14850" width="3.6640625" style="1" customWidth="1"/>
    <col min="14851" max="14851" width="13" style="1" customWidth="1"/>
    <col min="14852" max="14852" width="45.6640625" style="1" customWidth="1"/>
    <col min="14853" max="14853" width="11.33203125" style="1" customWidth="1"/>
    <col min="14854" max="14854" width="5.88671875" style="1" customWidth="1"/>
    <col min="14855" max="14855" width="8.6640625" style="1" customWidth="1"/>
    <col min="14856" max="14858" width="9.6640625" style="1" customWidth="1"/>
    <col min="14859" max="14859" width="7.44140625" style="1" customWidth="1"/>
    <col min="14860" max="14860" width="8.33203125" style="1" customWidth="1"/>
    <col min="14861" max="14861" width="7.109375" style="1" customWidth="1"/>
    <col min="14862" max="14862" width="7" style="1" customWidth="1"/>
    <col min="14863" max="14863" width="3.5546875" style="1" customWidth="1"/>
    <col min="14864" max="14864" width="12.6640625" style="1" customWidth="1"/>
    <col min="14865" max="14867" width="11.33203125" style="1" customWidth="1"/>
    <col min="14868" max="14868" width="10.5546875" style="1" customWidth="1"/>
    <col min="14869" max="14869" width="10.33203125" style="1" customWidth="1"/>
    <col min="14870" max="14870" width="5.6640625" style="1" customWidth="1"/>
    <col min="14871" max="14873" width="9.109375" style="1"/>
    <col min="14874" max="14874" width="7.5546875" style="1" customWidth="1"/>
    <col min="14875" max="14875" width="24.88671875" style="1" customWidth="1"/>
    <col min="14876" max="14876" width="4.33203125" style="1" customWidth="1"/>
    <col min="14877" max="14877" width="8.33203125" style="1" customWidth="1"/>
    <col min="14878" max="14878" width="8.6640625" style="1" customWidth="1"/>
    <col min="14879" max="15104" width="9.109375" style="1"/>
    <col min="15105" max="15105" width="6.6640625" style="1" customWidth="1"/>
    <col min="15106" max="15106" width="3.6640625" style="1" customWidth="1"/>
    <col min="15107" max="15107" width="13" style="1" customWidth="1"/>
    <col min="15108" max="15108" width="45.6640625" style="1" customWidth="1"/>
    <col min="15109" max="15109" width="11.33203125" style="1" customWidth="1"/>
    <col min="15110" max="15110" width="5.88671875" style="1" customWidth="1"/>
    <col min="15111" max="15111" width="8.6640625" style="1" customWidth="1"/>
    <col min="15112" max="15114" width="9.6640625" style="1" customWidth="1"/>
    <col min="15115" max="15115" width="7.44140625" style="1" customWidth="1"/>
    <col min="15116" max="15116" width="8.33203125" style="1" customWidth="1"/>
    <col min="15117" max="15117" width="7.109375" style="1" customWidth="1"/>
    <col min="15118" max="15118" width="7" style="1" customWidth="1"/>
    <col min="15119" max="15119" width="3.5546875" style="1" customWidth="1"/>
    <col min="15120" max="15120" width="12.6640625" style="1" customWidth="1"/>
    <col min="15121" max="15123" width="11.33203125" style="1" customWidth="1"/>
    <col min="15124" max="15124" width="10.5546875" style="1" customWidth="1"/>
    <col min="15125" max="15125" width="10.33203125" style="1" customWidth="1"/>
    <col min="15126" max="15126" width="5.6640625" style="1" customWidth="1"/>
    <col min="15127" max="15129" width="9.109375" style="1"/>
    <col min="15130" max="15130" width="7.5546875" style="1" customWidth="1"/>
    <col min="15131" max="15131" width="24.88671875" style="1" customWidth="1"/>
    <col min="15132" max="15132" width="4.33203125" style="1" customWidth="1"/>
    <col min="15133" max="15133" width="8.33203125" style="1" customWidth="1"/>
    <col min="15134" max="15134" width="8.6640625" style="1" customWidth="1"/>
    <col min="15135" max="15360" width="9.109375" style="1"/>
    <col min="15361" max="15361" width="6.6640625" style="1" customWidth="1"/>
    <col min="15362" max="15362" width="3.6640625" style="1" customWidth="1"/>
    <col min="15363" max="15363" width="13" style="1" customWidth="1"/>
    <col min="15364" max="15364" width="45.6640625" style="1" customWidth="1"/>
    <col min="15365" max="15365" width="11.33203125" style="1" customWidth="1"/>
    <col min="15366" max="15366" width="5.88671875" style="1" customWidth="1"/>
    <col min="15367" max="15367" width="8.6640625" style="1" customWidth="1"/>
    <col min="15368" max="15370" width="9.6640625" style="1" customWidth="1"/>
    <col min="15371" max="15371" width="7.44140625" style="1" customWidth="1"/>
    <col min="15372" max="15372" width="8.33203125" style="1" customWidth="1"/>
    <col min="15373" max="15373" width="7.109375" style="1" customWidth="1"/>
    <col min="15374" max="15374" width="7" style="1" customWidth="1"/>
    <col min="15375" max="15375" width="3.5546875" style="1" customWidth="1"/>
    <col min="15376" max="15376" width="12.6640625" style="1" customWidth="1"/>
    <col min="15377" max="15379" width="11.33203125" style="1" customWidth="1"/>
    <col min="15380" max="15380" width="10.5546875" style="1" customWidth="1"/>
    <col min="15381" max="15381" width="10.33203125" style="1" customWidth="1"/>
    <col min="15382" max="15382" width="5.6640625" style="1" customWidth="1"/>
    <col min="15383" max="15385" width="9.109375" style="1"/>
    <col min="15386" max="15386" width="7.5546875" style="1" customWidth="1"/>
    <col min="15387" max="15387" width="24.88671875" style="1" customWidth="1"/>
    <col min="15388" max="15388" width="4.33203125" style="1" customWidth="1"/>
    <col min="15389" max="15389" width="8.33203125" style="1" customWidth="1"/>
    <col min="15390" max="15390" width="8.6640625" style="1" customWidth="1"/>
    <col min="15391" max="15616" width="9.109375" style="1"/>
    <col min="15617" max="15617" width="6.6640625" style="1" customWidth="1"/>
    <col min="15618" max="15618" width="3.6640625" style="1" customWidth="1"/>
    <col min="15619" max="15619" width="13" style="1" customWidth="1"/>
    <col min="15620" max="15620" width="45.6640625" style="1" customWidth="1"/>
    <col min="15621" max="15621" width="11.33203125" style="1" customWidth="1"/>
    <col min="15622" max="15622" width="5.88671875" style="1" customWidth="1"/>
    <col min="15623" max="15623" width="8.6640625" style="1" customWidth="1"/>
    <col min="15624" max="15626" width="9.6640625" style="1" customWidth="1"/>
    <col min="15627" max="15627" width="7.44140625" style="1" customWidth="1"/>
    <col min="15628" max="15628" width="8.33203125" style="1" customWidth="1"/>
    <col min="15629" max="15629" width="7.109375" style="1" customWidth="1"/>
    <col min="15630" max="15630" width="7" style="1" customWidth="1"/>
    <col min="15631" max="15631" width="3.5546875" style="1" customWidth="1"/>
    <col min="15632" max="15632" width="12.6640625" style="1" customWidth="1"/>
    <col min="15633" max="15635" width="11.33203125" style="1" customWidth="1"/>
    <col min="15636" max="15636" width="10.5546875" style="1" customWidth="1"/>
    <col min="15637" max="15637" width="10.33203125" style="1" customWidth="1"/>
    <col min="15638" max="15638" width="5.6640625" style="1" customWidth="1"/>
    <col min="15639" max="15641" width="9.109375" style="1"/>
    <col min="15642" max="15642" width="7.5546875" style="1" customWidth="1"/>
    <col min="15643" max="15643" width="24.88671875" style="1" customWidth="1"/>
    <col min="15644" max="15644" width="4.33203125" style="1" customWidth="1"/>
    <col min="15645" max="15645" width="8.33203125" style="1" customWidth="1"/>
    <col min="15646" max="15646" width="8.6640625" style="1" customWidth="1"/>
    <col min="15647" max="15872" width="9.109375" style="1"/>
    <col min="15873" max="15873" width="6.6640625" style="1" customWidth="1"/>
    <col min="15874" max="15874" width="3.6640625" style="1" customWidth="1"/>
    <col min="15875" max="15875" width="13" style="1" customWidth="1"/>
    <col min="15876" max="15876" width="45.6640625" style="1" customWidth="1"/>
    <col min="15877" max="15877" width="11.33203125" style="1" customWidth="1"/>
    <col min="15878" max="15878" width="5.88671875" style="1" customWidth="1"/>
    <col min="15879" max="15879" width="8.6640625" style="1" customWidth="1"/>
    <col min="15880" max="15882" width="9.6640625" style="1" customWidth="1"/>
    <col min="15883" max="15883" width="7.44140625" style="1" customWidth="1"/>
    <col min="15884" max="15884" width="8.33203125" style="1" customWidth="1"/>
    <col min="15885" max="15885" width="7.109375" style="1" customWidth="1"/>
    <col min="15886" max="15886" width="7" style="1" customWidth="1"/>
    <col min="15887" max="15887" width="3.5546875" style="1" customWidth="1"/>
    <col min="15888" max="15888" width="12.6640625" style="1" customWidth="1"/>
    <col min="15889" max="15891" width="11.33203125" style="1" customWidth="1"/>
    <col min="15892" max="15892" width="10.5546875" style="1" customWidth="1"/>
    <col min="15893" max="15893" width="10.33203125" style="1" customWidth="1"/>
    <col min="15894" max="15894" width="5.6640625" style="1" customWidth="1"/>
    <col min="15895" max="15897" width="9.109375" style="1"/>
    <col min="15898" max="15898" width="7.5546875" style="1" customWidth="1"/>
    <col min="15899" max="15899" width="24.88671875" style="1" customWidth="1"/>
    <col min="15900" max="15900" width="4.33203125" style="1" customWidth="1"/>
    <col min="15901" max="15901" width="8.33203125" style="1" customWidth="1"/>
    <col min="15902" max="15902" width="8.6640625" style="1" customWidth="1"/>
    <col min="15903" max="16128" width="9.109375" style="1"/>
    <col min="16129" max="16129" width="6.6640625" style="1" customWidth="1"/>
    <col min="16130" max="16130" width="3.6640625" style="1" customWidth="1"/>
    <col min="16131" max="16131" width="13" style="1" customWidth="1"/>
    <col min="16132" max="16132" width="45.6640625" style="1" customWidth="1"/>
    <col min="16133" max="16133" width="11.33203125" style="1" customWidth="1"/>
    <col min="16134" max="16134" width="5.88671875" style="1" customWidth="1"/>
    <col min="16135" max="16135" width="8.6640625" style="1" customWidth="1"/>
    <col min="16136" max="16138" width="9.6640625" style="1" customWidth="1"/>
    <col min="16139" max="16139" width="7.44140625" style="1" customWidth="1"/>
    <col min="16140" max="16140" width="8.33203125" style="1" customWidth="1"/>
    <col min="16141" max="16141" width="7.109375" style="1" customWidth="1"/>
    <col min="16142" max="16142" width="7" style="1" customWidth="1"/>
    <col min="16143" max="16143" width="3.5546875" style="1" customWidth="1"/>
    <col min="16144" max="16144" width="12.6640625" style="1" customWidth="1"/>
    <col min="16145" max="16147" width="11.33203125" style="1" customWidth="1"/>
    <col min="16148" max="16148" width="10.5546875" style="1" customWidth="1"/>
    <col min="16149" max="16149" width="10.33203125" style="1" customWidth="1"/>
    <col min="16150" max="16150" width="5.6640625" style="1" customWidth="1"/>
    <col min="16151" max="16153" width="9.109375" style="1"/>
    <col min="16154" max="16154" width="7.5546875" style="1" customWidth="1"/>
    <col min="16155" max="16155" width="24.88671875" style="1" customWidth="1"/>
    <col min="16156" max="16156" width="4.33203125" style="1" customWidth="1"/>
    <col min="16157" max="16157" width="8.33203125" style="1" customWidth="1"/>
    <col min="16158" max="16158" width="8.6640625" style="1" customWidth="1"/>
    <col min="16159" max="16384" width="9.109375" style="1"/>
  </cols>
  <sheetData>
    <row r="1" spans="1:34">
      <c r="A1" s="9" t="s">
        <v>0</v>
      </c>
      <c r="B1" s="1"/>
      <c r="C1" s="1"/>
      <c r="D1" s="1"/>
      <c r="E1" s="1"/>
      <c r="F1" s="1"/>
      <c r="G1" s="6"/>
      <c r="H1" s="1"/>
      <c r="I1" s="9" t="s">
        <v>1496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  <c r="AE1" s="1"/>
      <c r="AF1" s="1"/>
      <c r="AG1" s="1"/>
      <c r="AH1" s="1"/>
    </row>
    <row r="2" spans="1:34">
      <c r="A2" s="9" t="s">
        <v>1221</v>
      </c>
      <c r="B2" s="1"/>
      <c r="C2" s="1"/>
      <c r="D2" s="1"/>
      <c r="E2" s="1"/>
      <c r="F2" s="1"/>
      <c r="G2" s="6"/>
      <c r="H2" s="8"/>
      <c r="I2" s="9" t="s">
        <v>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8</v>
      </c>
      <c r="AA2" s="23" t="s">
        <v>9</v>
      </c>
      <c r="AB2" s="24" t="s">
        <v>10</v>
      </c>
      <c r="AC2" s="24"/>
      <c r="AD2" s="23"/>
      <c r="AE2" s="1"/>
      <c r="AF2" s="1"/>
      <c r="AG2" s="1"/>
      <c r="AH2" s="1"/>
    </row>
    <row r="3" spans="1:34">
      <c r="A3" s="9" t="s">
        <v>11</v>
      </c>
      <c r="B3" s="1"/>
      <c r="C3" s="1"/>
      <c r="D3" s="1"/>
      <c r="E3" s="1"/>
      <c r="F3" s="1"/>
      <c r="G3" s="6"/>
      <c r="H3" s="1"/>
      <c r="I3" s="9" t="s">
        <v>964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17</v>
      </c>
      <c r="AA4" s="23" t="s">
        <v>18</v>
      </c>
      <c r="AB4" s="24" t="s">
        <v>10</v>
      </c>
      <c r="AC4" s="24"/>
      <c r="AD4" s="23"/>
      <c r="AE4" s="1"/>
      <c r="AF4" s="1"/>
      <c r="AG4" s="1"/>
      <c r="AH4" s="1"/>
    </row>
    <row r="5" spans="1:34">
      <c r="A5" s="9" t="s">
        <v>959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20</v>
      </c>
      <c r="AA5" s="23" t="s">
        <v>14</v>
      </c>
      <c r="AB5" s="24" t="s">
        <v>10</v>
      </c>
      <c r="AC5" s="24" t="s">
        <v>15</v>
      </c>
      <c r="AD5" s="23" t="s">
        <v>16</v>
      </c>
      <c r="AE5" s="1"/>
      <c r="AF5" s="1"/>
      <c r="AG5" s="1"/>
      <c r="AH5" s="1"/>
    </row>
    <row r="6" spans="1:34">
      <c r="A6" s="9" t="s">
        <v>965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8">
      <c r="A8" s="1" t="s">
        <v>21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22</v>
      </c>
      <c r="B9" s="25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  <c r="J9" s="115" t="s">
        <v>31</v>
      </c>
      <c r="K9" s="26" t="s">
        <v>32</v>
      </c>
      <c r="L9" s="27"/>
      <c r="M9" s="28" t="s">
        <v>33</v>
      </c>
      <c r="N9" s="27"/>
      <c r="O9" s="25" t="s">
        <v>34</v>
      </c>
      <c r="P9" s="30" t="s">
        <v>35</v>
      </c>
      <c r="Q9" s="29" t="s">
        <v>26</v>
      </c>
      <c r="R9" s="29" t="s">
        <v>26</v>
      </c>
      <c r="S9" s="30" t="s">
        <v>26</v>
      </c>
      <c r="T9" s="10" t="s">
        <v>36</v>
      </c>
      <c r="U9" s="10" t="s">
        <v>37</v>
      </c>
      <c r="V9" s="10" t="s">
        <v>38</v>
      </c>
      <c r="W9" s="11" t="s">
        <v>39</v>
      </c>
      <c r="X9" s="11" t="s">
        <v>40</v>
      </c>
      <c r="Y9" s="11" t="s">
        <v>41</v>
      </c>
      <c r="Z9" s="12" t="s">
        <v>42</v>
      </c>
      <c r="AA9" s="12" t="s">
        <v>43</v>
      </c>
      <c r="AB9" s="1" t="s">
        <v>38</v>
      </c>
      <c r="AC9" s="1"/>
      <c r="AD9" s="1"/>
      <c r="AE9" s="1"/>
      <c r="AF9" s="1"/>
      <c r="AG9" s="1"/>
      <c r="AH9" s="1"/>
    </row>
    <row r="10" spans="1:34">
      <c r="A10" s="31" t="s">
        <v>44</v>
      </c>
      <c r="B10" s="31" t="s">
        <v>45</v>
      </c>
      <c r="C10" s="32"/>
      <c r="D10" s="31" t="s">
        <v>46</v>
      </c>
      <c r="E10" s="31" t="s">
        <v>47</v>
      </c>
      <c r="F10" s="31" t="s">
        <v>48</v>
      </c>
      <c r="G10" s="31" t="s">
        <v>49</v>
      </c>
      <c r="H10" s="31"/>
      <c r="I10" s="31" t="s">
        <v>50</v>
      </c>
      <c r="J10" s="116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51</v>
      </c>
      <c r="P10" s="35"/>
      <c r="Q10" s="34" t="s">
        <v>52</v>
      </c>
      <c r="R10" s="34" t="s">
        <v>53</v>
      </c>
      <c r="S10" s="35" t="s">
        <v>54</v>
      </c>
      <c r="T10" s="10" t="s">
        <v>55</v>
      </c>
      <c r="U10" s="10" t="s">
        <v>56</v>
      </c>
      <c r="V10" s="10" t="s">
        <v>57</v>
      </c>
      <c r="W10" s="5"/>
      <c r="X10" s="1"/>
      <c r="Y10" s="1"/>
      <c r="Z10" s="12" t="s">
        <v>58</v>
      </c>
      <c r="AA10" s="12" t="s">
        <v>44</v>
      </c>
      <c r="AB10" s="1" t="s">
        <v>59</v>
      </c>
      <c r="AC10" s="1"/>
      <c r="AD10" s="1"/>
      <c r="AE10" s="1"/>
      <c r="AF10" s="1"/>
      <c r="AG10" s="1"/>
      <c r="AH10" s="1"/>
    </row>
    <row r="11" spans="1:34">
      <c r="J11" s="117"/>
    </row>
    <row r="12" spans="1:34">
      <c r="B12" s="37" t="s">
        <v>60</v>
      </c>
      <c r="J12" s="117"/>
    </row>
    <row r="13" spans="1:34">
      <c r="B13" s="15" t="s">
        <v>61</v>
      </c>
      <c r="J13" s="117"/>
    </row>
    <row r="14" spans="1:34">
      <c r="A14" s="13">
        <v>1</v>
      </c>
      <c r="B14" s="14" t="s">
        <v>62</v>
      </c>
      <c r="C14" s="15" t="s">
        <v>63</v>
      </c>
      <c r="D14" s="36" t="s">
        <v>64</v>
      </c>
      <c r="E14" s="17">
        <v>19.25</v>
      </c>
      <c r="F14" s="16" t="s">
        <v>65</v>
      </c>
      <c r="H14" s="18">
        <f>ROUND(E14*G14, 2)</f>
        <v>0</v>
      </c>
      <c r="J14" s="117">
        <f>ROUND(E14*G14, 2)</f>
        <v>0</v>
      </c>
      <c r="P14" s="16" t="s">
        <v>66</v>
      </c>
      <c r="V14" s="20" t="s">
        <v>67</v>
      </c>
      <c r="Z14" s="15" t="s">
        <v>68</v>
      </c>
      <c r="AB14" s="16">
        <v>1</v>
      </c>
    </row>
    <row r="15" spans="1:34">
      <c r="D15" s="36" t="s">
        <v>966</v>
      </c>
      <c r="J15" s="117"/>
      <c r="V15" s="20" t="s">
        <v>69</v>
      </c>
    </row>
    <row r="16" spans="1:34">
      <c r="D16" s="36" t="s">
        <v>967</v>
      </c>
      <c r="J16" s="117"/>
      <c r="V16" s="20" t="s">
        <v>69</v>
      </c>
    </row>
    <row r="17" spans="1:28">
      <c r="A17" s="13">
        <v>2</v>
      </c>
      <c r="B17" s="14" t="s">
        <v>62</v>
      </c>
      <c r="C17" s="15" t="s">
        <v>70</v>
      </c>
      <c r="D17" s="36" t="s">
        <v>71</v>
      </c>
      <c r="E17" s="17">
        <v>11.882999999999999</v>
      </c>
      <c r="F17" s="16" t="s">
        <v>65</v>
      </c>
      <c r="H17" s="18">
        <f>ROUND(E17*G17, 2)</f>
        <v>0</v>
      </c>
      <c r="J17" s="117">
        <f>ROUND(E17*G17, 2)</f>
        <v>0</v>
      </c>
      <c r="P17" s="16" t="s">
        <v>66</v>
      </c>
      <c r="V17" s="20" t="s">
        <v>67</v>
      </c>
      <c r="Z17" s="15" t="s">
        <v>68</v>
      </c>
      <c r="AB17" s="16">
        <v>1</v>
      </c>
    </row>
    <row r="18" spans="1:28">
      <c r="D18" s="36" t="s">
        <v>968</v>
      </c>
      <c r="J18" s="117"/>
      <c r="V18" s="20" t="s">
        <v>69</v>
      </c>
    </row>
    <row r="19" spans="1:28">
      <c r="D19" s="36" t="s">
        <v>969</v>
      </c>
      <c r="J19" s="117"/>
      <c r="V19" s="20" t="s">
        <v>69</v>
      </c>
    </row>
    <row r="20" spans="1:28">
      <c r="D20" s="36" t="s">
        <v>970</v>
      </c>
      <c r="J20" s="117"/>
      <c r="V20" s="20" t="s">
        <v>69</v>
      </c>
    </row>
    <row r="21" spans="1:28">
      <c r="D21" s="36" t="s">
        <v>971</v>
      </c>
      <c r="J21" s="117"/>
      <c r="V21" s="20" t="s">
        <v>69</v>
      </c>
    </row>
    <row r="22" spans="1:28">
      <c r="A22" s="13">
        <v>3</v>
      </c>
      <c r="B22" s="14" t="s">
        <v>62</v>
      </c>
      <c r="C22" s="15" t="s">
        <v>72</v>
      </c>
      <c r="D22" s="36" t="s">
        <v>73</v>
      </c>
      <c r="E22" s="17">
        <v>5.1239999999999997</v>
      </c>
      <c r="F22" s="16" t="s">
        <v>65</v>
      </c>
      <c r="H22" s="18">
        <f>ROUND(E22*G22, 2)</f>
        <v>0</v>
      </c>
      <c r="J22" s="117">
        <f>ROUND(E22*G22, 2)</f>
        <v>0</v>
      </c>
      <c r="P22" s="16" t="s">
        <v>66</v>
      </c>
      <c r="V22" s="20" t="s">
        <v>67</v>
      </c>
      <c r="Z22" s="15" t="s">
        <v>68</v>
      </c>
      <c r="AB22" s="16">
        <v>1</v>
      </c>
    </row>
    <row r="23" spans="1:28">
      <c r="D23" s="36" t="s">
        <v>972</v>
      </c>
      <c r="J23" s="117"/>
      <c r="V23" s="20" t="s">
        <v>69</v>
      </c>
    </row>
    <row r="24" spans="1:28">
      <c r="D24" s="36" t="s">
        <v>973</v>
      </c>
      <c r="J24" s="117"/>
      <c r="V24" s="20" t="s">
        <v>69</v>
      </c>
    </row>
    <row r="25" spans="1:28">
      <c r="D25" s="36" t="s">
        <v>974</v>
      </c>
      <c r="J25" s="117"/>
      <c r="V25" s="20" t="s">
        <v>69</v>
      </c>
    </row>
    <row r="26" spans="1:28">
      <c r="A26" s="13">
        <v>4</v>
      </c>
      <c r="B26" s="14" t="s">
        <v>62</v>
      </c>
      <c r="C26" s="15" t="s">
        <v>74</v>
      </c>
      <c r="D26" s="36" t="s">
        <v>75</v>
      </c>
      <c r="E26" s="17">
        <v>11.375999999999999</v>
      </c>
      <c r="F26" s="16" t="s">
        <v>65</v>
      </c>
      <c r="H26" s="18">
        <f>ROUND(E26*G26, 2)</f>
        <v>0</v>
      </c>
      <c r="J26" s="117">
        <f>ROUND(E26*G26, 2)</f>
        <v>0</v>
      </c>
      <c r="P26" s="16" t="s">
        <v>66</v>
      </c>
      <c r="V26" s="20" t="s">
        <v>67</v>
      </c>
      <c r="Z26" s="15" t="s">
        <v>76</v>
      </c>
      <c r="AB26" s="16">
        <v>1</v>
      </c>
    </row>
    <row r="27" spans="1:28">
      <c r="D27" s="36" t="s">
        <v>975</v>
      </c>
      <c r="J27" s="117"/>
      <c r="V27" s="20" t="s">
        <v>69</v>
      </c>
    </row>
    <row r="28" spans="1:28">
      <c r="A28" s="13">
        <v>5</v>
      </c>
      <c r="B28" s="14" t="s">
        <v>62</v>
      </c>
      <c r="C28" s="15" t="s">
        <v>77</v>
      </c>
      <c r="D28" s="36" t="s">
        <v>78</v>
      </c>
      <c r="E28" s="17">
        <v>30.568999999999999</v>
      </c>
      <c r="F28" s="16" t="s">
        <v>65</v>
      </c>
      <c r="H28" s="18">
        <f>ROUND(E28*G28, 2)</f>
        <v>0</v>
      </c>
      <c r="J28" s="117">
        <f>ROUND(E28*G28, 2)</f>
        <v>0</v>
      </c>
      <c r="P28" s="16" t="s">
        <v>66</v>
      </c>
      <c r="V28" s="20" t="s">
        <v>67</v>
      </c>
      <c r="Z28" s="15" t="s">
        <v>76</v>
      </c>
      <c r="AB28" s="16">
        <v>1</v>
      </c>
    </row>
    <row r="29" spans="1:28">
      <c r="D29" s="36" t="s">
        <v>976</v>
      </c>
      <c r="J29" s="117"/>
      <c r="V29" s="20" t="s">
        <v>69</v>
      </c>
    </row>
    <row r="30" spans="1:28">
      <c r="D30" s="36" t="s">
        <v>977</v>
      </c>
      <c r="J30" s="117"/>
      <c r="V30" s="20" t="s">
        <v>69</v>
      </c>
    </row>
    <row r="31" spans="1:28">
      <c r="A31" s="13">
        <v>6</v>
      </c>
      <c r="B31" s="14" t="s">
        <v>62</v>
      </c>
      <c r="C31" s="15" t="s">
        <v>79</v>
      </c>
      <c r="D31" s="36" t="s">
        <v>80</v>
      </c>
      <c r="E31" s="17">
        <v>30.568999999999999</v>
      </c>
      <c r="F31" s="16" t="s">
        <v>65</v>
      </c>
      <c r="H31" s="18">
        <f>ROUND(E31*G31, 2)</f>
        <v>0</v>
      </c>
      <c r="J31" s="117">
        <f>ROUND(E31*G31, 2)</f>
        <v>0</v>
      </c>
      <c r="P31" s="16" t="s">
        <v>66</v>
      </c>
      <c r="V31" s="20" t="s">
        <v>67</v>
      </c>
      <c r="Z31" s="15" t="s">
        <v>76</v>
      </c>
      <c r="AB31" s="16">
        <v>1</v>
      </c>
    </row>
    <row r="32" spans="1:28">
      <c r="A32" s="13">
        <v>7</v>
      </c>
      <c r="B32" s="14" t="s">
        <v>82</v>
      </c>
      <c r="C32" s="15" t="s">
        <v>83</v>
      </c>
      <c r="D32" s="36" t="s">
        <v>84</v>
      </c>
      <c r="E32" s="17">
        <v>5.6879999999999997</v>
      </c>
      <c r="F32" s="16" t="s">
        <v>65</v>
      </c>
      <c r="H32" s="18">
        <f>ROUND(E32*G32, 2)</f>
        <v>0</v>
      </c>
      <c r="J32" s="117">
        <f>ROUND(E32*G32, 2)</f>
        <v>0</v>
      </c>
      <c r="P32" s="16" t="s">
        <v>66</v>
      </c>
      <c r="V32" s="20" t="s">
        <v>67</v>
      </c>
      <c r="Z32" s="15" t="s">
        <v>68</v>
      </c>
      <c r="AB32" s="16">
        <v>1</v>
      </c>
    </row>
    <row r="33" spans="1:28">
      <c r="D33" s="36" t="s">
        <v>978</v>
      </c>
      <c r="J33" s="117"/>
      <c r="V33" s="20" t="s">
        <v>69</v>
      </c>
    </row>
    <row r="34" spans="1:28">
      <c r="D34" s="38" t="s">
        <v>85</v>
      </c>
      <c r="E34" s="39">
        <f>J34</f>
        <v>0</v>
      </c>
      <c r="H34" s="39">
        <f>SUM(H12:H33)</f>
        <v>0</v>
      </c>
      <c r="I34" s="39">
        <f>SUM(I12:I33)</f>
        <v>0</v>
      </c>
      <c r="J34" s="118">
        <f>SUM(J12:J33)</f>
        <v>0</v>
      </c>
      <c r="L34" s="40">
        <f>SUM(L12:L33)</f>
        <v>0</v>
      </c>
      <c r="N34" s="41">
        <f>SUM(N12:N33)</f>
        <v>0</v>
      </c>
      <c r="W34" s="17">
        <f>SUM(W12:W33)</f>
        <v>0</v>
      </c>
    </row>
    <row r="35" spans="1:28">
      <c r="J35" s="117"/>
    </row>
    <row r="36" spans="1:28">
      <c r="B36" s="15" t="s">
        <v>86</v>
      </c>
      <c r="J36" s="117"/>
    </row>
    <row r="37" spans="1:28">
      <c r="A37" s="13">
        <v>8</v>
      </c>
      <c r="B37" s="14" t="s">
        <v>82</v>
      </c>
      <c r="C37" s="15" t="s">
        <v>87</v>
      </c>
      <c r="D37" s="36" t="s">
        <v>88</v>
      </c>
      <c r="E37" s="17">
        <v>71.69</v>
      </c>
      <c r="F37" s="16" t="s">
        <v>89</v>
      </c>
      <c r="H37" s="18">
        <f>ROUND(E37*G37, 2)</f>
        <v>0</v>
      </c>
      <c r="J37" s="117">
        <f>ROUND(E37*G37, 2)</f>
        <v>0</v>
      </c>
      <c r="P37" s="16" t="s">
        <v>66</v>
      </c>
      <c r="V37" s="20" t="s">
        <v>67</v>
      </c>
      <c r="Z37" s="15" t="s">
        <v>68</v>
      </c>
      <c r="AB37" s="16">
        <v>1</v>
      </c>
    </row>
    <row r="38" spans="1:28">
      <c r="D38" s="36" t="s">
        <v>979</v>
      </c>
      <c r="J38" s="117"/>
      <c r="V38" s="20" t="s">
        <v>69</v>
      </c>
    </row>
    <row r="39" spans="1:28">
      <c r="A39" s="13">
        <v>9</v>
      </c>
      <c r="B39" s="14" t="s">
        <v>90</v>
      </c>
      <c r="C39" s="15" t="s">
        <v>91</v>
      </c>
      <c r="D39" s="36" t="s">
        <v>92</v>
      </c>
      <c r="E39" s="17">
        <v>4.1859999999999999</v>
      </c>
      <c r="F39" s="16" t="s">
        <v>65</v>
      </c>
      <c r="H39" s="18">
        <f>ROUND(E39*G39, 2)</f>
        <v>0</v>
      </c>
      <c r="J39" s="117">
        <f>ROUND(E39*G39, 2)</f>
        <v>0</v>
      </c>
      <c r="K39" s="19">
        <v>1.93971</v>
      </c>
      <c r="L39" s="19">
        <f>E39*K39</f>
        <v>8.1196260599999999</v>
      </c>
      <c r="P39" s="16" t="s">
        <v>66</v>
      </c>
      <c r="V39" s="20" t="s">
        <v>67</v>
      </c>
      <c r="Z39" s="15" t="s">
        <v>93</v>
      </c>
      <c r="AB39" s="16">
        <v>1</v>
      </c>
    </row>
    <row r="40" spans="1:28">
      <c r="D40" s="36" t="s">
        <v>980</v>
      </c>
      <c r="J40" s="117"/>
      <c r="V40" s="20" t="s">
        <v>69</v>
      </c>
    </row>
    <row r="41" spans="1:28">
      <c r="A41" s="13">
        <v>10</v>
      </c>
      <c r="B41" s="14" t="s">
        <v>94</v>
      </c>
      <c r="C41" s="15" t="s">
        <v>362</v>
      </c>
      <c r="D41" s="36" t="s">
        <v>361</v>
      </c>
      <c r="E41" s="17">
        <v>9.8109999999999999</v>
      </c>
      <c r="F41" s="16" t="s">
        <v>65</v>
      </c>
      <c r="H41" s="18">
        <f>ROUND(E41*G41, 2)</f>
        <v>0</v>
      </c>
      <c r="J41" s="117">
        <f>ROUND(E41*G41, 2)</f>
        <v>0</v>
      </c>
      <c r="K41" s="19">
        <v>2.23706</v>
      </c>
      <c r="L41" s="19">
        <f>E41*K41</f>
        <v>21.947795660000001</v>
      </c>
      <c r="P41" s="16" t="s">
        <v>66</v>
      </c>
      <c r="V41" s="20" t="s">
        <v>67</v>
      </c>
      <c r="Z41" s="15" t="s">
        <v>95</v>
      </c>
      <c r="AB41" s="16">
        <v>1</v>
      </c>
    </row>
    <row r="42" spans="1:28">
      <c r="D42" s="36" t="s">
        <v>981</v>
      </c>
      <c r="J42" s="117"/>
      <c r="V42" s="20" t="s">
        <v>69</v>
      </c>
    </row>
    <row r="43" spans="1:28">
      <c r="A43" s="13">
        <v>11</v>
      </c>
      <c r="B43" s="14" t="s">
        <v>94</v>
      </c>
      <c r="C43" s="15" t="s">
        <v>96</v>
      </c>
      <c r="D43" s="36" t="s">
        <v>97</v>
      </c>
      <c r="E43" s="17">
        <v>4.9859999999999998</v>
      </c>
      <c r="F43" s="16" t="s">
        <v>89</v>
      </c>
      <c r="H43" s="18">
        <f>ROUND(E43*G43, 2)</f>
        <v>0</v>
      </c>
      <c r="J43" s="117">
        <f>ROUND(E43*G43, 2)</f>
        <v>0</v>
      </c>
      <c r="K43" s="19">
        <v>2.2300000000000002E-3</v>
      </c>
      <c r="L43" s="19">
        <f>E43*K43</f>
        <v>1.111878E-2</v>
      </c>
      <c r="P43" s="16" t="s">
        <v>66</v>
      </c>
      <c r="V43" s="20" t="s">
        <v>67</v>
      </c>
      <c r="Z43" s="15" t="s">
        <v>95</v>
      </c>
      <c r="AB43" s="16">
        <v>1</v>
      </c>
    </row>
    <row r="44" spans="1:28">
      <c r="D44" s="36" t="s">
        <v>982</v>
      </c>
      <c r="J44" s="117"/>
      <c r="V44" s="20" t="s">
        <v>69</v>
      </c>
    </row>
    <row r="45" spans="1:28">
      <c r="A45" s="13">
        <v>12</v>
      </c>
      <c r="B45" s="14" t="s">
        <v>94</v>
      </c>
      <c r="C45" s="15" t="s">
        <v>98</v>
      </c>
      <c r="D45" s="36" t="s">
        <v>99</v>
      </c>
      <c r="E45" s="17">
        <v>4.9859999999999998</v>
      </c>
      <c r="F45" s="16" t="s">
        <v>89</v>
      </c>
      <c r="H45" s="18">
        <f>ROUND(E45*G45, 2)</f>
        <v>0</v>
      </c>
      <c r="J45" s="117">
        <f>ROUND(E45*G45, 2)</f>
        <v>0</v>
      </c>
      <c r="P45" s="16" t="s">
        <v>66</v>
      </c>
      <c r="V45" s="20" t="s">
        <v>67</v>
      </c>
      <c r="Z45" s="15" t="s">
        <v>95</v>
      </c>
      <c r="AB45" s="16">
        <v>1</v>
      </c>
    </row>
    <row r="46" spans="1:28">
      <c r="A46" s="13">
        <v>13</v>
      </c>
      <c r="B46" s="14" t="s">
        <v>94</v>
      </c>
      <c r="C46" s="15" t="s">
        <v>100</v>
      </c>
      <c r="D46" s="36" t="s">
        <v>101</v>
      </c>
      <c r="E46" s="17">
        <v>0.60199999999999998</v>
      </c>
      <c r="F46" s="16" t="s">
        <v>102</v>
      </c>
      <c r="H46" s="18">
        <f>ROUND(E46*G46, 2)</f>
        <v>0</v>
      </c>
      <c r="J46" s="117">
        <f>ROUND(E46*G46, 2)</f>
        <v>0</v>
      </c>
      <c r="K46" s="19">
        <v>0.98900999999999994</v>
      </c>
      <c r="L46" s="19">
        <f>E46*K46</f>
        <v>0.5953840199999999</v>
      </c>
      <c r="P46" s="16" t="s">
        <v>66</v>
      </c>
      <c r="V46" s="20" t="s">
        <v>67</v>
      </c>
      <c r="Z46" s="15" t="s">
        <v>95</v>
      </c>
      <c r="AB46" s="16">
        <v>1</v>
      </c>
    </row>
    <row r="47" spans="1:28">
      <c r="D47" s="36" t="s">
        <v>983</v>
      </c>
      <c r="J47" s="117"/>
      <c r="V47" s="20" t="s">
        <v>69</v>
      </c>
    </row>
    <row r="48" spans="1:28">
      <c r="A48" s="13">
        <v>14</v>
      </c>
      <c r="B48" s="14" t="s">
        <v>94</v>
      </c>
      <c r="C48" s="15" t="s">
        <v>984</v>
      </c>
      <c r="D48" s="36" t="s">
        <v>985</v>
      </c>
      <c r="E48" s="17">
        <v>6.4119999999999999</v>
      </c>
      <c r="F48" s="16" t="s">
        <v>65</v>
      </c>
      <c r="H48" s="18">
        <f>ROUND(E48*G48, 2)</f>
        <v>0</v>
      </c>
      <c r="J48" s="117">
        <f>ROUND(E48*G48, 2)</f>
        <v>0</v>
      </c>
      <c r="K48" s="19">
        <v>2.2075499999999999</v>
      </c>
      <c r="L48" s="19">
        <f>E48*K48</f>
        <v>14.154810599999999</v>
      </c>
      <c r="P48" s="16" t="s">
        <v>66</v>
      </c>
      <c r="V48" s="20" t="s">
        <v>67</v>
      </c>
      <c r="Z48" s="15" t="s">
        <v>95</v>
      </c>
      <c r="AB48" s="16">
        <v>1</v>
      </c>
    </row>
    <row r="49" spans="1:28">
      <c r="D49" s="36" t="s">
        <v>986</v>
      </c>
      <c r="J49" s="117"/>
      <c r="V49" s="20" t="s">
        <v>69</v>
      </c>
    </row>
    <row r="50" spans="1:28">
      <c r="A50" s="13">
        <v>15</v>
      </c>
      <c r="B50" s="14" t="s">
        <v>94</v>
      </c>
      <c r="C50" s="15" t="s">
        <v>103</v>
      </c>
      <c r="D50" s="36" t="s">
        <v>104</v>
      </c>
      <c r="E50" s="17">
        <v>3.8039999999999998</v>
      </c>
      <c r="F50" s="16" t="s">
        <v>65</v>
      </c>
      <c r="H50" s="18">
        <f>ROUND(E50*G50, 2)</f>
        <v>0</v>
      </c>
      <c r="J50" s="117">
        <f>ROUND(E50*G50, 2)</f>
        <v>0</v>
      </c>
      <c r="K50" s="19">
        <v>2.35745</v>
      </c>
      <c r="L50" s="19">
        <f>E50*K50</f>
        <v>8.9677398000000004</v>
      </c>
      <c r="P50" s="16" t="s">
        <v>66</v>
      </c>
      <c r="V50" s="20" t="s">
        <v>67</v>
      </c>
      <c r="Z50" s="15" t="s">
        <v>105</v>
      </c>
      <c r="AB50" s="16">
        <v>1</v>
      </c>
    </row>
    <row r="51" spans="1:28">
      <c r="D51" s="36" t="s">
        <v>987</v>
      </c>
      <c r="J51" s="117"/>
      <c r="V51" s="20" t="s">
        <v>69</v>
      </c>
    </row>
    <row r="52" spans="1:28">
      <c r="D52" s="38" t="s">
        <v>106</v>
      </c>
      <c r="E52" s="39">
        <f>J52</f>
        <v>0</v>
      </c>
      <c r="H52" s="39">
        <f>SUM(H36:H51)</f>
        <v>0</v>
      </c>
      <c r="I52" s="39">
        <f>SUM(I36:I51)</f>
        <v>0</v>
      </c>
      <c r="J52" s="118">
        <f>SUM(J36:J51)</f>
        <v>0</v>
      </c>
      <c r="L52" s="40">
        <f>SUM(L36:L51)</f>
        <v>53.796474919999994</v>
      </c>
      <c r="N52" s="41">
        <f>SUM(N36:N51)</f>
        <v>0</v>
      </c>
      <c r="W52" s="17">
        <f>SUM(W36:W51)</f>
        <v>0</v>
      </c>
    </row>
    <row r="53" spans="1:28">
      <c r="J53" s="117"/>
    </row>
    <row r="54" spans="1:28">
      <c r="B54" s="15" t="s">
        <v>107</v>
      </c>
      <c r="J54" s="117"/>
    </row>
    <row r="55" spans="1:28">
      <c r="A55" s="13">
        <v>16</v>
      </c>
      <c r="B55" s="14" t="s">
        <v>348</v>
      </c>
      <c r="C55" s="15" t="s">
        <v>350</v>
      </c>
      <c r="D55" s="36" t="s">
        <v>988</v>
      </c>
      <c r="E55" s="17">
        <v>64</v>
      </c>
      <c r="F55" s="16" t="s">
        <v>221</v>
      </c>
      <c r="H55" s="18">
        <f>ROUND(E55*G55, 2)</f>
        <v>0</v>
      </c>
      <c r="J55" s="117">
        <f>ROUND(E55*G55, 2)</f>
        <v>0</v>
      </c>
      <c r="P55" s="16" t="s">
        <v>66</v>
      </c>
      <c r="V55" s="20" t="s">
        <v>67</v>
      </c>
      <c r="Z55" s="15" t="s">
        <v>345</v>
      </c>
      <c r="AB55" s="16">
        <v>1</v>
      </c>
    </row>
    <row r="56" spans="1:28">
      <c r="D56" s="36" t="s">
        <v>989</v>
      </c>
      <c r="J56" s="117"/>
      <c r="V56" s="20" t="s">
        <v>69</v>
      </c>
    </row>
    <row r="57" spans="1:28">
      <c r="D57" s="38" t="s">
        <v>111</v>
      </c>
      <c r="E57" s="39">
        <f>J57</f>
        <v>0</v>
      </c>
      <c r="H57" s="39">
        <f>SUM(H54:H56)</f>
        <v>0</v>
      </c>
      <c r="I57" s="39">
        <f>SUM(I54:I56)</f>
        <v>0</v>
      </c>
      <c r="J57" s="118">
        <f>SUM(J54:J56)</f>
        <v>0</v>
      </c>
      <c r="L57" s="40">
        <f>SUM(L54:L56)</f>
        <v>0</v>
      </c>
      <c r="N57" s="41">
        <f>SUM(N54:N56)</f>
        <v>0</v>
      </c>
      <c r="W57" s="17">
        <f>SUM(W54:W56)</f>
        <v>0</v>
      </c>
    </row>
    <row r="58" spans="1:28">
      <c r="J58" s="117"/>
    </row>
    <row r="59" spans="1:28">
      <c r="B59" s="15" t="s">
        <v>112</v>
      </c>
      <c r="J59" s="117"/>
    </row>
    <row r="60" spans="1:28">
      <c r="A60" s="13">
        <v>17</v>
      </c>
      <c r="B60" s="14" t="s">
        <v>94</v>
      </c>
      <c r="C60" s="15" t="s">
        <v>113</v>
      </c>
      <c r="D60" s="36" t="s">
        <v>114</v>
      </c>
      <c r="E60" s="17">
        <v>12</v>
      </c>
      <c r="F60" s="16" t="s">
        <v>109</v>
      </c>
      <c r="H60" s="18">
        <f>ROUND(E60*G60, 2)</f>
        <v>0</v>
      </c>
      <c r="J60" s="117">
        <f>ROUND(E60*G60, 2)</f>
        <v>0</v>
      </c>
      <c r="K60" s="19">
        <v>1.8859999999999998E-2</v>
      </c>
      <c r="L60" s="19">
        <f>E60*K60</f>
        <v>0.22631999999999997</v>
      </c>
      <c r="P60" s="16" t="s">
        <v>66</v>
      </c>
      <c r="V60" s="20" t="s">
        <v>67</v>
      </c>
      <c r="Z60" s="15" t="s">
        <v>115</v>
      </c>
      <c r="AB60" s="16">
        <v>1</v>
      </c>
    </row>
    <row r="61" spans="1:28">
      <c r="D61" s="36" t="s">
        <v>990</v>
      </c>
      <c r="J61" s="117"/>
      <c r="V61" s="20" t="s">
        <v>69</v>
      </c>
    </row>
    <row r="62" spans="1:28">
      <c r="D62" s="36" t="s">
        <v>991</v>
      </c>
      <c r="J62" s="117"/>
      <c r="V62" s="20" t="s">
        <v>69</v>
      </c>
    </row>
    <row r="63" spans="1:28">
      <c r="D63" s="36" t="s">
        <v>992</v>
      </c>
      <c r="J63" s="117"/>
      <c r="V63" s="20" t="s">
        <v>69</v>
      </c>
    </row>
    <row r="64" spans="1:28">
      <c r="A64" s="13">
        <v>18</v>
      </c>
      <c r="B64" s="14" t="s">
        <v>116</v>
      </c>
      <c r="C64" s="15" t="s">
        <v>993</v>
      </c>
      <c r="D64" s="36" t="s">
        <v>994</v>
      </c>
      <c r="E64" s="17">
        <v>3</v>
      </c>
      <c r="F64" s="16" t="s">
        <v>109</v>
      </c>
      <c r="I64" s="18">
        <f>ROUND(E64*G64, 2)</f>
        <v>0</v>
      </c>
      <c r="J64" s="117">
        <f>ROUND(E64*G64, 2)</f>
        <v>0</v>
      </c>
      <c r="K64" s="19">
        <v>1.0500000000000001E-2</v>
      </c>
      <c r="L64" s="19">
        <f>E64*K64</f>
        <v>3.15E-2</v>
      </c>
      <c r="P64" s="16" t="s">
        <v>66</v>
      </c>
      <c r="V64" s="20" t="s">
        <v>118</v>
      </c>
      <c r="Z64" s="15" t="s">
        <v>119</v>
      </c>
      <c r="AA64" s="15" t="s">
        <v>66</v>
      </c>
      <c r="AB64" s="16">
        <v>2</v>
      </c>
    </row>
    <row r="65" spans="1:28">
      <c r="A65" s="13">
        <v>19</v>
      </c>
      <c r="B65" s="14" t="s">
        <v>116</v>
      </c>
      <c r="C65" s="15" t="s">
        <v>117</v>
      </c>
      <c r="D65" s="36" t="s">
        <v>995</v>
      </c>
      <c r="E65" s="17">
        <v>7</v>
      </c>
      <c r="F65" s="16" t="s">
        <v>109</v>
      </c>
      <c r="I65" s="18">
        <f>ROUND(E65*G65, 2)</f>
        <v>0</v>
      </c>
      <c r="J65" s="117">
        <f>ROUND(E65*G65, 2)</f>
        <v>0</v>
      </c>
      <c r="K65" s="19">
        <v>1.0999999999999999E-2</v>
      </c>
      <c r="L65" s="19">
        <f>E65*K65</f>
        <v>7.6999999999999999E-2</v>
      </c>
      <c r="P65" s="16" t="s">
        <v>66</v>
      </c>
      <c r="V65" s="20" t="s">
        <v>118</v>
      </c>
      <c r="Z65" s="15" t="s">
        <v>119</v>
      </c>
      <c r="AA65" s="15" t="s">
        <v>66</v>
      </c>
      <c r="AB65" s="16">
        <v>2</v>
      </c>
    </row>
    <row r="66" spans="1:28">
      <c r="A66" s="13">
        <v>20</v>
      </c>
      <c r="B66" s="14" t="s">
        <v>116</v>
      </c>
      <c r="C66" s="15" t="s">
        <v>996</v>
      </c>
      <c r="D66" s="36" t="s">
        <v>997</v>
      </c>
      <c r="E66" s="17">
        <v>2</v>
      </c>
      <c r="F66" s="16" t="s">
        <v>109</v>
      </c>
      <c r="I66" s="18">
        <f>ROUND(E66*G66, 2)</f>
        <v>0</v>
      </c>
      <c r="J66" s="117">
        <f>ROUND(E66*G66, 2)</f>
        <v>0</v>
      </c>
      <c r="K66" s="19">
        <v>1.1299999999999999E-2</v>
      </c>
      <c r="L66" s="19">
        <f>E66*K66</f>
        <v>2.2599999999999999E-2</v>
      </c>
      <c r="P66" s="16" t="s">
        <v>66</v>
      </c>
      <c r="V66" s="20" t="s">
        <v>118</v>
      </c>
      <c r="Z66" s="15" t="s">
        <v>119</v>
      </c>
      <c r="AA66" s="15" t="s">
        <v>66</v>
      </c>
      <c r="AB66" s="16">
        <v>2</v>
      </c>
    </row>
    <row r="67" spans="1:28">
      <c r="D67" s="38" t="s">
        <v>120</v>
      </c>
      <c r="E67" s="39">
        <f>J67</f>
        <v>0</v>
      </c>
      <c r="H67" s="39">
        <f>SUM(H59:H66)</f>
        <v>0</v>
      </c>
      <c r="I67" s="39">
        <f>SUM(I59:I66)</f>
        <v>0</v>
      </c>
      <c r="J67" s="118">
        <f>SUM(J59:J66)</f>
        <v>0</v>
      </c>
      <c r="L67" s="40">
        <f>SUM(L59:L66)</f>
        <v>0.35741999999999996</v>
      </c>
      <c r="N67" s="41">
        <f>SUM(N59:N66)</f>
        <v>0</v>
      </c>
      <c r="W67" s="17">
        <f>SUM(W59:W66)</f>
        <v>0</v>
      </c>
    </row>
    <row r="68" spans="1:28">
      <c r="J68" s="117"/>
    </row>
    <row r="69" spans="1:28">
      <c r="B69" s="15" t="s">
        <v>121</v>
      </c>
      <c r="J69" s="117"/>
    </row>
    <row r="70" spans="1:28" ht="20.399999999999999">
      <c r="A70" s="13">
        <v>21</v>
      </c>
      <c r="B70" s="14" t="s">
        <v>94</v>
      </c>
      <c r="C70" s="15" t="s">
        <v>122</v>
      </c>
      <c r="D70" s="36" t="s">
        <v>998</v>
      </c>
      <c r="E70" s="17">
        <v>0.34300000000000003</v>
      </c>
      <c r="F70" s="16" t="s">
        <v>65</v>
      </c>
      <c r="H70" s="18">
        <f>ROUND(E70*G70, 2)</f>
        <v>0</v>
      </c>
      <c r="J70" s="117">
        <f>ROUND(E70*G70, 2)</f>
        <v>0</v>
      </c>
      <c r="K70" s="19">
        <v>1.2037</v>
      </c>
      <c r="L70" s="19">
        <f>E70*K70</f>
        <v>0.41286910000000004</v>
      </c>
      <c r="P70" s="16" t="s">
        <v>66</v>
      </c>
      <c r="V70" s="20" t="s">
        <v>67</v>
      </c>
      <c r="Z70" s="15" t="s">
        <v>110</v>
      </c>
      <c r="AB70" s="16">
        <v>7</v>
      </c>
    </row>
    <row r="71" spans="1:28">
      <c r="D71" s="36" t="s">
        <v>999</v>
      </c>
      <c r="J71" s="117"/>
      <c r="V71" s="20" t="s">
        <v>69</v>
      </c>
    </row>
    <row r="72" spans="1:28">
      <c r="D72" s="38" t="s">
        <v>123</v>
      </c>
      <c r="E72" s="39">
        <f>J72</f>
        <v>0</v>
      </c>
      <c r="H72" s="39">
        <f>SUM(H69:H71)</f>
        <v>0</v>
      </c>
      <c r="I72" s="39">
        <f>SUM(I69:I71)</f>
        <v>0</v>
      </c>
      <c r="J72" s="118">
        <f>SUM(J69:J71)</f>
        <v>0</v>
      </c>
      <c r="L72" s="40">
        <f>SUM(L69:L71)</f>
        <v>0.41286910000000004</v>
      </c>
      <c r="N72" s="41">
        <f>SUM(N69:N71)</f>
        <v>0</v>
      </c>
      <c r="W72" s="17">
        <f>SUM(W69:W71)</f>
        <v>0</v>
      </c>
    </row>
    <row r="73" spans="1:28">
      <c r="J73" s="117"/>
    </row>
    <row r="74" spans="1:28">
      <c r="B74" s="15" t="s">
        <v>124</v>
      </c>
      <c r="J74" s="117"/>
    </row>
    <row r="75" spans="1:28">
      <c r="A75" s="13">
        <v>22</v>
      </c>
      <c r="B75" s="14" t="s">
        <v>125</v>
      </c>
      <c r="C75" s="15" t="s">
        <v>126</v>
      </c>
      <c r="D75" s="36" t="s">
        <v>127</v>
      </c>
      <c r="E75" s="17">
        <v>134.6</v>
      </c>
      <c r="F75" s="16" t="s">
        <v>89</v>
      </c>
      <c r="H75" s="18">
        <f>ROUND(E75*G75, 2)</f>
        <v>0</v>
      </c>
      <c r="J75" s="117">
        <f>ROUND(E75*G75, 2)</f>
        <v>0</v>
      </c>
      <c r="K75" s="19">
        <v>1.66E-3</v>
      </c>
      <c r="L75" s="19">
        <f>E75*K75</f>
        <v>0.223436</v>
      </c>
      <c r="P75" s="16" t="s">
        <v>66</v>
      </c>
      <c r="V75" s="20" t="s">
        <v>67</v>
      </c>
      <c r="Z75" s="15" t="s">
        <v>128</v>
      </c>
      <c r="AB75" s="16">
        <v>1</v>
      </c>
    </row>
    <row r="76" spans="1:28" ht="20.399999999999999">
      <c r="D76" s="36" t="s">
        <v>1000</v>
      </c>
      <c r="J76" s="117"/>
      <c r="V76" s="20" t="s">
        <v>69</v>
      </c>
    </row>
    <row r="77" spans="1:28">
      <c r="A77" s="13">
        <v>23</v>
      </c>
      <c r="B77" s="14" t="s">
        <v>125</v>
      </c>
      <c r="C77" s="15" t="s">
        <v>129</v>
      </c>
      <c r="D77" s="36" t="s">
        <v>130</v>
      </c>
      <c r="E77" s="17">
        <v>82.83</v>
      </c>
      <c r="F77" s="16" t="s">
        <v>89</v>
      </c>
      <c r="H77" s="18">
        <f>ROUND(E77*G77, 2)</f>
        <v>0</v>
      </c>
      <c r="J77" s="117">
        <f>ROUND(E77*G77, 2)</f>
        <v>0</v>
      </c>
      <c r="K77" s="19">
        <v>5.8799999999999998E-3</v>
      </c>
      <c r="L77" s="19">
        <f>E77*K77</f>
        <v>0.48704039999999998</v>
      </c>
      <c r="P77" s="16" t="s">
        <v>66</v>
      </c>
      <c r="V77" s="20" t="s">
        <v>67</v>
      </c>
      <c r="Z77" s="15" t="s">
        <v>128</v>
      </c>
      <c r="AB77" s="16">
        <v>1</v>
      </c>
    </row>
    <row r="78" spans="1:28">
      <c r="D78" s="36" t="s">
        <v>1001</v>
      </c>
      <c r="J78" s="117"/>
      <c r="V78" s="20" t="s">
        <v>69</v>
      </c>
    </row>
    <row r="79" spans="1:28">
      <c r="A79" s="13">
        <v>24</v>
      </c>
      <c r="B79" s="14" t="s">
        <v>94</v>
      </c>
      <c r="C79" s="15" t="s">
        <v>131</v>
      </c>
      <c r="D79" s="36" t="s">
        <v>132</v>
      </c>
      <c r="E79" s="17">
        <v>134.6</v>
      </c>
      <c r="F79" s="16" t="s">
        <v>89</v>
      </c>
      <c r="H79" s="18">
        <f>ROUND(E79*G79, 2)</f>
        <v>0</v>
      </c>
      <c r="J79" s="117">
        <f>ROUND(E79*G79, 2)</f>
        <v>0</v>
      </c>
      <c r="K79" s="19">
        <v>2.0000000000000002E-5</v>
      </c>
      <c r="L79" s="19">
        <f>E79*K79</f>
        <v>2.6919999999999999E-3</v>
      </c>
      <c r="P79" s="16" t="s">
        <v>66</v>
      </c>
      <c r="V79" s="20" t="s">
        <v>67</v>
      </c>
      <c r="Z79" s="15" t="s">
        <v>133</v>
      </c>
      <c r="AB79" s="16">
        <v>1</v>
      </c>
    </row>
    <row r="80" spans="1:28">
      <c r="A80" s="13">
        <v>25</v>
      </c>
      <c r="B80" s="14" t="s">
        <v>94</v>
      </c>
      <c r="C80" s="15" t="s">
        <v>1002</v>
      </c>
      <c r="D80" s="36" t="s">
        <v>1003</v>
      </c>
      <c r="E80" s="17">
        <v>84.927999999999997</v>
      </c>
      <c r="F80" s="16" t="s">
        <v>89</v>
      </c>
      <c r="H80" s="18">
        <f>ROUND(E80*G80, 2)</f>
        <v>0</v>
      </c>
      <c r="J80" s="117">
        <f>ROUND(E80*G80, 2)</f>
        <v>0</v>
      </c>
      <c r="K80" s="19">
        <v>2.0000000000000002E-5</v>
      </c>
      <c r="L80" s="19">
        <f>E80*K80</f>
        <v>1.69856E-3</v>
      </c>
      <c r="P80" s="16" t="s">
        <v>66</v>
      </c>
      <c r="V80" s="20" t="s">
        <v>67</v>
      </c>
      <c r="Z80" s="15" t="s">
        <v>133</v>
      </c>
      <c r="AB80" s="16">
        <v>7</v>
      </c>
    </row>
    <row r="81" spans="1:28">
      <c r="D81" s="36" t="s">
        <v>1004</v>
      </c>
      <c r="J81" s="117"/>
      <c r="V81" s="20" t="s">
        <v>69</v>
      </c>
    </row>
    <row r="82" spans="1:28">
      <c r="A82" s="13">
        <v>26</v>
      </c>
      <c r="B82" s="14" t="s">
        <v>94</v>
      </c>
      <c r="C82" s="15" t="s">
        <v>1005</v>
      </c>
      <c r="D82" s="36" t="s">
        <v>135</v>
      </c>
      <c r="E82" s="17">
        <v>6</v>
      </c>
      <c r="F82" s="16" t="s">
        <v>221</v>
      </c>
      <c r="H82" s="18">
        <f>ROUND(E82*G82, 2)</f>
        <v>0</v>
      </c>
      <c r="J82" s="117">
        <f>ROUND(E82*G82, 2)</f>
        <v>0</v>
      </c>
      <c r="K82" s="19">
        <v>2.5100000000000001E-3</v>
      </c>
      <c r="L82" s="19">
        <f>E82*K82</f>
        <v>1.506E-2</v>
      </c>
      <c r="P82" s="16" t="s">
        <v>66</v>
      </c>
      <c r="V82" s="20" t="s">
        <v>67</v>
      </c>
      <c r="Z82" s="15" t="s">
        <v>137</v>
      </c>
      <c r="AB82" s="16">
        <v>7</v>
      </c>
    </row>
    <row r="83" spans="1:28">
      <c r="A83" s="13">
        <v>27</v>
      </c>
      <c r="B83" s="14" t="s">
        <v>94</v>
      </c>
      <c r="C83" s="15" t="s">
        <v>1006</v>
      </c>
      <c r="D83" s="36" t="s">
        <v>1007</v>
      </c>
      <c r="E83" s="17">
        <v>5</v>
      </c>
      <c r="F83" s="16" t="s">
        <v>136</v>
      </c>
      <c r="H83" s="18">
        <f>ROUND(E83*G83, 2)</f>
        <v>0</v>
      </c>
      <c r="J83" s="117">
        <f>ROUND(E83*G83, 2)</f>
        <v>0</v>
      </c>
      <c r="K83" s="19">
        <v>2.5100000000000001E-3</v>
      </c>
      <c r="L83" s="19">
        <f>E83*K83</f>
        <v>1.255E-2</v>
      </c>
      <c r="P83" s="16" t="s">
        <v>66</v>
      </c>
      <c r="V83" s="20" t="s">
        <v>67</v>
      </c>
      <c r="Z83" s="15" t="s">
        <v>137</v>
      </c>
      <c r="AB83" s="16">
        <v>7</v>
      </c>
    </row>
    <row r="84" spans="1:28">
      <c r="A84" s="13">
        <v>28</v>
      </c>
      <c r="B84" s="14" t="s">
        <v>304</v>
      </c>
      <c r="C84" s="15" t="s">
        <v>930</v>
      </c>
      <c r="D84" s="36" t="s">
        <v>1008</v>
      </c>
      <c r="E84" s="17">
        <v>2</v>
      </c>
      <c r="F84" s="16" t="s">
        <v>109</v>
      </c>
      <c r="H84" s="18">
        <f>ROUND(E84*G84, 2)</f>
        <v>0</v>
      </c>
      <c r="J84" s="117">
        <f>ROUND(E84*G84, 2)</f>
        <v>0</v>
      </c>
      <c r="K84" s="19">
        <v>6.8799999999999998E-3</v>
      </c>
      <c r="L84" s="19">
        <f>E84*K84</f>
        <v>1.376E-2</v>
      </c>
      <c r="P84" s="16" t="s">
        <v>66</v>
      </c>
      <c r="V84" s="20" t="s">
        <v>67</v>
      </c>
      <c r="Z84" s="15" t="s">
        <v>133</v>
      </c>
      <c r="AB84" s="16">
        <v>7</v>
      </c>
    </row>
    <row r="85" spans="1:28">
      <c r="A85" s="13">
        <v>29</v>
      </c>
      <c r="B85" s="14" t="s">
        <v>138</v>
      </c>
      <c r="C85" s="15" t="s">
        <v>1009</v>
      </c>
      <c r="D85" s="36" t="s">
        <v>1010</v>
      </c>
      <c r="E85" s="17">
        <v>3.851</v>
      </c>
      <c r="F85" s="16" t="s">
        <v>65</v>
      </c>
      <c r="H85" s="18">
        <f>ROUND(E85*G85, 2)</f>
        <v>0</v>
      </c>
      <c r="J85" s="117">
        <f>ROUND(E85*G85, 2)</f>
        <v>0</v>
      </c>
      <c r="M85" s="17">
        <v>2.2000000000000002</v>
      </c>
      <c r="N85" s="17">
        <f>E85*M85</f>
        <v>8.4722000000000008</v>
      </c>
      <c r="P85" s="16" t="s">
        <v>66</v>
      </c>
      <c r="V85" s="20" t="s">
        <v>67</v>
      </c>
      <c r="Z85" s="15" t="s">
        <v>139</v>
      </c>
      <c r="AB85" s="16">
        <v>1</v>
      </c>
    </row>
    <row r="86" spans="1:28">
      <c r="D86" s="36" t="s">
        <v>1011</v>
      </c>
      <c r="J86" s="117"/>
      <c r="V86" s="20" t="s">
        <v>69</v>
      </c>
    </row>
    <row r="87" spans="1:28">
      <c r="D87" s="36" t="s">
        <v>1012</v>
      </c>
      <c r="J87" s="117"/>
      <c r="V87" s="20" t="s">
        <v>69</v>
      </c>
    </row>
    <row r="88" spans="1:28">
      <c r="A88" s="13">
        <v>30</v>
      </c>
      <c r="B88" s="14" t="s">
        <v>138</v>
      </c>
      <c r="C88" s="15" t="s">
        <v>1013</v>
      </c>
      <c r="D88" s="36" t="s">
        <v>1014</v>
      </c>
      <c r="E88" s="17">
        <v>80.225999999999999</v>
      </c>
      <c r="F88" s="16" t="s">
        <v>89</v>
      </c>
      <c r="H88" s="18">
        <f>ROUND(E88*G88, 2)</f>
        <v>0</v>
      </c>
      <c r="J88" s="117">
        <f>ROUND(E88*G88, 2)</f>
        <v>0</v>
      </c>
      <c r="M88" s="17">
        <v>6.5000000000000002E-2</v>
      </c>
      <c r="N88" s="17">
        <f>E88*M88</f>
        <v>5.21469</v>
      </c>
      <c r="P88" s="16" t="s">
        <v>66</v>
      </c>
      <c r="V88" s="20" t="s">
        <v>67</v>
      </c>
      <c r="Z88" s="15" t="s">
        <v>139</v>
      </c>
      <c r="AB88" s="16">
        <v>7</v>
      </c>
    </row>
    <row r="89" spans="1:28">
      <c r="D89" s="36" t="s">
        <v>1015</v>
      </c>
      <c r="J89" s="117"/>
      <c r="V89" s="20" t="s">
        <v>69</v>
      </c>
    </row>
    <row r="90" spans="1:28">
      <c r="A90" s="13">
        <v>31</v>
      </c>
      <c r="B90" s="14" t="s">
        <v>138</v>
      </c>
      <c r="C90" s="15" t="s">
        <v>140</v>
      </c>
      <c r="D90" s="36" t="s">
        <v>141</v>
      </c>
      <c r="E90" s="17">
        <v>4</v>
      </c>
      <c r="F90" s="16" t="s">
        <v>109</v>
      </c>
      <c r="H90" s="18">
        <f>ROUND(E90*G90, 2)</f>
        <v>0</v>
      </c>
      <c r="J90" s="117">
        <f>ROUND(E90*G90, 2)</f>
        <v>0</v>
      </c>
      <c r="P90" s="16" t="s">
        <v>66</v>
      </c>
      <c r="V90" s="20" t="s">
        <v>67</v>
      </c>
      <c r="Z90" s="15" t="s">
        <v>139</v>
      </c>
      <c r="AB90" s="16">
        <v>1</v>
      </c>
    </row>
    <row r="91" spans="1:28">
      <c r="A91" s="13">
        <v>32</v>
      </c>
      <c r="B91" s="14" t="s">
        <v>138</v>
      </c>
      <c r="C91" s="15" t="s">
        <v>1016</v>
      </c>
      <c r="D91" s="36" t="s">
        <v>1017</v>
      </c>
      <c r="E91" s="17">
        <v>2</v>
      </c>
      <c r="F91" s="16" t="s">
        <v>109</v>
      </c>
      <c r="H91" s="18">
        <f>ROUND(E91*G91, 2)</f>
        <v>0</v>
      </c>
      <c r="J91" s="117">
        <f>ROUND(E91*G91, 2)</f>
        <v>0</v>
      </c>
      <c r="P91" s="16" t="s">
        <v>66</v>
      </c>
      <c r="V91" s="20" t="s">
        <v>67</v>
      </c>
      <c r="Z91" s="15" t="s">
        <v>139</v>
      </c>
      <c r="AB91" s="16">
        <v>1</v>
      </c>
    </row>
    <row r="92" spans="1:28">
      <c r="A92" s="13">
        <v>33</v>
      </c>
      <c r="B92" s="14" t="s">
        <v>138</v>
      </c>
      <c r="C92" s="15" t="s">
        <v>1018</v>
      </c>
      <c r="D92" s="36" t="s">
        <v>1019</v>
      </c>
      <c r="E92" s="17">
        <v>2</v>
      </c>
      <c r="F92" s="16" t="s">
        <v>109</v>
      </c>
      <c r="H92" s="18">
        <f>ROUND(E92*G92, 2)</f>
        <v>0</v>
      </c>
      <c r="J92" s="117">
        <f>ROUND(E92*G92, 2)</f>
        <v>0</v>
      </c>
      <c r="P92" s="16" t="s">
        <v>66</v>
      </c>
      <c r="V92" s="20" t="s">
        <v>67</v>
      </c>
      <c r="Z92" s="15" t="s">
        <v>139</v>
      </c>
      <c r="AB92" s="16">
        <v>1</v>
      </c>
    </row>
    <row r="93" spans="1:28">
      <c r="A93" s="13">
        <v>34</v>
      </c>
      <c r="B93" s="14" t="s">
        <v>138</v>
      </c>
      <c r="C93" s="15" t="s">
        <v>1020</v>
      </c>
      <c r="D93" s="36" t="s">
        <v>1021</v>
      </c>
      <c r="E93" s="17">
        <v>2</v>
      </c>
      <c r="F93" s="16" t="s">
        <v>109</v>
      </c>
      <c r="H93" s="18">
        <f>ROUND(E93*G93, 2)</f>
        <v>0</v>
      </c>
      <c r="J93" s="117">
        <f>ROUND(E93*G93, 2)</f>
        <v>0</v>
      </c>
      <c r="P93" s="16" t="s">
        <v>66</v>
      </c>
      <c r="V93" s="20" t="s">
        <v>67</v>
      </c>
      <c r="Z93" s="15" t="s">
        <v>139</v>
      </c>
      <c r="AB93" s="16">
        <v>1</v>
      </c>
    </row>
    <row r="94" spans="1:28">
      <c r="A94" s="13">
        <v>35</v>
      </c>
      <c r="B94" s="14" t="s">
        <v>138</v>
      </c>
      <c r="C94" s="15" t="s">
        <v>1022</v>
      </c>
      <c r="D94" s="36" t="s">
        <v>1023</v>
      </c>
      <c r="E94" s="17">
        <v>1.93</v>
      </c>
      <c r="F94" s="16" t="s">
        <v>89</v>
      </c>
      <c r="H94" s="18">
        <f>ROUND(E94*G94, 2)</f>
        <v>0</v>
      </c>
      <c r="J94" s="117">
        <f>ROUND(E94*G94, 2)</f>
        <v>0</v>
      </c>
      <c r="K94" s="19">
        <v>3.1099999999999999E-3</v>
      </c>
      <c r="L94" s="19">
        <f>E94*K94</f>
        <v>6.0022999999999995E-3</v>
      </c>
      <c r="M94" s="17">
        <v>8.8999999999999996E-2</v>
      </c>
      <c r="N94" s="17">
        <f>E94*M94</f>
        <v>0.17176999999999998</v>
      </c>
      <c r="P94" s="16" t="s">
        <v>66</v>
      </c>
      <c r="V94" s="20" t="s">
        <v>67</v>
      </c>
      <c r="Z94" s="15" t="s">
        <v>139</v>
      </c>
      <c r="AB94" s="16">
        <v>1</v>
      </c>
    </row>
    <row r="95" spans="1:28">
      <c r="D95" s="36" t="s">
        <v>1024</v>
      </c>
      <c r="J95" s="117"/>
      <c r="V95" s="20" t="s">
        <v>69</v>
      </c>
    </row>
    <row r="96" spans="1:28">
      <c r="A96" s="13">
        <v>36</v>
      </c>
      <c r="B96" s="14" t="s">
        <v>138</v>
      </c>
      <c r="C96" s="15" t="s">
        <v>142</v>
      </c>
      <c r="D96" s="36" t="s">
        <v>143</v>
      </c>
      <c r="E96" s="17">
        <v>5.7519999999999998</v>
      </c>
      <c r="F96" s="16" t="s">
        <v>89</v>
      </c>
      <c r="H96" s="18">
        <f>ROUND(E96*G96, 2)</f>
        <v>0</v>
      </c>
      <c r="J96" s="117">
        <f>ROUND(E96*G96, 2)</f>
        <v>0</v>
      </c>
      <c r="K96" s="19">
        <v>1.1999999999999999E-3</v>
      </c>
      <c r="L96" s="19">
        <f>E96*K96</f>
        <v>6.9023999999999995E-3</v>
      </c>
      <c r="M96" s="17">
        <v>7.5999999999999998E-2</v>
      </c>
      <c r="N96" s="17">
        <f>E96*M96</f>
        <v>0.43715199999999999</v>
      </c>
      <c r="P96" s="16" t="s">
        <v>66</v>
      </c>
      <c r="V96" s="20" t="s">
        <v>67</v>
      </c>
      <c r="Z96" s="15" t="s">
        <v>139</v>
      </c>
      <c r="AB96" s="16">
        <v>1</v>
      </c>
    </row>
    <row r="97" spans="1:28">
      <c r="D97" s="36" t="s">
        <v>1025</v>
      </c>
      <c r="J97" s="117"/>
      <c r="V97" s="20" t="s">
        <v>69</v>
      </c>
    </row>
    <row r="98" spans="1:28">
      <c r="A98" s="13">
        <v>37</v>
      </c>
      <c r="B98" s="14" t="s">
        <v>138</v>
      </c>
      <c r="C98" s="15" t="s">
        <v>1026</v>
      </c>
      <c r="D98" s="36" t="s">
        <v>1027</v>
      </c>
      <c r="E98" s="17">
        <v>4.3739999999999997</v>
      </c>
      <c r="F98" s="16" t="s">
        <v>89</v>
      </c>
      <c r="H98" s="18">
        <f>ROUND(E98*G98, 2)</f>
        <v>0</v>
      </c>
      <c r="J98" s="117">
        <f>ROUND(E98*G98, 2)</f>
        <v>0</v>
      </c>
      <c r="K98" s="19">
        <v>1.0300000000000001E-3</v>
      </c>
      <c r="L98" s="19">
        <f>E98*K98</f>
        <v>4.5052199999999999E-3</v>
      </c>
      <c r="M98" s="17">
        <v>6.3E-2</v>
      </c>
      <c r="N98" s="17">
        <f>E98*M98</f>
        <v>0.27556199999999997</v>
      </c>
      <c r="P98" s="16" t="s">
        <v>66</v>
      </c>
      <c r="V98" s="20" t="s">
        <v>67</v>
      </c>
      <c r="Z98" s="15" t="s">
        <v>139</v>
      </c>
      <c r="AB98" s="16">
        <v>1</v>
      </c>
    </row>
    <row r="99" spans="1:28">
      <c r="D99" s="36" t="s">
        <v>1028</v>
      </c>
      <c r="J99" s="117"/>
      <c r="V99" s="20" t="s">
        <v>69</v>
      </c>
    </row>
    <row r="100" spans="1:28">
      <c r="A100" s="13">
        <v>38</v>
      </c>
      <c r="B100" s="14" t="s">
        <v>138</v>
      </c>
      <c r="C100" s="15" t="s">
        <v>1029</v>
      </c>
      <c r="D100" s="36" t="s">
        <v>1030</v>
      </c>
      <c r="E100" s="17">
        <v>4</v>
      </c>
      <c r="F100" s="16" t="s">
        <v>109</v>
      </c>
      <c r="H100" s="18">
        <f>ROUND(E100*G100, 2)</f>
        <v>0</v>
      </c>
      <c r="J100" s="117">
        <f>ROUND(E100*G100, 2)</f>
        <v>0</v>
      </c>
      <c r="K100" s="19">
        <v>6.8000000000000005E-4</v>
      </c>
      <c r="L100" s="19">
        <f>E100*K100</f>
        <v>2.7200000000000002E-3</v>
      </c>
      <c r="M100" s="17">
        <v>2.1999999999999999E-2</v>
      </c>
      <c r="N100" s="17">
        <f>E100*M100</f>
        <v>8.7999999999999995E-2</v>
      </c>
      <c r="P100" s="16" t="s">
        <v>66</v>
      </c>
      <c r="V100" s="20" t="s">
        <v>67</v>
      </c>
      <c r="Z100" s="15" t="s">
        <v>139</v>
      </c>
      <c r="AB100" s="16">
        <v>7</v>
      </c>
    </row>
    <row r="101" spans="1:28">
      <c r="A101" s="13">
        <v>39</v>
      </c>
      <c r="B101" s="14" t="s">
        <v>138</v>
      </c>
      <c r="C101" s="15" t="s">
        <v>1031</v>
      </c>
      <c r="D101" s="36" t="s">
        <v>1032</v>
      </c>
      <c r="E101" s="17">
        <v>7.9</v>
      </c>
      <c r="F101" s="16" t="s">
        <v>89</v>
      </c>
      <c r="H101" s="18">
        <f>ROUND(E101*G101, 2)</f>
        <v>0</v>
      </c>
      <c r="J101" s="117">
        <f>ROUND(E101*G101, 2)</f>
        <v>0</v>
      </c>
      <c r="M101" s="17">
        <v>7.2999999999999995E-2</v>
      </c>
      <c r="N101" s="17">
        <f>E101*M101</f>
        <v>0.57669999999999999</v>
      </c>
      <c r="P101" s="16" t="s">
        <v>66</v>
      </c>
      <c r="V101" s="20" t="s">
        <v>67</v>
      </c>
      <c r="Z101" s="15" t="s">
        <v>139</v>
      </c>
      <c r="AB101" s="16">
        <v>7</v>
      </c>
    </row>
    <row r="102" spans="1:28">
      <c r="D102" s="36" t="s">
        <v>1033</v>
      </c>
      <c r="J102" s="117"/>
      <c r="V102" s="20" t="s">
        <v>69</v>
      </c>
    </row>
    <row r="103" spans="1:28">
      <c r="A103" s="13">
        <v>40</v>
      </c>
      <c r="B103" s="14" t="s">
        <v>138</v>
      </c>
      <c r="C103" s="15" t="s">
        <v>1034</v>
      </c>
      <c r="D103" s="36" t="s">
        <v>1035</v>
      </c>
      <c r="E103" s="17">
        <v>160.452</v>
      </c>
      <c r="F103" s="16" t="s">
        <v>89</v>
      </c>
      <c r="H103" s="18">
        <f>ROUND(E103*G103, 2)</f>
        <v>0</v>
      </c>
      <c r="J103" s="117">
        <f>ROUND(E103*G103, 2)</f>
        <v>0</v>
      </c>
      <c r="M103" s="17">
        <v>7.2999999999999995E-2</v>
      </c>
      <c r="N103" s="17">
        <f>E103*M103</f>
        <v>11.712995999999999</v>
      </c>
      <c r="P103" s="16" t="s">
        <v>66</v>
      </c>
      <c r="V103" s="20" t="s">
        <v>67</v>
      </c>
      <c r="Z103" s="15" t="s">
        <v>139</v>
      </c>
      <c r="AB103" s="16">
        <v>7</v>
      </c>
    </row>
    <row r="104" spans="1:28">
      <c r="D104" s="36" t="s">
        <v>1036</v>
      </c>
      <c r="J104" s="117"/>
      <c r="V104" s="20" t="s">
        <v>69</v>
      </c>
    </row>
    <row r="105" spans="1:28">
      <c r="D105" s="36" t="s">
        <v>1037</v>
      </c>
      <c r="J105" s="117"/>
      <c r="V105" s="20" t="s">
        <v>69</v>
      </c>
    </row>
    <row r="106" spans="1:28">
      <c r="D106" s="36" t="s">
        <v>1038</v>
      </c>
      <c r="J106" s="117"/>
      <c r="V106" s="20" t="s">
        <v>69</v>
      </c>
    </row>
    <row r="107" spans="1:28">
      <c r="D107" s="36" t="s">
        <v>1037</v>
      </c>
      <c r="J107" s="117"/>
      <c r="V107" s="20" t="s">
        <v>69</v>
      </c>
    </row>
    <row r="108" spans="1:28">
      <c r="A108" s="13">
        <v>41</v>
      </c>
      <c r="B108" s="14" t="s">
        <v>138</v>
      </c>
      <c r="C108" s="15" t="s">
        <v>144</v>
      </c>
      <c r="D108" s="36" t="s">
        <v>145</v>
      </c>
      <c r="E108" s="17">
        <v>26.861000000000001</v>
      </c>
      <c r="F108" s="16" t="s">
        <v>102</v>
      </c>
      <c r="H108" s="18">
        <f>ROUND(E108*G108, 2)</f>
        <v>0</v>
      </c>
      <c r="J108" s="117">
        <f>ROUND(E108*G108, 2)</f>
        <v>0</v>
      </c>
      <c r="P108" s="16" t="s">
        <v>66</v>
      </c>
      <c r="V108" s="20" t="s">
        <v>67</v>
      </c>
      <c r="Z108" s="15" t="s">
        <v>139</v>
      </c>
      <c r="AB108" s="16">
        <v>1</v>
      </c>
    </row>
    <row r="109" spans="1:28">
      <c r="A109" s="13">
        <v>42</v>
      </c>
      <c r="B109" s="14" t="s">
        <v>138</v>
      </c>
      <c r="C109" s="15" t="s">
        <v>146</v>
      </c>
      <c r="D109" s="36" t="s">
        <v>147</v>
      </c>
      <c r="E109" s="17">
        <v>268.61</v>
      </c>
      <c r="F109" s="16" t="s">
        <v>102</v>
      </c>
      <c r="H109" s="18">
        <f>ROUND(E109*G109, 2)</f>
        <v>0</v>
      </c>
      <c r="J109" s="117">
        <f>ROUND(E109*G109, 2)</f>
        <v>0</v>
      </c>
      <c r="P109" s="16" t="s">
        <v>66</v>
      </c>
      <c r="V109" s="20" t="s">
        <v>67</v>
      </c>
      <c r="Z109" s="15" t="s">
        <v>139</v>
      </c>
      <c r="AB109" s="16">
        <v>1</v>
      </c>
    </row>
    <row r="110" spans="1:28">
      <c r="D110" s="36" t="s">
        <v>1039</v>
      </c>
      <c r="J110" s="117"/>
      <c r="V110" s="20" t="s">
        <v>69</v>
      </c>
    </row>
    <row r="111" spans="1:28">
      <c r="A111" s="13">
        <v>43</v>
      </c>
      <c r="B111" s="14" t="s">
        <v>138</v>
      </c>
      <c r="C111" s="15" t="s">
        <v>148</v>
      </c>
      <c r="D111" s="36" t="s">
        <v>149</v>
      </c>
      <c r="E111" s="17">
        <v>26.861000000000001</v>
      </c>
      <c r="F111" s="16" t="s">
        <v>102</v>
      </c>
      <c r="H111" s="18">
        <f>ROUND(E111*G111, 2)</f>
        <v>0</v>
      </c>
      <c r="J111" s="117">
        <f>ROUND(E111*G111, 2)</f>
        <v>0</v>
      </c>
      <c r="P111" s="16" t="s">
        <v>66</v>
      </c>
      <c r="V111" s="20" t="s">
        <v>67</v>
      </c>
      <c r="Z111" s="15" t="s">
        <v>139</v>
      </c>
      <c r="AB111" s="16">
        <v>1</v>
      </c>
    </row>
    <row r="112" spans="1:28">
      <c r="A112" s="13">
        <v>44</v>
      </c>
      <c r="B112" s="14" t="s">
        <v>1040</v>
      </c>
      <c r="C112" s="15" t="s">
        <v>1041</v>
      </c>
      <c r="D112" s="36" t="s">
        <v>1042</v>
      </c>
      <c r="E112" s="17">
        <v>1</v>
      </c>
      <c r="F112" s="16" t="s">
        <v>136</v>
      </c>
      <c r="H112" s="18">
        <f>ROUND(E112*G112, 2)</f>
        <v>0</v>
      </c>
      <c r="J112" s="117">
        <f>ROUND(E112*G112, 2)</f>
        <v>0</v>
      </c>
      <c r="P112" s="16" t="s">
        <v>66</v>
      </c>
      <c r="V112" s="20" t="s">
        <v>67</v>
      </c>
      <c r="Z112" s="15" t="s">
        <v>139</v>
      </c>
      <c r="AB112" s="16">
        <v>7</v>
      </c>
    </row>
    <row r="113" spans="1:28">
      <c r="A113" s="13">
        <v>45</v>
      </c>
      <c r="B113" s="14" t="s">
        <v>138</v>
      </c>
      <c r="C113" s="15" t="s">
        <v>150</v>
      </c>
      <c r="D113" s="36" t="s">
        <v>151</v>
      </c>
      <c r="E113" s="17">
        <v>26.861000000000001</v>
      </c>
      <c r="F113" s="16" t="s">
        <v>102</v>
      </c>
      <c r="H113" s="18">
        <f>ROUND(E113*G113, 2)</f>
        <v>0</v>
      </c>
      <c r="J113" s="117">
        <f>ROUND(E113*G113, 2)</f>
        <v>0</v>
      </c>
      <c r="P113" s="16" t="s">
        <v>66</v>
      </c>
      <c r="V113" s="20" t="s">
        <v>67</v>
      </c>
      <c r="Z113" s="15" t="s">
        <v>139</v>
      </c>
      <c r="AB113" s="16">
        <v>1</v>
      </c>
    </row>
    <row r="114" spans="1:28">
      <c r="A114" s="13">
        <v>46</v>
      </c>
      <c r="B114" s="14" t="s">
        <v>94</v>
      </c>
      <c r="C114" s="15" t="s">
        <v>152</v>
      </c>
      <c r="D114" s="36" t="s">
        <v>153</v>
      </c>
      <c r="E114" s="17">
        <v>55.343000000000004</v>
      </c>
      <c r="F114" s="16" t="s">
        <v>102</v>
      </c>
      <c r="H114" s="18">
        <f>ROUND(E114*G114, 2)</f>
        <v>0</v>
      </c>
      <c r="J114" s="117">
        <f>ROUND(E114*G114, 2)</f>
        <v>0</v>
      </c>
      <c r="P114" s="16" t="s">
        <v>66</v>
      </c>
      <c r="V114" s="20" t="s">
        <v>67</v>
      </c>
      <c r="Z114" s="15" t="s">
        <v>154</v>
      </c>
      <c r="AB114" s="16">
        <v>1</v>
      </c>
    </row>
    <row r="115" spans="1:28">
      <c r="D115" s="38" t="s">
        <v>155</v>
      </c>
      <c r="E115" s="39">
        <f>J115</f>
        <v>0</v>
      </c>
      <c r="H115" s="39">
        <f>SUM(H74:H114)</f>
        <v>0</v>
      </c>
      <c r="I115" s="39">
        <f>SUM(I74:I114)</f>
        <v>0</v>
      </c>
      <c r="J115" s="118">
        <f>SUM(J74:J114)</f>
        <v>0</v>
      </c>
      <c r="L115" s="40">
        <f>SUM(L74:L114)</f>
        <v>0.77636687999999987</v>
      </c>
      <c r="N115" s="41">
        <f>SUM(N74:N114)</f>
        <v>26.949069999999999</v>
      </c>
      <c r="W115" s="17">
        <f>SUM(W74:W114)</f>
        <v>0</v>
      </c>
    </row>
    <row r="116" spans="1:28">
      <c r="J116" s="117"/>
    </row>
    <row r="117" spans="1:28">
      <c r="D117" s="38" t="s">
        <v>156</v>
      </c>
      <c r="E117" s="41">
        <f>J117</f>
        <v>0</v>
      </c>
      <c r="H117" s="39">
        <f>+H34+H52+H57+H67+H72+H115</f>
        <v>0</v>
      </c>
      <c r="I117" s="39">
        <f>+I34+I52+I57+I67+I72+I115</f>
        <v>0</v>
      </c>
      <c r="J117" s="118">
        <f>+J34+J52+J57+J67+J72+J115</f>
        <v>0</v>
      </c>
      <c r="L117" s="40">
        <f>+L34+L52+L57+L67+L72+L115</f>
        <v>55.343130899999991</v>
      </c>
      <c r="N117" s="41">
        <f>+N34+N52+N57+N67+N72+N115</f>
        <v>26.949069999999999</v>
      </c>
      <c r="W117" s="17">
        <f>+W34+W52+W57+W67+W72+W115</f>
        <v>0</v>
      </c>
    </row>
    <row r="118" spans="1:28">
      <c r="J118" s="117"/>
    </row>
    <row r="119" spans="1:28">
      <c r="B119" s="37" t="s">
        <v>157</v>
      </c>
      <c r="J119" s="117"/>
    </row>
    <row r="120" spans="1:28">
      <c r="B120" s="15" t="s">
        <v>158</v>
      </c>
      <c r="J120" s="117"/>
    </row>
    <row r="121" spans="1:28">
      <c r="A121" s="13">
        <v>47</v>
      </c>
      <c r="B121" s="14" t="s">
        <v>159</v>
      </c>
      <c r="C121" s="15" t="s">
        <v>160</v>
      </c>
      <c r="D121" s="36" t="s">
        <v>161</v>
      </c>
      <c r="E121" s="17">
        <v>72.412000000000006</v>
      </c>
      <c r="F121" s="16" t="s">
        <v>89</v>
      </c>
      <c r="H121" s="18">
        <f>ROUND(E121*G121, 2)</f>
        <v>0</v>
      </c>
      <c r="J121" s="117">
        <f>ROUND(E121*G121, 2)</f>
        <v>0</v>
      </c>
      <c r="K121" s="19">
        <v>3.0000000000000001E-5</v>
      </c>
      <c r="L121" s="19">
        <f>E121*K121</f>
        <v>2.1723600000000003E-3</v>
      </c>
      <c r="P121" s="16" t="s">
        <v>66</v>
      </c>
      <c r="V121" s="20" t="s">
        <v>162</v>
      </c>
      <c r="Z121" s="15" t="s">
        <v>163</v>
      </c>
      <c r="AB121" s="16">
        <v>1</v>
      </c>
    </row>
    <row r="122" spans="1:28">
      <c r="D122" s="36" t="s">
        <v>1043</v>
      </c>
      <c r="J122" s="117"/>
      <c r="V122" s="20" t="s">
        <v>69</v>
      </c>
    </row>
    <row r="123" spans="1:28">
      <c r="D123" s="36" t="s">
        <v>1044</v>
      </c>
      <c r="J123" s="117"/>
      <c r="V123" s="20" t="s">
        <v>69</v>
      </c>
    </row>
    <row r="124" spans="1:28">
      <c r="A124" s="13">
        <v>48</v>
      </c>
      <c r="B124" s="14" t="s">
        <v>116</v>
      </c>
      <c r="C124" s="15" t="s">
        <v>164</v>
      </c>
      <c r="D124" s="36" t="s">
        <v>165</v>
      </c>
      <c r="E124" s="17">
        <v>81.825999999999993</v>
      </c>
      <c r="F124" s="16" t="s">
        <v>89</v>
      </c>
      <c r="I124" s="18">
        <f>ROUND(E124*G124, 2)</f>
        <v>0</v>
      </c>
      <c r="J124" s="117">
        <f>ROUND(E124*G124, 2)</f>
        <v>0</v>
      </c>
      <c r="K124" s="19">
        <v>1.2700000000000001E-3</v>
      </c>
      <c r="L124" s="19">
        <f>E124*K124</f>
        <v>0.10391902</v>
      </c>
      <c r="P124" s="16" t="s">
        <v>66</v>
      </c>
      <c r="V124" s="20" t="s">
        <v>118</v>
      </c>
      <c r="Z124" s="15" t="s">
        <v>166</v>
      </c>
      <c r="AA124" s="15" t="s">
        <v>66</v>
      </c>
      <c r="AB124" s="16">
        <v>2</v>
      </c>
    </row>
    <row r="125" spans="1:28">
      <c r="A125" s="13">
        <v>49</v>
      </c>
      <c r="B125" s="14" t="s">
        <v>159</v>
      </c>
      <c r="C125" s="15" t="s">
        <v>167</v>
      </c>
      <c r="D125" s="36" t="s">
        <v>168</v>
      </c>
      <c r="E125" s="17">
        <v>72.412000000000006</v>
      </c>
      <c r="F125" s="16" t="s">
        <v>89</v>
      </c>
      <c r="H125" s="18">
        <f>ROUND(E125*G125, 2)</f>
        <v>0</v>
      </c>
      <c r="J125" s="117">
        <f>ROUND(E125*G125, 2)</f>
        <v>0</v>
      </c>
      <c r="P125" s="16" t="s">
        <v>66</v>
      </c>
      <c r="V125" s="20" t="s">
        <v>162</v>
      </c>
      <c r="Z125" s="15" t="s">
        <v>163</v>
      </c>
      <c r="AB125" s="16">
        <v>1</v>
      </c>
    </row>
    <row r="126" spans="1:28">
      <c r="A126" s="13">
        <v>50</v>
      </c>
      <c r="B126" s="14" t="s">
        <v>159</v>
      </c>
      <c r="C126" s="15" t="s">
        <v>169</v>
      </c>
      <c r="D126" s="36" t="s">
        <v>170</v>
      </c>
      <c r="E126" s="17">
        <v>72.412000000000006</v>
      </c>
      <c r="F126" s="16" t="s">
        <v>89</v>
      </c>
      <c r="H126" s="18">
        <f>ROUND(E126*G126, 2)</f>
        <v>0</v>
      </c>
      <c r="J126" s="117">
        <f>ROUND(E126*G126, 2)</f>
        <v>0</v>
      </c>
      <c r="P126" s="16" t="s">
        <v>66</v>
      </c>
      <c r="V126" s="20" t="s">
        <v>162</v>
      </c>
      <c r="Z126" s="15" t="s">
        <v>163</v>
      </c>
      <c r="AB126" s="16">
        <v>1</v>
      </c>
    </row>
    <row r="127" spans="1:28">
      <c r="A127" s="13">
        <v>51</v>
      </c>
      <c r="B127" s="14" t="s">
        <v>116</v>
      </c>
      <c r="C127" s="15" t="s">
        <v>171</v>
      </c>
      <c r="D127" s="36" t="s">
        <v>172</v>
      </c>
      <c r="E127" s="17">
        <v>152.065</v>
      </c>
      <c r="F127" s="16" t="s">
        <v>89</v>
      </c>
      <c r="I127" s="18">
        <f>ROUND(E127*G127, 2)</f>
        <v>0</v>
      </c>
      <c r="J127" s="117">
        <f>ROUND(E127*G127, 2)</f>
        <v>0</v>
      </c>
      <c r="K127" s="19">
        <v>2.9999999999999997E-4</v>
      </c>
      <c r="L127" s="19">
        <f>E127*K127</f>
        <v>4.5619499999999993E-2</v>
      </c>
      <c r="P127" s="16" t="s">
        <v>66</v>
      </c>
      <c r="V127" s="20" t="s">
        <v>118</v>
      </c>
      <c r="Z127" s="15" t="s">
        <v>173</v>
      </c>
      <c r="AA127" s="15" t="s">
        <v>66</v>
      </c>
      <c r="AB127" s="16">
        <v>2</v>
      </c>
    </row>
    <row r="128" spans="1:28">
      <c r="A128" s="13">
        <v>52</v>
      </c>
      <c r="B128" s="14" t="s">
        <v>159</v>
      </c>
      <c r="C128" s="15" t="s">
        <v>174</v>
      </c>
      <c r="D128" s="36" t="s">
        <v>175</v>
      </c>
      <c r="E128" s="17">
        <v>0.152</v>
      </c>
      <c r="F128" s="16" t="s">
        <v>102</v>
      </c>
      <c r="H128" s="18">
        <f>ROUND(E128*G128, 2)</f>
        <v>0</v>
      </c>
      <c r="J128" s="117">
        <f>ROUND(E128*G128, 2)</f>
        <v>0</v>
      </c>
      <c r="P128" s="16" t="s">
        <v>66</v>
      </c>
      <c r="V128" s="20" t="s">
        <v>162</v>
      </c>
      <c r="Z128" s="15" t="s">
        <v>163</v>
      </c>
      <c r="AB128" s="16">
        <v>1</v>
      </c>
    </row>
    <row r="129" spans="1:28">
      <c r="D129" s="38" t="s">
        <v>176</v>
      </c>
      <c r="E129" s="39">
        <f>J129</f>
        <v>0</v>
      </c>
      <c r="H129" s="39">
        <f>SUM(H119:H128)</f>
        <v>0</v>
      </c>
      <c r="I129" s="39">
        <f>SUM(I119:I128)</f>
        <v>0</v>
      </c>
      <c r="J129" s="118">
        <f>SUM(J119:J128)</f>
        <v>0</v>
      </c>
      <c r="L129" s="40">
        <f>SUM(L119:L128)</f>
        <v>0.15171087999999999</v>
      </c>
      <c r="N129" s="41">
        <f>SUM(N119:N128)</f>
        <v>0</v>
      </c>
      <c r="W129" s="17">
        <f>SUM(W119:W128)</f>
        <v>0</v>
      </c>
    </row>
    <row r="130" spans="1:28">
      <c r="J130" s="117"/>
    </row>
    <row r="131" spans="1:28">
      <c r="B131" s="15" t="s">
        <v>177</v>
      </c>
      <c r="J131" s="117"/>
    </row>
    <row r="132" spans="1:28">
      <c r="A132" s="13">
        <v>53</v>
      </c>
      <c r="B132" s="14" t="s">
        <v>178</v>
      </c>
      <c r="C132" s="15" t="s">
        <v>179</v>
      </c>
      <c r="D132" s="36" t="s">
        <v>180</v>
      </c>
      <c r="E132" s="17">
        <v>67.98</v>
      </c>
      <c r="F132" s="16" t="s">
        <v>89</v>
      </c>
      <c r="H132" s="18">
        <f>ROUND(E132*G132, 2)</f>
        <v>0</v>
      </c>
      <c r="J132" s="117">
        <f>ROUND(E132*G132, 2)</f>
        <v>0</v>
      </c>
      <c r="K132" s="19">
        <v>3.0000000000000001E-5</v>
      </c>
      <c r="L132" s="19">
        <f>E132*K132</f>
        <v>2.0394000000000002E-3</v>
      </c>
      <c r="P132" s="16" t="s">
        <v>66</v>
      </c>
      <c r="V132" s="20" t="s">
        <v>162</v>
      </c>
      <c r="Z132" s="15" t="s">
        <v>181</v>
      </c>
      <c r="AB132" s="16">
        <v>1</v>
      </c>
    </row>
    <row r="133" spans="1:28">
      <c r="D133" s="36" t="s">
        <v>1045</v>
      </c>
      <c r="J133" s="117"/>
      <c r="V133" s="20" t="s">
        <v>69</v>
      </c>
    </row>
    <row r="134" spans="1:28">
      <c r="A134" s="13">
        <v>54</v>
      </c>
      <c r="B134" s="14" t="s">
        <v>116</v>
      </c>
      <c r="C134" s="15" t="s">
        <v>182</v>
      </c>
      <c r="D134" s="36" t="s">
        <v>1046</v>
      </c>
      <c r="E134" s="17">
        <v>76.138000000000005</v>
      </c>
      <c r="F134" s="16" t="s">
        <v>89</v>
      </c>
      <c r="I134" s="18">
        <f>ROUND(E134*G134, 2)</f>
        <v>0</v>
      </c>
      <c r="J134" s="117">
        <f>ROUND(E134*G134, 2)</f>
        <v>0</v>
      </c>
      <c r="K134" s="19">
        <v>2.5400000000000002E-3</v>
      </c>
      <c r="L134" s="19">
        <f>E134*K134</f>
        <v>0.19339052000000004</v>
      </c>
      <c r="P134" s="16" t="s">
        <v>66</v>
      </c>
      <c r="V134" s="20" t="s">
        <v>118</v>
      </c>
      <c r="Z134" s="15" t="s">
        <v>166</v>
      </c>
      <c r="AA134" s="15" t="s">
        <v>66</v>
      </c>
      <c r="AB134" s="16">
        <v>2</v>
      </c>
    </row>
    <row r="135" spans="1:28">
      <c r="A135" s="13">
        <v>55</v>
      </c>
      <c r="B135" s="14" t="s">
        <v>178</v>
      </c>
      <c r="C135" s="15" t="s">
        <v>183</v>
      </c>
      <c r="D135" s="36" t="s">
        <v>184</v>
      </c>
      <c r="E135" s="17">
        <v>67.98</v>
      </c>
      <c r="F135" s="16" t="s">
        <v>89</v>
      </c>
      <c r="H135" s="18">
        <f>ROUND(E135*G135, 2)</f>
        <v>0</v>
      </c>
      <c r="J135" s="117">
        <f>ROUND(E135*G135, 2)</f>
        <v>0</v>
      </c>
      <c r="P135" s="16" t="s">
        <v>66</v>
      </c>
      <c r="V135" s="20" t="s">
        <v>162</v>
      </c>
      <c r="Z135" s="15" t="s">
        <v>181</v>
      </c>
      <c r="AB135" s="16">
        <v>1</v>
      </c>
    </row>
    <row r="136" spans="1:28">
      <c r="A136" s="13">
        <v>56</v>
      </c>
      <c r="B136" s="14" t="s">
        <v>116</v>
      </c>
      <c r="C136" s="15" t="s">
        <v>171</v>
      </c>
      <c r="D136" s="36" t="s">
        <v>172</v>
      </c>
      <c r="E136" s="17">
        <v>84.46</v>
      </c>
      <c r="F136" s="16" t="s">
        <v>89</v>
      </c>
      <c r="I136" s="18">
        <f>ROUND(E136*G136, 2)</f>
        <v>0</v>
      </c>
      <c r="J136" s="117">
        <f>ROUND(E136*G136, 2)</f>
        <v>0</v>
      </c>
      <c r="K136" s="19">
        <v>2.9999999999999997E-4</v>
      </c>
      <c r="L136" s="19">
        <f>E136*K136</f>
        <v>2.5337999999999996E-2</v>
      </c>
      <c r="P136" s="16" t="s">
        <v>66</v>
      </c>
      <c r="V136" s="20" t="s">
        <v>118</v>
      </c>
      <c r="Z136" s="15" t="s">
        <v>173</v>
      </c>
      <c r="AA136" s="15" t="s">
        <v>66</v>
      </c>
      <c r="AB136" s="16">
        <v>2</v>
      </c>
    </row>
    <row r="137" spans="1:28">
      <c r="D137" s="36" t="s">
        <v>1047</v>
      </c>
      <c r="J137" s="117"/>
      <c r="V137" s="20" t="s">
        <v>69</v>
      </c>
    </row>
    <row r="138" spans="1:28">
      <c r="D138" s="36" t="s">
        <v>1048</v>
      </c>
      <c r="J138" s="117"/>
      <c r="V138" s="20" t="s">
        <v>69</v>
      </c>
    </row>
    <row r="139" spans="1:28">
      <c r="A139" s="13">
        <v>57</v>
      </c>
      <c r="B139" s="14" t="s">
        <v>178</v>
      </c>
      <c r="C139" s="15" t="s">
        <v>1049</v>
      </c>
      <c r="D139" s="36" t="s">
        <v>1050</v>
      </c>
      <c r="E139" s="17">
        <v>16.48</v>
      </c>
      <c r="F139" s="16" t="s">
        <v>89</v>
      </c>
      <c r="H139" s="18">
        <f>ROUND(E139*G139, 2)</f>
        <v>0</v>
      </c>
      <c r="J139" s="117">
        <f>ROUND(E139*G139, 2)</f>
        <v>0</v>
      </c>
      <c r="K139" s="19">
        <v>3.0000000000000001E-5</v>
      </c>
      <c r="L139" s="19">
        <f>E139*K139</f>
        <v>4.9439999999999998E-4</v>
      </c>
      <c r="P139" s="16" t="s">
        <v>66</v>
      </c>
      <c r="V139" s="20" t="s">
        <v>162</v>
      </c>
      <c r="Z139" s="15" t="s">
        <v>181</v>
      </c>
      <c r="AB139" s="16">
        <v>1</v>
      </c>
    </row>
    <row r="140" spans="1:28">
      <c r="D140" s="36" t="s">
        <v>1051</v>
      </c>
      <c r="J140" s="117"/>
      <c r="V140" s="20" t="s">
        <v>69</v>
      </c>
    </row>
    <row r="141" spans="1:28">
      <c r="A141" s="13">
        <v>58</v>
      </c>
      <c r="B141" s="14" t="s">
        <v>178</v>
      </c>
      <c r="C141" s="15" t="s">
        <v>185</v>
      </c>
      <c r="D141" s="36" t="s">
        <v>186</v>
      </c>
      <c r="E141" s="17">
        <v>0.216</v>
      </c>
      <c r="F141" s="16" t="s">
        <v>102</v>
      </c>
      <c r="H141" s="18">
        <f>ROUND(E141*G141, 2)</f>
        <v>0</v>
      </c>
      <c r="J141" s="117">
        <f>ROUND(E141*G141, 2)</f>
        <v>0</v>
      </c>
      <c r="P141" s="16" t="s">
        <v>66</v>
      </c>
      <c r="V141" s="20" t="s">
        <v>162</v>
      </c>
      <c r="Z141" s="15" t="s">
        <v>163</v>
      </c>
      <c r="AB141" s="16">
        <v>1</v>
      </c>
    </row>
    <row r="142" spans="1:28">
      <c r="D142" s="38" t="s">
        <v>187</v>
      </c>
      <c r="E142" s="39">
        <f>J142</f>
        <v>0</v>
      </c>
      <c r="H142" s="39">
        <f>SUM(H131:H141)</f>
        <v>0</v>
      </c>
      <c r="I142" s="39">
        <f>SUM(I131:I141)</f>
        <v>0</v>
      </c>
      <c r="J142" s="118">
        <f>SUM(J131:J141)</f>
        <v>0</v>
      </c>
      <c r="L142" s="40">
        <f>SUM(L131:L141)</f>
        <v>0.22126232000000004</v>
      </c>
      <c r="N142" s="41">
        <f>SUM(N131:N141)</f>
        <v>0</v>
      </c>
      <c r="W142" s="17">
        <f>SUM(W131:W141)</f>
        <v>0</v>
      </c>
    </row>
    <row r="143" spans="1:28">
      <c r="J143" s="117"/>
    </row>
    <row r="144" spans="1:28">
      <c r="B144" s="15" t="s">
        <v>188</v>
      </c>
      <c r="J144" s="117"/>
    </row>
    <row r="145" spans="1:28">
      <c r="A145" s="13">
        <v>59</v>
      </c>
      <c r="B145" s="14" t="s">
        <v>189</v>
      </c>
      <c r="C145" s="15" t="s">
        <v>1052</v>
      </c>
      <c r="D145" s="36" t="s">
        <v>190</v>
      </c>
      <c r="E145" s="17">
        <v>16.48</v>
      </c>
      <c r="F145" s="16" t="s">
        <v>89</v>
      </c>
      <c r="H145" s="18">
        <f>ROUND(E145*G145, 2)</f>
        <v>0</v>
      </c>
      <c r="J145" s="117">
        <f>ROUND(E145*G145, 2)</f>
        <v>0</v>
      </c>
      <c r="P145" s="16" t="s">
        <v>66</v>
      </c>
      <c r="V145" s="20" t="s">
        <v>162</v>
      </c>
      <c r="Z145" s="15" t="s">
        <v>191</v>
      </c>
      <c r="AB145" s="16">
        <v>1</v>
      </c>
    </row>
    <row r="146" spans="1:28">
      <c r="D146" s="36" t="s">
        <v>1053</v>
      </c>
      <c r="J146" s="117"/>
      <c r="V146" s="20" t="s">
        <v>69</v>
      </c>
    </row>
    <row r="147" spans="1:28">
      <c r="A147" s="13">
        <v>60</v>
      </c>
      <c r="B147" s="14" t="s">
        <v>116</v>
      </c>
      <c r="C147" s="15" t="s">
        <v>1054</v>
      </c>
      <c r="D147" s="36" t="s">
        <v>1055</v>
      </c>
      <c r="E147" s="17">
        <v>16.809999999999999</v>
      </c>
      <c r="F147" s="16" t="s">
        <v>89</v>
      </c>
      <c r="I147" s="18">
        <f>ROUND(E147*G147, 2)</f>
        <v>0</v>
      </c>
      <c r="J147" s="117">
        <f>ROUND(E147*G147, 2)</f>
        <v>0</v>
      </c>
      <c r="P147" s="16" t="s">
        <v>66</v>
      </c>
      <c r="V147" s="20" t="s">
        <v>118</v>
      </c>
      <c r="Z147" s="15" t="s">
        <v>192</v>
      </c>
      <c r="AA147" s="15" t="s">
        <v>66</v>
      </c>
      <c r="AB147" s="16">
        <v>2</v>
      </c>
    </row>
    <row r="148" spans="1:28">
      <c r="A148" s="13">
        <v>61</v>
      </c>
      <c r="B148" s="14" t="s">
        <v>116</v>
      </c>
      <c r="C148" s="15" t="s">
        <v>193</v>
      </c>
      <c r="D148" s="36" t="s">
        <v>1056</v>
      </c>
      <c r="E148" s="17">
        <v>16.809999999999999</v>
      </c>
      <c r="F148" s="16" t="s">
        <v>89</v>
      </c>
      <c r="I148" s="18">
        <f>ROUND(E148*G148, 2)</f>
        <v>0</v>
      </c>
      <c r="J148" s="117">
        <f>ROUND(E148*G148, 2)</f>
        <v>0</v>
      </c>
      <c r="P148" s="16" t="s">
        <v>66</v>
      </c>
      <c r="V148" s="20" t="s">
        <v>118</v>
      </c>
      <c r="Z148" s="15" t="s">
        <v>192</v>
      </c>
      <c r="AA148" s="15" t="s">
        <v>66</v>
      </c>
      <c r="AB148" s="16">
        <v>2</v>
      </c>
    </row>
    <row r="149" spans="1:28">
      <c r="A149" s="13">
        <v>62</v>
      </c>
      <c r="B149" s="14" t="s">
        <v>189</v>
      </c>
      <c r="C149" s="15" t="s">
        <v>194</v>
      </c>
      <c r="D149" s="36" t="s">
        <v>195</v>
      </c>
      <c r="E149" s="17">
        <v>134.6</v>
      </c>
      <c r="F149" s="16" t="s">
        <v>89</v>
      </c>
      <c r="H149" s="18">
        <f>ROUND(E149*G149, 2)</f>
        <v>0</v>
      </c>
      <c r="J149" s="117">
        <f>ROUND(E149*G149, 2)</f>
        <v>0</v>
      </c>
      <c r="P149" s="16" t="s">
        <v>66</v>
      </c>
      <c r="V149" s="20" t="s">
        <v>162</v>
      </c>
      <c r="Z149" s="15" t="s">
        <v>191</v>
      </c>
      <c r="AB149" s="16">
        <v>1</v>
      </c>
    </row>
    <row r="150" spans="1:28">
      <c r="D150" s="36" t="s">
        <v>1057</v>
      </c>
      <c r="J150" s="117"/>
      <c r="V150" s="20" t="s">
        <v>69</v>
      </c>
    </row>
    <row r="151" spans="1:28">
      <c r="A151" s="13">
        <v>63</v>
      </c>
      <c r="B151" s="14" t="s">
        <v>116</v>
      </c>
      <c r="C151" s="15" t="s">
        <v>1058</v>
      </c>
      <c r="D151" s="36" t="s">
        <v>1059</v>
      </c>
      <c r="E151" s="17">
        <v>137.292</v>
      </c>
      <c r="F151" s="16" t="s">
        <v>89</v>
      </c>
      <c r="I151" s="18">
        <f>ROUND(E151*G151, 2)</f>
        <v>0</v>
      </c>
      <c r="J151" s="117">
        <f>ROUND(E151*G151, 2)</f>
        <v>0</v>
      </c>
      <c r="P151" s="16" t="s">
        <v>66</v>
      </c>
      <c r="V151" s="20" t="s">
        <v>118</v>
      </c>
      <c r="Z151" s="15" t="s">
        <v>192</v>
      </c>
      <c r="AA151" s="15" t="s">
        <v>66</v>
      </c>
      <c r="AB151" s="16">
        <v>2</v>
      </c>
    </row>
    <row r="152" spans="1:28">
      <c r="A152" s="13">
        <v>64</v>
      </c>
      <c r="B152" s="14" t="s">
        <v>189</v>
      </c>
      <c r="C152" s="15" t="s">
        <v>196</v>
      </c>
      <c r="D152" s="36" t="s">
        <v>197</v>
      </c>
      <c r="E152" s="17">
        <v>134.6</v>
      </c>
      <c r="F152" s="16" t="s">
        <v>89</v>
      </c>
      <c r="H152" s="18">
        <f>ROUND(E152*G152, 2)</f>
        <v>0</v>
      </c>
      <c r="J152" s="117">
        <f>ROUND(E152*G152, 2)</f>
        <v>0</v>
      </c>
      <c r="K152" s="19">
        <v>3.0000000000000001E-5</v>
      </c>
      <c r="L152" s="19">
        <f>E152*K152</f>
        <v>4.0379999999999999E-3</v>
      </c>
      <c r="P152" s="16" t="s">
        <v>66</v>
      </c>
      <c r="V152" s="20" t="s">
        <v>162</v>
      </c>
      <c r="Z152" s="15" t="s">
        <v>191</v>
      </c>
      <c r="AB152" s="16">
        <v>1</v>
      </c>
    </row>
    <row r="153" spans="1:28">
      <c r="A153" s="13">
        <v>65</v>
      </c>
      <c r="B153" s="14" t="s">
        <v>116</v>
      </c>
      <c r="C153" s="15" t="s">
        <v>198</v>
      </c>
      <c r="D153" s="36" t="s">
        <v>199</v>
      </c>
      <c r="E153" s="17">
        <v>141.33000000000001</v>
      </c>
      <c r="F153" s="16" t="s">
        <v>89</v>
      </c>
      <c r="I153" s="18">
        <f>ROUND(E153*G153, 2)</f>
        <v>0</v>
      </c>
      <c r="J153" s="117">
        <f>ROUND(E153*G153, 2)</f>
        <v>0</v>
      </c>
      <c r="P153" s="16" t="s">
        <v>66</v>
      </c>
      <c r="V153" s="20" t="s">
        <v>118</v>
      </c>
      <c r="Z153" s="15" t="s">
        <v>200</v>
      </c>
      <c r="AA153" s="15" t="s">
        <v>66</v>
      </c>
      <c r="AB153" s="16">
        <v>2</v>
      </c>
    </row>
    <row r="154" spans="1:28">
      <c r="A154" s="13">
        <v>66</v>
      </c>
      <c r="B154" s="14" t="s">
        <v>116</v>
      </c>
      <c r="C154" s="15" t="s">
        <v>201</v>
      </c>
      <c r="D154" s="36" t="s">
        <v>1060</v>
      </c>
      <c r="E154" s="17">
        <v>141.33000000000001</v>
      </c>
      <c r="F154" s="16" t="s">
        <v>89</v>
      </c>
      <c r="I154" s="18">
        <f>ROUND(E154*G154, 2)</f>
        <v>0</v>
      </c>
      <c r="J154" s="117">
        <f>ROUND(E154*G154, 2)</f>
        <v>0</v>
      </c>
      <c r="K154" s="19">
        <v>5.0000000000000002E-5</v>
      </c>
      <c r="L154" s="19">
        <f>E154*K154</f>
        <v>7.0665000000000007E-3</v>
      </c>
      <c r="P154" s="16" t="s">
        <v>66</v>
      </c>
      <c r="V154" s="20" t="s">
        <v>118</v>
      </c>
      <c r="Z154" s="15" t="s">
        <v>166</v>
      </c>
      <c r="AA154" s="15" t="s">
        <v>66</v>
      </c>
      <c r="AB154" s="16">
        <v>2</v>
      </c>
    </row>
    <row r="155" spans="1:28">
      <c r="A155" s="13">
        <v>67</v>
      </c>
      <c r="B155" s="14" t="s">
        <v>189</v>
      </c>
      <c r="C155" s="15" t="s">
        <v>1061</v>
      </c>
      <c r="D155" s="36" t="s">
        <v>1062</v>
      </c>
      <c r="E155" s="17">
        <v>11.8</v>
      </c>
      <c r="F155" s="16" t="s">
        <v>89</v>
      </c>
      <c r="H155" s="18">
        <f>ROUND(E155*G155, 2)</f>
        <v>0</v>
      </c>
      <c r="J155" s="117">
        <f>ROUND(E155*G155, 2)</f>
        <v>0</v>
      </c>
      <c r="K155" s="19">
        <v>9.8300000000000002E-3</v>
      </c>
      <c r="L155" s="19">
        <f>E155*K155</f>
        <v>0.11599400000000001</v>
      </c>
      <c r="P155" s="16" t="s">
        <v>66</v>
      </c>
      <c r="V155" s="20" t="s">
        <v>162</v>
      </c>
      <c r="Z155" s="15" t="s">
        <v>191</v>
      </c>
      <c r="AB155" s="16">
        <v>1</v>
      </c>
    </row>
    <row r="156" spans="1:28">
      <c r="D156" s="36" t="s">
        <v>1063</v>
      </c>
      <c r="J156" s="117"/>
      <c r="V156" s="20" t="s">
        <v>69</v>
      </c>
    </row>
    <row r="157" spans="1:28">
      <c r="A157" s="13">
        <v>68</v>
      </c>
      <c r="B157" s="14" t="s">
        <v>116</v>
      </c>
      <c r="C157" s="15" t="s">
        <v>198</v>
      </c>
      <c r="D157" s="36" t="s">
        <v>199</v>
      </c>
      <c r="E157" s="17">
        <v>12.39</v>
      </c>
      <c r="F157" s="16" t="s">
        <v>89</v>
      </c>
      <c r="I157" s="18">
        <f>ROUND(E157*G157, 2)</f>
        <v>0</v>
      </c>
      <c r="J157" s="117">
        <f>ROUND(E157*G157, 2)</f>
        <v>0</v>
      </c>
      <c r="P157" s="16" t="s">
        <v>66</v>
      </c>
      <c r="V157" s="20" t="s">
        <v>118</v>
      </c>
      <c r="Z157" s="15" t="s">
        <v>200</v>
      </c>
      <c r="AA157" s="15" t="s">
        <v>66</v>
      </c>
      <c r="AB157" s="16">
        <v>2</v>
      </c>
    </row>
    <row r="158" spans="1:28">
      <c r="A158" s="13">
        <v>69</v>
      </c>
      <c r="B158" s="14" t="s">
        <v>189</v>
      </c>
      <c r="C158" s="15" t="s">
        <v>202</v>
      </c>
      <c r="D158" s="36" t="s">
        <v>203</v>
      </c>
      <c r="E158" s="17">
        <v>105.47199999999999</v>
      </c>
      <c r="F158" s="16" t="s">
        <v>89</v>
      </c>
      <c r="H158" s="18">
        <f>ROUND(E158*G158, 2)</f>
        <v>0</v>
      </c>
      <c r="J158" s="117">
        <f>ROUND(E158*G158, 2)</f>
        <v>0</v>
      </c>
      <c r="P158" s="16" t="s">
        <v>66</v>
      </c>
      <c r="V158" s="20" t="s">
        <v>162</v>
      </c>
      <c r="Z158" s="15" t="s">
        <v>191</v>
      </c>
      <c r="AB158" s="16">
        <v>1</v>
      </c>
    </row>
    <row r="159" spans="1:28">
      <c r="D159" s="36" t="s">
        <v>1064</v>
      </c>
      <c r="J159" s="117"/>
      <c r="V159" s="20" t="s">
        <v>69</v>
      </c>
    </row>
    <row r="160" spans="1:28">
      <c r="A160" s="13">
        <v>70</v>
      </c>
      <c r="B160" s="14" t="s">
        <v>116</v>
      </c>
      <c r="C160" s="15" t="s">
        <v>1065</v>
      </c>
      <c r="D160" s="36" t="s">
        <v>1066</v>
      </c>
      <c r="E160" s="17">
        <v>107.581</v>
      </c>
      <c r="F160" s="16" t="s">
        <v>89</v>
      </c>
      <c r="I160" s="18">
        <f>ROUND(E160*G160, 2)</f>
        <v>0</v>
      </c>
      <c r="J160" s="117">
        <f>ROUND(E160*G160, 2)</f>
        <v>0</v>
      </c>
      <c r="P160" s="16" t="s">
        <v>66</v>
      </c>
      <c r="V160" s="20" t="s">
        <v>118</v>
      </c>
      <c r="Z160" s="15" t="s">
        <v>105</v>
      </c>
      <c r="AA160" s="15" t="s">
        <v>66</v>
      </c>
      <c r="AB160" s="16">
        <v>8</v>
      </c>
    </row>
    <row r="161" spans="1:28">
      <c r="A161" s="13">
        <v>71</v>
      </c>
      <c r="B161" s="14" t="s">
        <v>189</v>
      </c>
      <c r="C161" s="15" t="s">
        <v>204</v>
      </c>
      <c r="D161" s="36" t="s">
        <v>205</v>
      </c>
      <c r="E161" s="17">
        <v>0.127</v>
      </c>
      <c r="F161" s="16" t="s">
        <v>102</v>
      </c>
      <c r="H161" s="18">
        <f>ROUND(E161*G161, 2)</f>
        <v>0</v>
      </c>
      <c r="J161" s="117">
        <f>ROUND(E161*G161, 2)</f>
        <v>0</v>
      </c>
      <c r="P161" s="16" t="s">
        <v>66</v>
      </c>
      <c r="V161" s="20" t="s">
        <v>162</v>
      </c>
      <c r="Z161" s="15" t="s">
        <v>191</v>
      </c>
      <c r="AB161" s="16">
        <v>1</v>
      </c>
    </row>
    <row r="162" spans="1:28">
      <c r="D162" s="38" t="s">
        <v>206</v>
      </c>
      <c r="E162" s="39">
        <f>J162</f>
        <v>0</v>
      </c>
      <c r="H162" s="39">
        <f>SUM(H144:H161)</f>
        <v>0</v>
      </c>
      <c r="I162" s="39">
        <f>SUM(I144:I161)</f>
        <v>0</v>
      </c>
      <c r="J162" s="118">
        <f>SUM(J144:J161)</f>
        <v>0</v>
      </c>
      <c r="L162" s="40">
        <f>SUM(L144:L161)</f>
        <v>0.1270985</v>
      </c>
      <c r="N162" s="41">
        <f>SUM(N144:N161)</f>
        <v>0</v>
      </c>
      <c r="W162" s="17">
        <f>SUM(W144:W161)</f>
        <v>0</v>
      </c>
    </row>
    <row r="163" spans="1:28">
      <c r="J163" s="117"/>
    </row>
    <row r="164" spans="1:28">
      <c r="B164" s="15" t="s">
        <v>929</v>
      </c>
      <c r="J164" s="117"/>
    </row>
    <row r="165" spans="1:28">
      <c r="A165" s="13">
        <v>72</v>
      </c>
      <c r="B165" s="14" t="s">
        <v>596</v>
      </c>
      <c r="C165" s="15" t="s">
        <v>1067</v>
      </c>
      <c r="D165" s="36" t="s">
        <v>1068</v>
      </c>
      <c r="E165" s="17">
        <v>1</v>
      </c>
      <c r="F165" s="16" t="s">
        <v>109</v>
      </c>
      <c r="H165" s="18">
        <f>ROUND(E165*G165, 2)</f>
        <v>0</v>
      </c>
      <c r="J165" s="117">
        <f>ROUND(E165*G165, 2)</f>
        <v>0</v>
      </c>
      <c r="K165" s="19">
        <v>1E-3</v>
      </c>
      <c r="L165" s="19">
        <f>E165*K165</f>
        <v>1E-3</v>
      </c>
      <c r="P165" s="16" t="s">
        <v>66</v>
      </c>
      <c r="V165" s="20" t="s">
        <v>162</v>
      </c>
      <c r="Z165" s="15" t="s">
        <v>928</v>
      </c>
      <c r="AB165" s="16">
        <v>7</v>
      </c>
    </row>
    <row r="166" spans="1:28">
      <c r="A166" s="13">
        <v>73</v>
      </c>
      <c r="B166" s="14" t="s">
        <v>596</v>
      </c>
      <c r="C166" s="15" t="s">
        <v>1069</v>
      </c>
      <c r="D166" s="36" t="s">
        <v>1070</v>
      </c>
      <c r="E166" s="17">
        <v>1</v>
      </c>
      <c r="F166" s="16" t="s">
        <v>109</v>
      </c>
      <c r="H166" s="18">
        <f>ROUND(E166*G166, 2)</f>
        <v>0</v>
      </c>
      <c r="J166" s="117">
        <f>ROUND(E166*G166, 2)</f>
        <v>0</v>
      </c>
      <c r="K166" s="19">
        <v>1.6000000000000001E-4</v>
      </c>
      <c r="L166" s="19">
        <f>E166*K166</f>
        <v>1.6000000000000001E-4</v>
      </c>
      <c r="P166" s="16" t="s">
        <v>66</v>
      </c>
      <c r="V166" s="20" t="s">
        <v>162</v>
      </c>
      <c r="Z166" s="15" t="s">
        <v>928</v>
      </c>
      <c r="AB166" s="16">
        <v>7</v>
      </c>
    </row>
    <row r="167" spans="1:28">
      <c r="A167" s="13">
        <v>74</v>
      </c>
      <c r="B167" s="14" t="s">
        <v>596</v>
      </c>
      <c r="C167" s="15" t="s">
        <v>1071</v>
      </c>
      <c r="D167" s="36" t="s">
        <v>1072</v>
      </c>
      <c r="E167" s="17">
        <v>1</v>
      </c>
      <c r="F167" s="16" t="s">
        <v>109</v>
      </c>
      <c r="H167" s="18">
        <f>ROUND(E167*G167, 2)</f>
        <v>0</v>
      </c>
      <c r="J167" s="117">
        <f>ROUND(E167*G167, 2)</f>
        <v>0</v>
      </c>
      <c r="K167" s="19">
        <v>2.7E-4</v>
      </c>
      <c r="L167" s="19">
        <f>E167*K167</f>
        <v>2.7E-4</v>
      </c>
      <c r="P167" s="16" t="s">
        <v>66</v>
      </c>
      <c r="V167" s="20" t="s">
        <v>162</v>
      </c>
      <c r="Z167" s="15" t="s">
        <v>928</v>
      </c>
      <c r="AB167" s="16">
        <v>7</v>
      </c>
    </row>
    <row r="168" spans="1:28">
      <c r="A168" s="13">
        <v>75</v>
      </c>
      <c r="B168" s="14" t="s">
        <v>596</v>
      </c>
      <c r="C168" s="15" t="s">
        <v>1073</v>
      </c>
      <c r="D168" s="36" t="s">
        <v>1074</v>
      </c>
      <c r="E168" s="17">
        <v>2</v>
      </c>
      <c r="F168" s="16" t="s">
        <v>109</v>
      </c>
      <c r="H168" s="18">
        <f>ROUND(E168*G168, 2)</f>
        <v>0</v>
      </c>
      <c r="J168" s="117">
        <f>ROUND(E168*G168, 2)</f>
        <v>0</v>
      </c>
      <c r="K168" s="19">
        <v>1E-3</v>
      </c>
      <c r="L168" s="19">
        <f>E168*K168</f>
        <v>2E-3</v>
      </c>
      <c r="P168" s="16" t="s">
        <v>66</v>
      </c>
      <c r="V168" s="20" t="s">
        <v>162</v>
      </c>
      <c r="Z168" s="15" t="s">
        <v>928</v>
      </c>
      <c r="AB168" s="16">
        <v>7</v>
      </c>
    </row>
    <row r="169" spans="1:28">
      <c r="D169" s="38" t="s">
        <v>927</v>
      </c>
      <c r="E169" s="39">
        <f>J169</f>
        <v>0</v>
      </c>
      <c r="H169" s="39">
        <f>SUM(H164:H168)</f>
        <v>0</v>
      </c>
      <c r="I169" s="39">
        <f>SUM(I164:I168)</f>
        <v>0</v>
      </c>
      <c r="J169" s="118">
        <f>SUM(J164:J168)</f>
        <v>0</v>
      </c>
      <c r="L169" s="40">
        <f>SUM(L164:L168)</f>
        <v>3.4299999999999999E-3</v>
      </c>
      <c r="N169" s="41">
        <f>SUM(N164:N168)</f>
        <v>0</v>
      </c>
      <c r="W169" s="17">
        <f>SUM(W164:W168)</f>
        <v>0</v>
      </c>
    </row>
    <row r="170" spans="1:28">
      <c r="J170" s="117"/>
    </row>
    <row r="171" spans="1:28">
      <c r="B171" s="15" t="s">
        <v>207</v>
      </c>
      <c r="J171" s="117"/>
    </row>
    <row r="172" spans="1:28">
      <c r="A172" s="13">
        <v>76</v>
      </c>
      <c r="B172" s="14" t="s">
        <v>208</v>
      </c>
      <c r="C172" s="15" t="s">
        <v>1075</v>
      </c>
      <c r="D172" s="36" t="s">
        <v>1076</v>
      </c>
      <c r="E172" s="17">
        <v>7.4720000000000004</v>
      </c>
      <c r="F172" s="16" t="s">
        <v>89</v>
      </c>
      <c r="H172" s="18">
        <f>ROUND(E172*G172, 2)</f>
        <v>0</v>
      </c>
      <c r="J172" s="117">
        <f>ROUND(E172*G172, 2)</f>
        <v>0</v>
      </c>
      <c r="K172" s="19">
        <v>2.9989999999999999E-2</v>
      </c>
      <c r="L172" s="19">
        <f>E172*K172</f>
        <v>0.22408528</v>
      </c>
      <c r="P172" s="16" t="s">
        <v>66</v>
      </c>
      <c r="V172" s="20" t="s">
        <v>162</v>
      </c>
      <c r="Z172" s="15" t="s">
        <v>137</v>
      </c>
      <c r="AB172" s="16">
        <v>1</v>
      </c>
    </row>
    <row r="173" spans="1:28">
      <c r="D173" s="36" t="s">
        <v>1077</v>
      </c>
      <c r="J173" s="117"/>
      <c r="V173" s="20" t="s">
        <v>69</v>
      </c>
    </row>
    <row r="174" spans="1:28">
      <c r="A174" s="13">
        <v>77</v>
      </c>
      <c r="B174" s="14" t="s">
        <v>208</v>
      </c>
      <c r="C174" s="15" t="s">
        <v>209</v>
      </c>
      <c r="D174" s="36" t="s">
        <v>210</v>
      </c>
      <c r="E174" s="17">
        <v>89.322000000000003</v>
      </c>
      <c r="F174" s="16" t="s">
        <v>89</v>
      </c>
      <c r="H174" s="18">
        <f>ROUND(E174*G174, 2)</f>
        <v>0</v>
      </c>
      <c r="J174" s="117">
        <f>ROUND(E174*G174, 2)</f>
        <v>0</v>
      </c>
      <c r="K174" s="19">
        <v>1.1800000000000001E-3</v>
      </c>
      <c r="L174" s="19">
        <f>E174*K174</f>
        <v>0.10539996000000001</v>
      </c>
      <c r="P174" s="16" t="s">
        <v>66</v>
      </c>
      <c r="V174" s="20" t="s">
        <v>162</v>
      </c>
      <c r="Z174" s="15" t="s">
        <v>105</v>
      </c>
      <c r="AB174" s="16">
        <v>1</v>
      </c>
    </row>
    <row r="175" spans="1:28">
      <c r="D175" s="36" t="s">
        <v>1078</v>
      </c>
      <c r="J175" s="117"/>
      <c r="V175" s="20" t="s">
        <v>69</v>
      </c>
    </row>
    <row r="176" spans="1:28">
      <c r="D176" s="36" t="s">
        <v>1079</v>
      </c>
      <c r="J176" s="117"/>
      <c r="V176" s="20" t="s">
        <v>69</v>
      </c>
    </row>
    <row r="177" spans="1:28">
      <c r="A177" s="13">
        <v>78</v>
      </c>
      <c r="B177" s="14" t="s">
        <v>208</v>
      </c>
      <c r="C177" s="15" t="s">
        <v>211</v>
      </c>
      <c r="D177" s="36" t="s">
        <v>212</v>
      </c>
      <c r="E177" s="17">
        <v>13.302</v>
      </c>
      <c r="F177" s="16" t="s">
        <v>89</v>
      </c>
      <c r="H177" s="18">
        <f>ROUND(E177*G177, 2)</f>
        <v>0</v>
      </c>
      <c r="J177" s="117">
        <f>ROUND(E177*G177, 2)</f>
        <v>0</v>
      </c>
      <c r="K177" s="19">
        <v>3.82E-3</v>
      </c>
      <c r="L177" s="19">
        <f>E177*K177</f>
        <v>5.081364E-2</v>
      </c>
      <c r="P177" s="16" t="s">
        <v>66</v>
      </c>
      <c r="V177" s="20" t="s">
        <v>162</v>
      </c>
      <c r="Z177" s="15" t="s">
        <v>105</v>
      </c>
      <c r="AB177" s="16">
        <v>1</v>
      </c>
    </row>
    <row r="178" spans="1:28">
      <c r="D178" s="36" t="s">
        <v>1080</v>
      </c>
      <c r="J178" s="117"/>
      <c r="V178" s="20" t="s">
        <v>69</v>
      </c>
    </row>
    <row r="179" spans="1:28">
      <c r="A179" s="13">
        <v>79</v>
      </c>
      <c r="B179" s="14" t="s">
        <v>208</v>
      </c>
      <c r="C179" s="15" t="s">
        <v>1081</v>
      </c>
      <c r="D179" s="36" t="s">
        <v>1082</v>
      </c>
      <c r="E179" s="17">
        <v>50.203000000000003</v>
      </c>
      <c r="F179" s="16" t="s">
        <v>89</v>
      </c>
      <c r="H179" s="18">
        <f>ROUND(E179*G179, 2)</f>
        <v>0</v>
      </c>
      <c r="J179" s="117">
        <f>ROUND(E179*G179, 2)</f>
        <v>0</v>
      </c>
      <c r="K179" s="19">
        <v>1.16E-3</v>
      </c>
      <c r="L179" s="19">
        <f>E179*K179</f>
        <v>5.8235480000000006E-2</v>
      </c>
      <c r="P179" s="16" t="s">
        <v>66</v>
      </c>
      <c r="V179" s="20" t="s">
        <v>162</v>
      </c>
      <c r="Z179" s="15" t="s">
        <v>105</v>
      </c>
      <c r="AB179" s="16">
        <v>1</v>
      </c>
    </row>
    <row r="180" spans="1:28">
      <c r="D180" s="36" t="s">
        <v>1083</v>
      </c>
      <c r="J180" s="117"/>
      <c r="V180" s="20" t="s">
        <v>69</v>
      </c>
    </row>
    <row r="181" spans="1:28">
      <c r="D181" s="36" t="s">
        <v>1084</v>
      </c>
      <c r="J181" s="117"/>
      <c r="V181" s="20" t="s">
        <v>69</v>
      </c>
    </row>
    <row r="182" spans="1:28">
      <c r="A182" s="13">
        <v>80</v>
      </c>
      <c r="B182" s="14" t="s">
        <v>208</v>
      </c>
      <c r="C182" s="15" t="s">
        <v>1085</v>
      </c>
      <c r="D182" s="36" t="s">
        <v>1086</v>
      </c>
      <c r="E182" s="17">
        <v>146.24799999999999</v>
      </c>
      <c r="F182" s="16" t="s">
        <v>89</v>
      </c>
      <c r="H182" s="18">
        <f>ROUND(E182*G182, 2)</f>
        <v>0</v>
      </c>
      <c r="J182" s="117">
        <f>ROUND(E182*G182, 2)</f>
        <v>0</v>
      </c>
      <c r="K182" s="19">
        <v>2.3000000000000001E-4</v>
      </c>
      <c r="L182" s="19">
        <f>E182*K182</f>
        <v>3.363704E-2</v>
      </c>
      <c r="P182" s="16" t="s">
        <v>66</v>
      </c>
      <c r="V182" s="20" t="s">
        <v>162</v>
      </c>
      <c r="Z182" s="15" t="s">
        <v>105</v>
      </c>
      <c r="AB182" s="16">
        <v>7</v>
      </c>
    </row>
    <row r="183" spans="1:28">
      <c r="D183" s="36" t="s">
        <v>1087</v>
      </c>
      <c r="J183" s="117"/>
      <c r="V183" s="20" t="s">
        <v>69</v>
      </c>
    </row>
    <row r="184" spans="1:28">
      <c r="A184" s="13">
        <v>81</v>
      </c>
      <c r="B184" s="14" t="s">
        <v>208</v>
      </c>
      <c r="C184" s="15" t="s">
        <v>1088</v>
      </c>
      <c r="D184" s="36" t="s">
        <v>1089</v>
      </c>
      <c r="E184" s="17">
        <v>302.62400000000002</v>
      </c>
      <c r="F184" s="16" t="s">
        <v>89</v>
      </c>
      <c r="H184" s="18">
        <f>ROUND(E184*G184, 2)</f>
        <v>0</v>
      </c>
      <c r="J184" s="117">
        <f>ROUND(E184*G184, 2)</f>
        <v>0</v>
      </c>
      <c r="K184" s="19">
        <v>3.0000000000000001E-3</v>
      </c>
      <c r="L184" s="19">
        <f>E184*K184</f>
        <v>0.90787200000000012</v>
      </c>
      <c r="P184" s="16" t="s">
        <v>66</v>
      </c>
      <c r="V184" s="20" t="s">
        <v>162</v>
      </c>
      <c r="Z184" s="15" t="s">
        <v>137</v>
      </c>
      <c r="AB184" s="16">
        <v>1</v>
      </c>
    </row>
    <row r="185" spans="1:28">
      <c r="D185" s="36" t="s">
        <v>1090</v>
      </c>
      <c r="J185" s="117"/>
      <c r="V185" s="20" t="s">
        <v>69</v>
      </c>
    </row>
    <row r="186" spans="1:28">
      <c r="D186" s="36" t="s">
        <v>1091</v>
      </c>
      <c r="J186" s="117"/>
      <c r="V186" s="20" t="s">
        <v>69</v>
      </c>
    </row>
    <row r="187" spans="1:28">
      <c r="D187" s="36" t="s">
        <v>1092</v>
      </c>
      <c r="J187" s="117"/>
      <c r="V187" s="20" t="s">
        <v>69</v>
      </c>
    </row>
    <row r="188" spans="1:28">
      <c r="D188" s="36" t="s">
        <v>1093</v>
      </c>
      <c r="J188" s="117"/>
      <c r="V188" s="20" t="s">
        <v>69</v>
      </c>
    </row>
    <row r="189" spans="1:28">
      <c r="D189" s="36" t="s">
        <v>1094</v>
      </c>
      <c r="J189" s="117"/>
      <c r="V189" s="20" t="s">
        <v>69</v>
      </c>
    </row>
    <row r="190" spans="1:28">
      <c r="D190" s="36" t="s">
        <v>1095</v>
      </c>
      <c r="J190" s="117"/>
      <c r="V190" s="20" t="s">
        <v>69</v>
      </c>
    </row>
    <row r="191" spans="1:28">
      <c r="D191" s="36" t="s">
        <v>1096</v>
      </c>
      <c r="J191" s="117"/>
      <c r="V191" s="20" t="s">
        <v>69</v>
      </c>
    </row>
    <row r="192" spans="1:28">
      <c r="D192" s="36" t="s">
        <v>1097</v>
      </c>
      <c r="J192" s="117"/>
      <c r="V192" s="20" t="s">
        <v>69</v>
      </c>
    </row>
    <row r="193" spans="1:28">
      <c r="A193" s="13">
        <v>82</v>
      </c>
      <c r="B193" s="14" t="s">
        <v>208</v>
      </c>
      <c r="C193" s="15" t="s">
        <v>1098</v>
      </c>
      <c r="D193" s="36" t="s">
        <v>1099</v>
      </c>
      <c r="E193" s="17">
        <v>69.180000000000007</v>
      </c>
      <c r="F193" s="16" t="s">
        <v>89</v>
      </c>
      <c r="H193" s="18">
        <f>ROUND(E193*G193, 2)</f>
        <v>0</v>
      </c>
      <c r="J193" s="117">
        <f>ROUND(E193*G193, 2)</f>
        <v>0</v>
      </c>
      <c r="M193" s="17">
        <v>0.03</v>
      </c>
      <c r="N193" s="17">
        <f>E193*M193</f>
        <v>2.0754000000000001</v>
      </c>
      <c r="P193" s="16" t="s">
        <v>66</v>
      </c>
      <c r="V193" s="20" t="s">
        <v>162</v>
      </c>
      <c r="Z193" s="15" t="s">
        <v>139</v>
      </c>
      <c r="AB193" s="16">
        <v>1</v>
      </c>
    </row>
    <row r="194" spans="1:28">
      <c r="D194" s="36" t="s">
        <v>1100</v>
      </c>
      <c r="J194" s="117"/>
      <c r="V194" s="20" t="s">
        <v>69</v>
      </c>
    </row>
    <row r="195" spans="1:28">
      <c r="A195" s="13">
        <v>83</v>
      </c>
      <c r="B195" s="14" t="s">
        <v>208</v>
      </c>
      <c r="C195" s="15" t="s">
        <v>213</v>
      </c>
      <c r="D195" s="36" t="s">
        <v>214</v>
      </c>
      <c r="E195" s="17">
        <v>1.38</v>
      </c>
      <c r="F195" s="16" t="s">
        <v>102</v>
      </c>
      <c r="H195" s="18">
        <f>ROUND(E195*G195, 2)</f>
        <v>0</v>
      </c>
      <c r="J195" s="117">
        <f>ROUND(E195*G195, 2)</f>
        <v>0</v>
      </c>
      <c r="P195" s="16" t="s">
        <v>66</v>
      </c>
      <c r="V195" s="20" t="s">
        <v>162</v>
      </c>
      <c r="Z195" s="15" t="s">
        <v>215</v>
      </c>
      <c r="AB195" s="16">
        <v>1</v>
      </c>
    </row>
    <row r="196" spans="1:28">
      <c r="D196" s="38" t="s">
        <v>216</v>
      </c>
      <c r="E196" s="39">
        <f>J196</f>
        <v>0</v>
      </c>
      <c r="H196" s="39">
        <f>SUM(H171:H195)</f>
        <v>0</v>
      </c>
      <c r="I196" s="39">
        <f>SUM(I171:I195)</f>
        <v>0</v>
      </c>
      <c r="J196" s="118">
        <f>SUM(J171:J195)</f>
        <v>0</v>
      </c>
      <c r="L196" s="40">
        <f>SUM(L171:L195)</f>
        <v>1.3800434000000001</v>
      </c>
      <c r="N196" s="41">
        <f>SUM(N171:N195)</f>
        <v>2.0754000000000001</v>
      </c>
      <c r="W196" s="17">
        <f>SUM(W171:W195)</f>
        <v>0</v>
      </c>
    </row>
    <row r="197" spans="1:28">
      <c r="J197" s="117"/>
    </row>
    <row r="198" spans="1:28">
      <c r="B198" s="15" t="s">
        <v>217</v>
      </c>
      <c r="J198" s="117"/>
    </row>
    <row r="199" spans="1:28">
      <c r="A199" s="13">
        <v>84</v>
      </c>
      <c r="B199" s="14" t="s">
        <v>218</v>
      </c>
      <c r="C199" s="15" t="s">
        <v>219</v>
      </c>
      <c r="D199" s="36" t="s">
        <v>220</v>
      </c>
      <c r="E199" s="17">
        <v>20.6</v>
      </c>
      <c r="F199" s="16" t="s">
        <v>221</v>
      </c>
      <c r="H199" s="18">
        <f>ROUND(E199*G199, 2)</f>
        <v>0</v>
      </c>
      <c r="J199" s="117">
        <f>ROUND(E199*G199, 2)</f>
        <v>0</v>
      </c>
      <c r="K199" s="19">
        <v>4.13E-3</v>
      </c>
      <c r="L199" s="19">
        <f>E199*K199</f>
        <v>8.5078000000000001E-2</v>
      </c>
      <c r="P199" s="16" t="s">
        <v>66</v>
      </c>
      <c r="V199" s="20" t="s">
        <v>162</v>
      </c>
      <c r="Z199" s="15" t="s">
        <v>222</v>
      </c>
      <c r="AB199" s="16">
        <v>1</v>
      </c>
    </row>
    <row r="200" spans="1:28">
      <c r="A200" s="13">
        <v>85</v>
      </c>
      <c r="B200" s="14" t="s">
        <v>218</v>
      </c>
      <c r="C200" s="15" t="s">
        <v>223</v>
      </c>
      <c r="D200" s="36" t="s">
        <v>1101</v>
      </c>
      <c r="E200" s="17">
        <v>7</v>
      </c>
      <c r="F200" s="16" t="s">
        <v>109</v>
      </c>
      <c r="H200" s="18">
        <f>ROUND(E200*G200, 2)</f>
        <v>0</v>
      </c>
      <c r="J200" s="117">
        <f>ROUND(E200*G200, 2)</f>
        <v>0</v>
      </c>
      <c r="K200" s="19">
        <v>4.15E-3</v>
      </c>
      <c r="L200" s="19">
        <f>E200*K200</f>
        <v>2.9049999999999999E-2</v>
      </c>
      <c r="P200" s="16" t="s">
        <v>66</v>
      </c>
      <c r="V200" s="20" t="s">
        <v>162</v>
      </c>
      <c r="Z200" s="15" t="s">
        <v>222</v>
      </c>
      <c r="AB200" s="16">
        <v>1</v>
      </c>
    </row>
    <row r="201" spans="1:28">
      <c r="D201" s="36" t="s">
        <v>1102</v>
      </c>
      <c r="J201" s="117"/>
      <c r="V201" s="20" t="s">
        <v>69</v>
      </c>
    </row>
    <row r="202" spans="1:28">
      <c r="D202" s="36" t="s">
        <v>1103</v>
      </c>
      <c r="J202" s="117"/>
      <c r="V202" s="20" t="s">
        <v>69</v>
      </c>
    </row>
    <row r="203" spans="1:28">
      <c r="D203" s="36" t="s">
        <v>1104</v>
      </c>
      <c r="J203" s="117"/>
      <c r="V203" s="20" t="s">
        <v>69</v>
      </c>
    </row>
    <row r="204" spans="1:28">
      <c r="A204" s="13">
        <v>86</v>
      </c>
      <c r="B204" s="14" t="s">
        <v>218</v>
      </c>
      <c r="C204" s="15" t="s">
        <v>1105</v>
      </c>
      <c r="D204" s="36" t="s">
        <v>1106</v>
      </c>
      <c r="E204" s="17">
        <v>20.6</v>
      </c>
      <c r="F204" s="16" t="s">
        <v>221</v>
      </c>
      <c r="H204" s="18">
        <f>ROUND(E204*G204, 2)</f>
        <v>0</v>
      </c>
      <c r="J204" s="117">
        <f>ROUND(E204*G204, 2)</f>
        <v>0</v>
      </c>
      <c r="K204" s="19">
        <v>9.8899999999999995E-3</v>
      </c>
      <c r="L204" s="19">
        <f>E204*K204</f>
        <v>0.203734</v>
      </c>
      <c r="P204" s="16" t="s">
        <v>66</v>
      </c>
      <c r="V204" s="20" t="s">
        <v>162</v>
      </c>
      <c r="Z204" s="15" t="s">
        <v>222</v>
      </c>
      <c r="AB204" s="16">
        <v>1</v>
      </c>
    </row>
    <row r="205" spans="1:28">
      <c r="D205" s="36" t="s">
        <v>1107</v>
      </c>
      <c r="J205" s="117"/>
      <c r="V205" s="20" t="s">
        <v>69</v>
      </c>
    </row>
    <row r="206" spans="1:28">
      <c r="A206" s="13">
        <v>87</v>
      </c>
      <c r="B206" s="14" t="s">
        <v>218</v>
      </c>
      <c r="C206" s="15" t="s">
        <v>1108</v>
      </c>
      <c r="D206" s="36" t="s">
        <v>926</v>
      </c>
      <c r="E206" s="17">
        <v>20.6</v>
      </c>
      <c r="F206" s="16" t="s">
        <v>221</v>
      </c>
      <c r="H206" s="18">
        <f>ROUND(E206*G206, 2)</f>
        <v>0</v>
      </c>
      <c r="J206" s="117">
        <f>ROUND(E206*G206, 2)</f>
        <v>0</v>
      </c>
      <c r="K206" s="19">
        <v>1.166E-2</v>
      </c>
      <c r="L206" s="19">
        <f>E206*K206</f>
        <v>0.24019600000000002</v>
      </c>
      <c r="P206" s="16" t="s">
        <v>66</v>
      </c>
      <c r="V206" s="20" t="s">
        <v>162</v>
      </c>
      <c r="Z206" s="15" t="s">
        <v>222</v>
      </c>
      <c r="AB206" s="16">
        <v>7</v>
      </c>
    </row>
    <row r="207" spans="1:28">
      <c r="A207" s="13">
        <v>88</v>
      </c>
      <c r="B207" s="14" t="s">
        <v>218</v>
      </c>
      <c r="C207" s="15" t="s">
        <v>224</v>
      </c>
      <c r="D207" s="36" t="s">
        <v>225</v>
      </c>
      <c r="E207" s="17">
        <v>32.6</v>
      </c>
      <c r="F207" s="16" t="s">
        <v>221</v>
      </c>
      <c r="H207" s="18">
        <f>ROUND(E207*G207, 2)</f>
        <v>0</v>
      </c>
      <c r="J207" s="117">
        <f>ROUND(E207*G207, 2)</f>
        <v>0</v>
      </c>
      <c r="K207" s="19">
        <v>2.4499999999999999E-3</v>
      </c>
      <c r="L207" s="19">
        <f>E207*K207</f>
        <v>7.9869999999999997E-2</v>
      </c>
      <c r="P207" s="16" t="s">
        <v>66</v>
      </c>
      <c r="V207" s="20" t="s">
        <v>162</v>
      </c>
      <c r="Z207" s="15" t="s">
        <v>222</v>
      </c>
      <c r="AB207" s="16">
        <v>1</v>
      </c>
    </row>
    <row r="208" spans="1:28">
      <c r="A208" s="13">
        <v>89</v>
      </c>
      <c r="B208" s="14" t="s">
        <v>218</v>
      </c>
      <c r="C208" s="15" t="s">
        <v>1109</v>
      </c>
      <c r="D208" s="36" t="s">
        <v>1110</v>
      </c>
      <c r="E208" s="17">
        <v>20.440000000000001</v>
      </c>
      <c r="F208" s="16" t="s">
        <v>221</v>
      </c>
      <c r="H208" s="18">
        <f>ROUND(E208*G208, 2)</f>
        <v>0</v>
      </c>
      <c r="J208" s="117">
        <f>ROUND(E208*G208, 2)</f>
        <v>0</v>
      </c>
      <c r="M208" s="17">
        <v>4.0000000000000001E-3</v>
      </c>
      <c r="N208" s="17">
        <f>E208*M208</f>
        <v>8.1760000000000013E-2</v>
      </c>
      <c r="P208" s="16" t="s">
        <v>66</v>
      </c>
      <c r="V208" s="20" t="s">
        <v>162</v>
      </c>
      <c r="Z208" s="15" t="s">
        <v>222</v>
      </c>
      <c r="AB208" s="16">
        <v>7</v>
      </c>
    </row>
    <row r="209" spans="1:28">
      <c r="D209" s="36" t="s">
        <v>1111</v>
      </c>
      <c r="J209" s="117"/>
      <c r="V209" s="20" t="s">
        <v>69</v>
      </c>
    </row>
    <row r="210" spans="1:28">
      <c r="A210" s="13">
        <v>90</v>
      </c>
      <c r="B210" s="14" t="s">
        <v>218</v>
      </c>
      <c r="C210" s="15" t="s">
        <v>1112</v>
      </c>
      <c r="D210" s="36" t="s">
        <v>1113</v>
      </c>
      <c r="E210" s="17">
        <v>20.440000000000001</v>
      </c>
      <c r="F210" s="16" t="s">
        <v>221</v>
      </c>
      <c r="H210" s="18">
        <f>ROUND(E210*G210, 2)</f>
        <v>0</v>
      </c>
      <c r="J210" s="117">
        <f>ROUND(E210*G210, 2)</f>
        <v>0</v>
      </c>
      <c r="M210" s="17">
        <v>3.0000000000000001E-3</v>
      </c>
      <c r="N210" s="17">
        <f>E210*M210</f>
        <v>6.1320000000000006E-2</v>
      </c>
      <c r="P210" s="16" t="s">
        <v>66</v>
      </c>
      <c r="V210" s="20" t="s">
        <v>162</v>
      </c>
      <c r="Z210" s="15" t="s">
        <v>222</v>
      </c>
      <c r="AB210" s="16">
        <v>1</v>
      </c>
    </row>
    <row r="211" spans="1:28">
      <c r="A211" s="13">
        <v>91</v>
      </c>
      <c r="B211" s="14" t="s">
        <v>218</v>
      </c>
      <c r="C211" s="15" t="s">
        <v>1114</v>
      </c>
      <c r="D211" s="36" t="s">
        <v>1115</v>
      </c>
      <c r="E211" s="17">
        <v>4</v>
      </c>
      <c r="F211" s="16" t="s">
        <v>109</v>
      </c>
      <c r="H211" s="18">
        <f>ROUND(E211*G211, 2)</f>
        <v>0</v>
      </c>
      <c r="J211" s="117">
        <f>ROUND(E211*G211, 2)</f>
        <v>0</v>
      </c>
      <c r="M211" s="17">
        <v>1E-3</v>
      </c>
      <c r="N211" s="17">
        <f>E211*M211</f>
        <v>4.0000000000000001E-3</v>
      </c>
      <c r="P211" s="16" t="s">
        <v>66</v>
      </c>
      <c r="V211" s="20" t="s">
        <v>162</v>
      </c>
      <c r="Z211" s="15" t="s">
        <v>222</v>
      </c>
      <c r="AB211" s="16">
        <v>1</v>
      </c>
    </row>
    <row r="212" spans="1:28">
      <c r="A212" s="13">
        <v>92</v>
      </c>
      <c r="B212" s="14" t="s">
        <v>218</v>
      </c>
      <c r="C212" s="15" t="s">
        <v>1116</v>
      </c>
      <c r="D212" s="36" t="s">
        <v>1117</v>
      </c>
      <c r="E212" s="17">
        <v>13.4</v>
      </c>
      <c r="F212" s="16" t="s">
        <v>221</v>
      </c>
      <c r="H212" s="18">
        <f>ROUND(E212*G212, 2)</f>
        <v>0</v>
      </c>
      <c r="J212" s="117">
        <f>ROUND(E212*G212, 2)</f>
        <v>0</v>
      </c>
      <c r="M212" s="17">
        <v>2E-3</v>
      </c>
      <c r="N212" s="17">
        <f>E212*M212</f>
        <v>2.6800000000000001E-2</v>
      </c>
      <c r="P212" s="16" t="s">
        <v>66</v>
      </c>
      <c r="V212" s="20" t="s">
        <v>162</v>
      </c>
      <c r="Z212" s="15" t="s">
        <v>222</v>
      </c>
      <c r="AB212" s="16">
        <v>1</v>
      </c>
    </row>
    <row r="213" spans="1:28">
      <c r="A213" s="13">
        <v>93</v>
      </c>
      <c r="B213" s="14" t="s">
        <v>218</v>
      </c>
      <c r="C213" s="15" t="s">
        <v>226</v>
      </c>
      <c r="D213" s="36" t="s">
        <v>227</v>
      </c>
      <c r="E213" s="17">
        <v>0.63800000000000001</v>
      </c>
      <c r="F213" s="16" t="s">
        <v>102</v>
      </c>
      <c r="H213" s="18">
        <f>ROUND(E213*G213, 2)</f>
        <v>0</v>
      </c>
      <c r="J213" s="117">
        <f>ROUND(E213*G213, 2)</f>
        <v>0</v>
      </c>
      <c r="P213" s="16" t="s">
        <v>66</v>
      </c>
      <c r="V213" s="20" t="s">
        <v>162</v>
      </c>
      <c r="Z213" s="15" t="s">
        <v>222</v>
      </c>
      <c r="AB213" s="16">
        <v>1</v>
      </c>
    </row>
    <row r="214" spans="1:28">
      <c r="D214" s="38" t="s">
        <v>228</v>
      </c>
      <c r="E214" s="39">
        <f>J214</f>
        <v>0</v>
      </c>
      <c r="H214" s="39">
        <f>SUM(H198:H213)</f>
        <v>0</v>
      </c>
      <c r="I214" s="39">
        <f>SUM(I198:I213)</f>
        <v>0</v>
      </c>
      <c r="J214" s="118">
        <f>SUM(J198:J213)</f>
        <v>0</v>
      </c>
      <c r="L214" s="40">
        <f>SUM(L198:L213)</f>
        <v>0.63792799999999994</v>
      </c>
      <c r="N214" s="41">
        <f>SUM(N198:N213)</f>
        <v>0.17388000000000001</v>
      </c>
      <c r="W214" s="17">
        <f>SUM(W198:W213)</f>
        <v>0</v>
      </c>
    </row>
    <row r="215" spans="1:28">
      <c r="J215" s="117"/>
    </row>
    <row r="216" spans="1:28">
      <c r="B216" s="15" t="s">
        <v>229</v>
      </c>
      <c r="J216" s="117"/>
    </row>
    <row r="217" spans="1:28">
      <c r="A217" s="13">
        <v>94</v>
      </c>
      <c r="B217" s="14" t="s">
        <v>230</v>
      </c>
      <c r="C217" s="15" t="s">
        <v>231</v>
      </c>
      <c r="D217" s="36" t="s">
        <v>232</v>
      </c>
      <c r="E217" s="17">
        <v>10</v>
      </c>
      <c r="F217" s="16" t="s">
        <v>109</v>
      </c>
      <c r="H217" s="18">
        <f>ROUND(E217*G217, 2)</f>
        <v>0</v>
      </c>
      <c r="J217" s="117">
        <f>ROUND(E217*G217, 2)</f>
        <v>0</v>
      </c>
      <c r="P217" s="16" t="s">
        <v>66</v>
      </c>
      <c r="V217" s="20" t="s">
        <v>162</v>
      </c>
      <c r="Z217" s="15" t="s">
        <v>115</v>
      </c>
      <c r="AB217" s="16">
        <v>1</v>
      </c>
    </row>
    <row r="218" spans="1:28">
      <c r="D218" s="36" t="s">
        <v>1118</v>
      </c>
      <c r="J218" s="117"/>
      <c r="V218" s="20" t="s">
        <v>69</v>
      </c>
    </row>
    <row r="219" spans="1:28">
      <c r="A219" s="13">
        <v>95</v>
      </c>
      <c r="B219" s="14" t="s">
        <v>230</v>
      </c>
      <c r="C219" s="15" t="s">
        <v>233</v>
      </c>
      <c r="D219" s="36" t="s">
        <v>234</v>
      </c>
      <c r="E219" s="17">
        <v>2</v>
      </c>
      <c r="F219" s="16" t="s">
        <v>109</v>
      </c>
      <c r="H219" s="18">
        <f>ROUND(E219*G219, 2)</f>
        <v>0</v>
      </c>
      <c r="J219" s="117">
        <f t="shared" ref="J219:J225" si="0">ROUND(E219*G219, 2)</f>
        <v>0</v>
      </c>
      <c r="P219" s="16" t="s">
        <v>66</v>
      </c>
      <c r="V219" s="20" t="s">
        <v>162</v>
      </c>
      <c r="Z219" s="15" t="s">
        <v>115</v>
      </c>
      <c r="AB219" s="16">
        <v>1</v>
      </c>
    </row>
    <row r="220" spans="1:28">
      <c r="A220" s="13">
        <v>96</v>
      </c>
      <c r="B220" s="14" t="s">
        <v>116</v>
      </c>
      <c r="C220" s="15" t="s">
        <v>1119</v>
      </c>
      <c r="D220" s="36" t="s">
        <v>235</v>
      </c>
      <c r="E220" s="17">
        <v>3</v>
      </c>
      <c r="F220" s="16" t="s">
        <v>109</v>
      </c>
      <c r="I220" s="18">
        <f>ROUND(E220*G220, 2)</f>
        <v>0</v>
      </c>
      <c r="J220" s="117">
        <f t="shared" si="0"/>
        <v>0</v>
      </c>
      <c r="K220" s="19">
        <v>1.38E-2</v>
      </c>
      <c r="L220" s="19">
        <f>E220*K220</f>
        <v>4.1399999999999999E-2</v>
      </c>
      <c r="P220" s="16" t="s">
        <v>66</v>
      </c>
      <c r="V220" s="20" t="s">
        <v>118</v>
      </c>
      <c r="Z220" s="15" t="s">
        <v>236</v>
      </c>
      <c r="AA220" s="15" t="s">
        <v>66</v>
      </c>
      <c r="AB220" s="16">
        <v>8</v>
      </c>
    </row>
    <row r="221" spans="1:28">
      <c r="A221" s="13">
        <v>97</v>
      </c>
      <c r="B221" s="14" t="s">
        <v>116</v>
      </c>
      <c r="C221" s="15" t="s">
        <v>1120</v>
      </c>
      <c r="D221" s="36" t="s">
        <v>1121</v>
      </c>
      <c r="E221" s="17">
        <v>7</v>
      </c>
      <c r="F221" s="16" t="s">
        <v>109</v>
      </c>
      <c r="I221" s="18">
        <f>ROUND(E221*G221, 2)</f>
        <v>0</v>
      </c>
      <c r="J221" s="117">
        <f t="shared" si="0"/>
        <v>0</v>
      </c>
      <c r="K221" s="19">
        <v>1.6E-2</v>
      </c>
      <c r="L221" s="19">
        <f>E221*K221</f>
        <v>0.112</v>
      </c>
      <c r="P221" s="16" t="s">
        <v>66</v>
      </c>
      <c r="V221" s="20" t="s">
        <v>118</v>
      </c>
      <c r="Z221" s="15" t="s">
        <v>236</v>
      </c>
      <c r="AA221" s="15" t="s">
        <v>66</v>
      </c>
      <c r="AB221" s="16">
        <v>8</v>
      </c>
    </row>
    <row r="222" spans="1:28">
      <c r="A222" s="13">
        <v>98</v>
      </c>
      <c r="B222" s="14" t="s">
        <v>116</v>
      </c>
      <c r="C222" s="15" t="s">
        <v>1122</v>
      </c>
      <c r="D222" s="36" t="s">
        <v>1123</v>
      </c>
      <c r="E222" s="17">
        <v>2</v>
      </c>
      <c r="F222" s="16" t="s">
        <v>109</v>
      </c>
      <c r="I222" s="18">
        <f>ROUND(E222*G222, 2)</f>
        <v>0</v>
      </c>
      <c r="J222" s="117">
        <f t="shared" si="0"/>
        <v>0</v>
      </c>
      <c r="K222" s="19">
        <v>1.7500000000000002E-2</v>
      </c>
      <c r="L222" s="19">
        <f>E222*K222</f>
        <v>3.5000000000000003E-2</v>
      </c>
      <c r="P222" s="16" t="s">
        <v>66</v>
      </c>
      <c r="V222" s="20" t="s">
        <v>118</v>
      </c>
      <c r="Z222" s="15" t="s">
        <v>236</v>
      </c>
      <c r="AA222" s="15" t="s">
        <v>66</v>
      </c>
      <c r="AB222" s="16">
        <v>8</v>
      </c>
    </row>
    <row r="223" spans="1:28">
      <c r="A223" s="13">
        <v>99</v>
      </c>
      <c r="B223" s="14" t="s">
        <v>230</v>
      </c>
      <c r="C223" s="15" t="s">
        <v>1124</v>
      </c>
      <c r="D223" s="36" t="s">
        <v>1125</v>
      </c>
      <c r="E223" s="17">
        <v>2</v>
      </c>
      <c r="F223" s="16" t="s">
        <v>109</v>
      </c>
      <c r="H223" s="18">
        <f>ROUND(E223*G223, 2)</f>
        <v>0</v>
      </c>
      <c r="J223" s="117">
        <f t="shared" si="0"/>
        <v>0</v>
      </c>
      <c r="P223" s="16" t="s">
        <v>66</v>
      </c>
      <c r="V223" s="20" t="s">
        <v>162</v>
      </c>
      <c r="Z223" s="15" t="s">
        <v>115</v>
      </c>
      <c r="AB223" s="16">
        <v>1</v>
      </c>
    </row>
    <row r="224" spans="1:28">
      <c r="A224" s="13">
        <v>100</v>
      </c>
      <c r="B224" s="14" t="s">
        <v>116</v>
      </c>
      <c r="C224" s="15" t="s">
        <v>1126</v>
      </c>
      <c r="D224" s="36" t="s">
        <v>1127</v>
      </c>
      <c r="E224" s="17">
        <v>2</v>
      </c>
      <c r="F224" s="16" t="s">
        <v>109</v>
      </c>
      <c r="I224" s="18">
        <f>ROUND(E224*G224, 2)</f>
        <v>0</v>
      </c>
      <c r="J224" s="117">
        <f t="shared" si="0"/>
        <v>0</v>
      </c>
      <c r="K224" s="19">
        <v>1.5E-3</v>
      </c>
      <c r="L224" s="19">
        <f>E224*K224</f>
        <v>3.0000000000000001E-3</v>
      </c>
      <c r="P224" s="16" t="s">
        <v>66</v>
      </c>
      <c r="V224" s="20" t="s">
        <v>118</v>
      </c>
      <c r="Z224" s="15" t="s">
        <v>1128</v>
      </c>
      <c r="AA224" s="15" t="s">
        <v>66</v>
      </c>
      <c r="AB224" s="16">
        <v>2</v>
      </c>
    </row>
    <row r="225" spans="1:28">
      <c r="A225" s="13">
        <v>101</v>
      </c>
      <c r="B225" s="14" t="s">
        <v>230</v>
      </c>
      <c r="C225" s="15" t="s">
        <v>237</v>
      </c>
      <c r="D225" s="36" t="s">
        <v>238</v>
      </c>
      <c r="E225" s="17">
        <v>0.191</v>
      </c>
      <c r="F225" s="16" t="s">
        <v>102</v>
      </c>
      <c r="H225" s="18">
        <f>ROUND(E225*G225, 2)</f>
        <v>0</v>
      </c>
      <c r="J225" s="117">
        <f t="shared" si="0"/>
        <v>0</v>
      </c>
      <c r="P225" s="16" t="s">
        <v>66</v>
      </c>
      <c r="V225" s="20" t="s">
        <v>162</v>
      </c>
      <c r="Z225" s="15" t="s">
        <v>215</v>
      </c>
      <c r="AB225" s="16">
        <v>1</v>
      </c>
    </row>
    <row r="226" spans="1:28">
      <c r="D226" s="38" t="s">
        <v>239</v>
      </c>
      <c r="E226" s="39">
        <f>J226</f>
        <v>0</v>
      </c>
      <c r="H226" s="39">
        <f>SUM(H216:H225)</f>
        <v>0</v>
      </c>
      <c r="I226" s="39">
        <f>SUM(I216:I225)</f>
        <v>0</v>
      </c>
      <c r="J226" s="118">
        <f>SUM(J216:J225)</f>
        <v>0</v>
      </c>
      <c r="L226" s="40">
        <f>SUM(L216:L225)</f>
        <v>0.19140000000000001</v>
      </c>
      <c r="N226" s="41">
        <f>SUM(N216:N225)</f>
        <v>0</v>
      </c>
      <c r="W226" s="17">
        <f>SUM(W216:W225)</f>
        <v>0</v>
      </c>
    </row>
    <row r="227" spans="1:28">
      <c r="J227" s="117"/>
    </row>
    <row r="228" spans="1:28">
      <c r="B228" s="15" t="s">
        <v>240</v>
      </c>
      <c r="J228" s="117"/>
    </row>
    <row r="229" spans="1:28">
      <c r="A229" s="13">
        <v>102</v>
      </c>
      <c r="B229" s="14" t="s">
        <v>241</v>
      </c>
      <c r="C229" s="15" t="s">
        <v>242</v>
      </c>
      <c r="D229" s="36" t="s">
        <v>1129</v>
      </c>
      <c r="E229" s="17">
        <v>65.408000000000001</v>
      </c>
      <c r="F229" s="16" t="s">
        <v>89</v>
      </c>
      <c r="H229" s="18">
        <f>ROUND(E229*G229, 2)</f>
        <v>0</v>
      </c>
      <c r="J229" s="117">
        <f>ROUND(E229*G229, 2)</f>
        <v>0</v>
      </c>
      <c r="M229" s="17">
        <v>1.7999999999999999E-2</v>
      </c>
      <c r="N229" s="17">
        <f>E229*M229</f>
        <v>1.1773439999999999</v>
      </c>
      <c r="P229" s="16" t="s">
        <v>66</v>
      </c>
      <c r="V229" s="20" t="s">
        <v>162</v>
      </c>
      <c r="Z229" s="15" t="s">
        <v>243</v>
      </c>
      <c r="AB229" s="16">
        <v>7</v>
      </c>
    </row>
    <row r="230" spans="1:28">
      <c r="D230" s="36" t="s">
        <v>1130</v>
      </c>
      <c r="J230" s="117"/>
      <c r="V230" s="20" t="s">
        <v>69</v>
      </c>
    </row>
    <row r="231" spans="1:28">
      <c r="A231" s="13">
        <v>103</v>
      </c>
      <c r="B231" s="14" t="s">
        <v>241</v>
      </c>
      <c r="C231" s="15" t="s">
        <v>1131</v>
      </c>
      <c r="D231" s="36" t="s">
        <v>244</v>
      </c>
      <c r="E231" s="17">
        <v>16.12</v>
      </c>
      <c r="F231" s="16" t="s">
        <v>1132</v>
      </c>
      <c r="H231" s="18">
        <f>ROUND(E231*G231, 2)</f>
        <v>0</v>
      </c>
      <c r="J231" s="117">
        <f>ROUND(E231*G231, 2)</f>
        <v>0</v>
      </c>
      <c r="M231" s="17">
        <v>1.4999999999999999E-2</v>
      </c>
      <c r="N231" s="17">
        <f>E231*M231</f>
        <v>0.24180000000000001</v>
      </c>
      <c r="P231" s="16" t="s">
        <v>66</v>
      </c>
      <c r="V231" s="20" t="s">
        <v>162</v>
      </c>
      <c r="Z231" s="15" t="s">
        <v>243</v>
      </c>
      <c r="AB231" s="16">
        <v>7</v>
      </c>
    </row>
    <row r="232" spans="1:28">
      <c r="D232" s="36" t="s">
        <v>1133</v>
      </c>
      <c r="J232" s="117"/>
      <c r="V232" s="20" t="s">
        <v>69</v>
      </c>
    </row>
    <row r="233" spans="1:28">
      <c r="A233" s="13">
        <v>104</v>
      </c>
      <c r="B233" s="14" t="s">
        <v>241</v>
      </c>
      <c r="C233" s="15" t="s">
        <v>1134</v>
      </c>
      <c r="D233" s="36" t="s">
        <v>1135</v>
      </c>
      <c r="E233" s="17">
        <v>59.387999999999998</v>
      </c>
      <c r="F233" s="16" t="s">
        <v>89</v>
      </c>
      <c r="H233" s="18">
        <f>ROUND(E233*G233, 2)</f>
        <v>0</v>
      </c>
      <c r="J233" s="117">
        <f>ROUND(E233*G233, 2)</f>
        <v>0</v>
      </c>
      <c r="P233" s="16" t="s">
        <v>66</v>
      </c>
      <c r="V233" s="20" t="s">
        <v>162</v>
      </c>
      <c r="Z233" s="15" t="s">
        <v>243</v>
      </c>
      <c r="AB233" s="16">
        <v>1</v>
      </c>
    </row>
    <row r="234" spans="1:28">
      <c r="D234" s="36" t="s">
        <v>1136</v>
      </c>
      <c r="J234" s="117"/>
      <c r="V234" s="20" t="s">
        <v>69</v>
      </c>
    </row>
    <row r="235" spans="1:28">
      <c r="A235" s="13">
        <v>105</v>
      </c>
      <c r="B235" s="14" t="s">
        <v>116</v>
      </c>
      <c r="C235" s="15" t="s">
        <v>245</v>
      </c>
      <c r="D235" s="36" t="s">
        <v>246</v>
      </c>
      <c r="E235" s="17">
        <v>68.296000000000006</v>
      </c>
      <c r="F235" s="16" t="s">
        <v>89</v>
      </c>
      <c r="I235" s="18">
        <f>ROUND(E235*G235, 2)</f>
        <v>0</v>
      </c>
      <c r="J235" s="117">
        <f>ROUND(E235*G235, 2)</f>
        <v>0</v>
      </c>
      <c r="K235" s="19">
        <v>6.3E-3</v>
      </c>
      <c r="L235" s="19">
        <f>E235*K235</f>
        <v>0.43026480000000006</v>
      </c>
      <c r="P235" s="16" t="s">
        <v>66</v>
      </c>
      <c r="V235" s="20" t="s">
        <v>118</v>
      </c>
      <c r="Z235" s="15" t="s">
        <v>247</v>
      </c>
      <c r="AA235" s="15" t="s">
        <v>66</v>
      </c>
      <c r="AB235" s="16">
        <v>2</v>
      </c>
    </row>
    <row r="236" spans="1:28">
      <c r="A236" s="13">
        <v>106</v>
      </c>
      <c r="B236" s="14" t="s">
        <v>241</v>
      </c>
      <c r="C236" s="15" t="s">
        <v>1137</v>
      </c>
      <c r="D236" s="36" t="s">
        <v>1138</v>
      </c>
      <c r="E236" s="17">
        <v>80.227000000000004</v>
      </c>
      <c r="F236" s="16" t="s">
        <v>89</v>
      </c>
      <c r="H236" s="18">
        <f>ROUND(E236*G236, 2)</f>
        <v>0</v>
      </c>
      <c r="J236" s="117">
        <f>ROUND(E236*G236, 2)</f>
        <v>0</v>
      </c>
      <c r="M236" s="17">
        <v>7.0000000000000001E-3</v>
      </c>
      <c r="N236" s="17">
        <f>E236*M236</f>
        <v>0.561589</v>
      </c>
      <c r="P236" s="16" t="s">
        <v>66</v>
      </c>
      <c r="V236" s="20" t="s">
        <v>162</v>
      </c>
      <c r="Z236" s="15" t="s">
        <v>243</v>
      </c>
      <c r="AB236" s="16">
        <v>7</v>
      </c>
    </row>
    <row r="237" spans="1:28">
      <c r="D237" s="36" t="s">
        <v>1139</v>
      </c>
      <c r="J237" s="117"/>
      <c r="V237" s="20" t="s">
        <v>69</v>
      </c>
    </row>
    <row r="238" spans="1:28" ht="20.399999999999999">
      <c r="A238" s="13">
        <v>107</v>
      </c>
      <c r="B238" s="14" t="s">
        <v>241</v>
      </c>
      <c r="C238" s="15" t="s">
        <v>248</v>
      </c>
      <c r="D238" s="36" t="s">
        <v>249</v>
      </c>
      <c r="E238" s="17">
        <v>76.552999999999997</v>
      </c>
      <c r="F238" s="16" t="s">
        <v>89</v>
      </c>
      <c r="H238" s="18">
        <f>ROUND(E238*G238, 2)</f>
        <v>0</v>
      </c>
      <c r="J238" s="117">
        <f>ROUND(E238*G238, 2)</f>
        <v>0</v>
      </c>
      <c r="K238" s="19">
        <v>4.4000000000000002E-4</v>
      </c>
      <c r="L238" s="19">
        <f>E238*K238</f>
        <v>3.3683320000000003E-2</v>
      </c>
      <c r="P238" s="16" t="s">
        <v>66</v>
      </c>
      <c r="V238" s="20" t="s">
        <v>162</v>
      </c>
      <c r="Z238" s="15" t="s">
        <v>105</v>
      </c>
      <c r="AB238" s="16">
        <v>1</v>
      </c>
    </row>
    <row r="239" spans="1:28">
      <c r="D239" s="36" t="s">
        <v>1140</v>
      </c>
      <c r="J239" s="117"/>
      <c r="V239" s="20" t="s">
        <v>69</v>
      </c>
    </row>
    <row r="240" spans="1:28">
      <c r="D240" s="36" t="s">
        <v>1141</v>
      </c>
      <c r="J240" s="117"/>
      <c r="V240" s="20" t="s">
        <v>69</v>
      </c>
    </row>
    <row r="241" spans="1:28">
      <c r="D241" s="36" t="s">
        <v>1142</v>
      </c>
      <c r="J241" s="117"/>
      <c r="V241" s="20" t="s">
        <v>69</v>
      </c>
    </row>
    <row r="242" spans="1:28">
      <c r="D242" s="36" t="s">
        <v>1143</v>
      </c>
      <c r="J242" s="117"/>
      <c r="V242" s="20" t="s">
        <v>69</v>
      </c>
    </row>
    <row r="243" spans="1:28">
      <c r="D243" s="36" t="s">
        <v>1144</v>
      </c>
      <c r="J243" s="117"/>
      <c r="V243" s="20" t="s">
        <v>69</v>
      </c>
    </row>
    <row r="244" spans="1:28">
      <c r="D244" s="36" t="s">
        <v>1145</v>
      </c>
      <c r="J244" s="117"/>
      <c r="V244" s="20" t="s">
        <v>69</v>
      </c>
    </row>
    <row r="245" spans="1:28">
      <c r="D245" s="36" t="s">
        <v>1146</v>
      </c>
      <c r="J245" s="117"/>
      <c r="V245" s="20" t="s">
        <v>69</v>
      </c>
    </row>
    <row r="246" spans="1:28" ht="20.399999999999999">
      <c r="A246" s="13">
        <v>108</v>
      </c>
      <c r="B246" s="14" t="s">
        <v>116</v>
      </c>
      <c r="C246" s="15" t="s">
        <v>250</v>
      </c>
      <c r="D246" s="36" t="s">
        <v>1147</v>
      </c>
      <c r="E246" s="17">
        <v>76.552999999999997</v>
      </c>
      <c r="F246" s="16" t="s">
        <v>89</v>
      </c>
      <c r="I246" s="18">
        <f>ROUND(E246*G246, 2)</f>
        <v>0</v>
      </c>
      <c r="J246" s="117">
        <f>ROUND(E246*G246, 2)</f>
        <v>0</v>
      </c>
      <c r="K246" s="19">
        <v>0.01</v>
      </c>
      <c r="L246" s="19">
        <f>E246*K246</f>
        <v>0.76553000000000004</v>
      </c>
      <c r="P246" s="16" t="s">
        <v>66</v>
      </c>
      <c r="V246" s="20" t="s">
        <v>118</v>
      </c>
      <c r="Z246" s="15" t="s">
        <v>251</v>
      </c>
      <c r="AA246" s="15" t="s">
        <v>66</v>
      </c>
      <c r="AB246" s="16">
        <v>2</v>
      </c>
    </row>
    <row r="247" spans="1:28">
      <c r="A247" s="13">
        <v>109</v>
      </c>
      <c r="B247" s="14" t="s">
        <v>241</v>
      </c>
      <c r="C247" s="15" t="s">
        <v>1148</v>
      </c>
      <c r="D247" s="36" t="s">
        <v>1149</v>
      </c>
      <c r="E247" s="17">
        <v>2.6909999999999998</v>
      </c>
      <c r="F247" s="16" t="s">
        <v>89</v>
      </c>
      <c r="H247" s="18">
        <f>ROUND(E247*G247, 2)</f>
        <v>0</v>
      </c>
      <c r="J247" s="117">
        <f>ROUND(E247*G247, 2)</f>
        <v>0</v>
      </c>
      <c r="K247" s="19">
        <v>1.1E-4</v>
      </c>
      <c r="L247" s="19">
        <f>E247*K247</f>
        <v>2.9600999999999998E-4</v>
      </c>
      <c r="P247" s="16" t="s">
        <v>66</v>
      </c>
      <c r="V247" s="20" t="s">
        <v>162</v>
      </c>
      <c r="Z247" s="15" t="s">
        <v>243</v>
      </c>
      <c r="AB247" s="16">
        <v>7</v>
      </c>
    </row>
    <row r="248" spans="1:28">
      <c r="D248" s="36" t="s">
        <v>1150</v>
      </c>
      <c r="J248" s="117"/>
      <c r="V248" s="20" t="s">
        <v>69</v>
      </c>
    </row>
    <row r="249" spans="1:28">
      <c r="A249" s="13">
        <v>110</v>
      </c>
      <c r="B249" s="14" t="s">
        <v>116</v>
      </c>
      <c r="C249" s="15" t="s">
        <v>252</v>
      </c>
      <c r="D249" s="36" t="s">
        <v>253</v>
      </c>
      <c r="E249" s="17">
        <v>26.038</v>
      </c>
      <c r="F249" s="16" t="s">
        <v>254</v>
      </c>
      <c r="I249" s="18">
        <f>ROUND(E249*G249, 2)</f>
        <v>0</v>
      </c>
      <c r="J249" s="117">
        <f>ROUND(E249*G249, 2)</f>
        <v>0</v>
      </c>
      <c r="K249" s="19">
        <v>1E-3</v>
      </c>
      <c r="L249" s="19">
        <f>E249*K249</f>
        <v>2.6038000000000002E-2</v>
      </c>
      <c r="P249" s="16" t="s">
        <v>66</v>
      </c>
      <c r="V249" s="20" t="s">
        <v>118</v>
      </c>
      <c r="Z249" s="15" t="s">
        <v>255</v>
      </c>
      <c r="AA249" s="15" t="s">
        <v>66</v>
      </c>
      <c r="AB249" s="16">
        <v>2</v>
      </c>
    </row>
    <row r="250" spans="1:28">
      <c r="A250" s="13">
        <v>111</v>
      </c>
      <c r="B250" s="14" t="s">
        <v>241</v>
      </c>
      <c r="C250" s="15" t="s">
        <v>256</v>
      </c>
      <c r="D250" s="36" t="s">
        <v>257</v>
      </c>
      <c r="E250" s="17">
        <v>2.7</v>
      </c>
      <c r="F250" s="16" t="s">
        <v>89</v>
      </c>
      <c r="H250" s="18">
        <f>ROUND(E250*G250, 2)</f>
        <v>0</v>
      </c>
      <c r="J250" s="117">
        <f>ROUND(E250*G250, 2)</f>
        <v>0</v>
      </c>
      <c r="K250" s="19">
        <v>2.3E-2</v>
      </c>
      <c r="L250" s="19">
        <f>E250*K250</f>
        <v>6.2100000000000002E-2</v>
      </c>
      <c r="P250" s="16" t="s">
        <v>66</v>
      </c>
      <c r="V250" s="20" t="s">
        <v>162</v>
      </c>
      <c r="Z250" s="15" t="s">
        <v>115</v>
      </c>
      <c r="AB250" s="16">
        <v>1</v>
      </c>
    </row>
    <row r="251" spans="1:28">
      <c r="D251" s="36" t="s">
        <v>1151</v>
      </c>
      <c r="J251" s="117"/>
      <c r="V251" s="20" t="s">
        <v>69</v>
      </c>
    </row>
    <row r="252" spans="1:28">
      <c r="A252" s="13">
        <v>112</v>
      </c>
      <c r="B252" s="14" t="s">
        <v>241</v>
      </c>
      <c r="C252" s="15" t="s">
        <v>258</v>
      </c>
      <c r="D252" s="36" t="s">
        <v>1152</v>
      </c>
      <c r="E252" s="17">
        <v>7.35</v>
      </c>
      <c r="F252" s="16" t="s">
        <v>89</v>
      </c>
      <c r="H252" s="18">
        <f>ROUND(E252*G252, 2)</f>
        <v>0</v>
      </c>
      <c r="J252" s="117">
        <f>ROUND(E252*G252, 2)</f>
        <v>0</v>
      </c>
      <c r="K252" s="19">
        <v>3.8000000000000002E-4</v>
      </c>
      <c r="L252" s="19">
        <f>E252*K252</f>
        <v>2.7929999999999999E-3</v>
      </c>
      <c r="P252" s="16" t="s">
        <v>66</v>
      </c>
      <c r="V252" s="20" t="s">
        <v>162</v>
      </c>
      <c r="Z252" s="15" t="s">
        <v>115</v>
      </c>
      <c r="AB252" s="16">
        <v>7</v>
      </c>
    </row>
    <row r="253" spans="1:28">
      <c r="D253" s="36" t="s">
        <v>1153</v>
      </c>
      <c r="J253" s="117"/>
      <c r="V253" s="20" t="s">
        <v>69</v>
      </c>
    </row>
    <row r="254" spans="1:28">
      <c r="A254" s="13">
        <v>113</v>
      </c>
      <c r="B254" s="14" t="s">
        <v>241</v>
      </c>
      <c r="C254" s="15" t="s">
        <v>1154</v>
      </c>
      <c r="D254" s="36" t="s">
        <v>1155</v>
      </c>
      <c r="E254" s="17">
        <v>26.972999999999999</v>
      </c>
      <c r="F254" s="16" t="s">
        <v>89</v>
      </c>
      <c r="H254" s="18">
        <f>ROUND(E254*G254, 2)</f>
        <v>0</v>
      </c>
      <c r="J254" s="117">
        <f>ROUND(E254*G254, 2)</f>
        <v>0</v>
      </c>
      <c r="K254" s="19">
        <v>2.7999999999999998E-4</v>
      </c>
      <c r="L254" s="19">
        <f>E254*K254</f>
        <v>7.5524399999999988E-3</v>
      </c>
      <c r="P254" s="16" t="s">
        <v>66</v>
      </c>
      <c r="V254" s="20" t="s">
        <v>162</v>
      </c>
      <c r="Z254" s="15" t="s">
        <v>115</v>
      </c>
      <c r="AB254" s="16">
        <v>7</v>
      </c>
    </row>
    <row r="255" spans="1:28">
      <c r="D255" s="36" t="s">
        <v>1156</v>
      </c>
      <c r="J255" s="117"/>
      <c r="V255" s="20" t="s">
        <v>69</v>
      </c>
    </row>
    <row r="256" spans="1:28">
      <c r="D256" s="36" t="s">
        <v>1157</v>
      </c>
      <c r="J256" s="117"/>
      <c r="V256" s="20" t="s">
        <v>69</v>
      </c>
    </row>
    <row r="257" spans="1:28">
      <c r="D257" s="36" t="s">
        <v>1158</v>
      </c>
      <c r="J257" s="117"/>
      <c r="V257" s="20" t="s">
        <v>69</v>
      </c>
    </row>
    <row r="258" spans="1:28">
      <c r="A258" s="13">
        <v>114</v>
      </c>
      <c r="B258" s="14" t="s">
        <v>241</v>
      </c>
      <c r="C258" s="15" t="s">
        <v>259</v>
      </c>
      <c r="D258" s="36" t="s">
        <v>260</v>
      </c>
      <c r="E258" s="17">
        <v>4224</v>
      </c>
      <c r="F258" s="16" t="s">
        <v>254</v>
      </c>
      <c r="H258" s="18">
        <f>ROUND(E258*G258, 2)</f>
        <v>0</v>
      </c>
      <c r="J258" s="117">
        <f>ROUND(E258*G258, 2)</f>
        <v>0</v>
      </c>
      <c r="K258" s="19">
        <v>5.0000000000000002E-5</v>
      </c>
      <c r="L258" s="19">
        <f>E258*K258</f>
        <v>0.2112</v>
      </c>
      <c r="P258" s="16" t="s">
        <v>66</v>
      </c>
      <c r="V258" s="20" t="s">
        <v>162</v>
      </c>
      <c r="Z258" s="15" t="s">
        <v>243</v>
      </c>
      <c r="AB258" s="16">
        <v>1</v>
      </c>
    </row>
    <row r="259" spans="1:28">
      <c r="D259" s="36" t="s">
        <v>1159</v>
      </c>
      <c r="J259" s="117"/>
      <c r="V259" s="20" t="s">
        <v>69</v>
      </c>
    </row>
    <row r="260" spans="1:28">
      <c r="D260" s="36" t="s">
        <v>1160</v>
      </c>
      <c r="J260" s="117"/>
      <c r="V260" s="20" t="s">
        <v>69</v>
      </c>
    </row>
    <row r="261" spans="1:28">
      <c r="A261" s="13">
        <v>115</v>
      </c>
      <c r="B261" s="14" t="s">
        <v>116</v>
      </c>
      <c r="C261" s="15" t="s">
        <v>261</v>
      </c>
      <c r="D261" s="36" t="s">
        <v>262</v>
      </c>
      <c r="E261" s="17">
        <v>4224</v>
      </c>
      <c r="F261" s="16" t="s">
        <v>254</v>
      </c>
      <c r="I261" s="18">
        <f>ROUND(E261*G261, 2)</f>
        <v>0</v>
      </c>
      <c r="J261" s="117">
        <f>ROUND(E261*G261, 2)</f>
        <v>0</v>
      </c>
      <c r="K261" s="19">
        <v>1E-3</v>
      </c>
      <c r="L261" s="19">
        <f>E261*K261</f>
        <v>4.2240000000000002</v>
      </c>
      <c r="P261" s="16" t="s">
        <v>66</v>
      </c>
      <c r="V261" s="20" t="s">
        <v>118</v>
      </c>
      <c r="Z261" s="15" t="s">
        <v>251</v>
      </c>
      <c r="AA261" s="15" t="s">
        <v>66</v>
      </c>
      <c r="AB261" s="16">
        <v>2</v>
      </c>
    </row>
    <row r="262" spans="1:28">
      <c r="A262" s="13">
        <v>116</v>
      </c>
      <c r="B262" s="14" t="s">
        <v>241</v>
      </c>
      <c r="C262" s="15" t="s">
        <v>1161</v>
      </c>
      <c r="D262" s="36" t="s">
        <v>1162</v>
      </c>
      <c r="E262" s="17">
        <v>84.4</v>
      </c>
      <c r="F262" s="16" t="s">
        <v>254</v>
      </c>
      <c r="H262" s="18">
        <f>ROUND(E262*G262, 2)</f>
        <v>0</v>
      </c>
      <c r="J262" s="117">
        <f>ROUND(E262*G262, 2)</f>
        <v>0</v>
      </c>
      <c r="K262" s="19">
        <v>5.0000000000000002E-5</v>
      </c>
      <c r="L262" s="19">
        <f>E262*K262</f>
        <v>4.2200000000000007E-3</v>
      </c>
      <c r="M262" s="17">
        <v>1E-3</v>
      </c>
      <c r="N262" s="17">
        <f>E262*M262</f>
        <v>8.4400000000000003E-2</v>
      </c>
      <c r="P262" s="16" t="s">
        <v>66</v>
      </c>
      <c r="V262" s="20" t="s">
        <v>162</v>
      </c>
      <c r="Z262" s="15" t="s">
        <v>243</v>
      </c>
      <c r="AB262" s="16">
        <v>1</v>
      </c>
    </row>
    <row r="263" spans="1:28">
      <c r="D263" s="36" t="s">
        <v>1163</v>
      </c>
      <c r="J263" s="117"/>
      <c r="V263" s="20" t="s">
        <v>69</v>
      </c>
    </row>
    <row r="264" spans="1:28">
      <c r="A264" s="13">
        <v>117</v>
      </c>
      <c r="B264" s="14" t="s">
        <v>241</v>
      </c>
      <c r="C264" s="15" t="s">
        <v>263</v>
      </c>
      <c r="D264" s="36" t="s">
        <v>264</v>
      </c>
      <c r="E264" s="17">
        <v>5.7679999999999998</v>
      </c>
      <c r="F264" s="16" t="s">
        <v>102</v>
      </c>
      <c r="H264" s="18">
        <f>ROUND(E264*G264, 2)</f>
        <v>0</v>
      </c>
      <c r="J264" s="117">
        <f>ROUND(E264*G264, 2)</f>
        <v>0</v>
      </c>
      <c r="P264" s="16" t="s">
        <v>66</v>
      </c>
      <c r="V264" s="20" t="s">
        <v>162</v>
      </c>
      <c r="Z264" s="15" t="s">
        <v>243</v>
      </c>
      <c r="AB264" s="16">
        <v>1</v>
      </c>
    </row>
    <row r="265" spans="1:28">
      <c r="D265" s="38" t="s">
        <v>265</v>
      </c>
      <c r="E265" s="39">
        <f>J265</f>
        <v>0</v>
      </c>
      <c r="H265" s="39">
        <f>SUM(H228:H264)</f>
        <v>0</v>
      </c>
      <c r="I265" s="39">
        <f>SUM(I228:I264)</f>
        <v>0</v>
      </c>
      <c r="J265" s="118">
        <f>SUM(J228:J264)</f>
        <v>0</v>
      </c>
      <c r="L265" s="40">
        <f>SUM(L228:L264)</f>
        <v>5.76767757</v>
      </c>
      <c r="N265" s="41">
        <f>SUM(N228:N264)</f>
        <v>2.0651329999999999</v>
      </c>
      <c r="W265" s="17">
        <f>SUM(W228:W264)</f>
        <v>0</v>
      </c>
    </row>
    <row r="266" spans="1:28">
      <c r="J266" s="117"/>
    </row>
    <row r="267" spans="1:28">
      <c r="B267" s="15" t="s">
        <v>266</v>
      </c>
      <c r="J267" s="117"/>
    </row>
    <row r="268" spans="1:28">
      <c r="A268" s="13">
        <v>118</v>
      </c>
      <c r="B268" s="14" t="s">
        <v>267</v>
      </c>
      <c r="C268" s="15" t="s">
        <v>268</v>
      </c>
      <c r="D268" s="36" t="s">
        <v>269</v>
      </c>
      <c r="E268" s="17">
        <v>87.39</v>
      </c>
      <c r="F268" s="16" t="s">
        <v>221</v>
      </c>
      <c r="H268" s="18">
        <f>ROUND(E268*G268, 2)</f>
        <v>0</v>
      </c>
      <c r="J268" s="117">
        <f>ROUND(E268*G268, 2)</f>
        <v>0</v>
      </c>
      <c r="K268" s="19">
        <v>5.1200000000000004E-3</v>
      </c>
      <c r="L268" s="19">
        <f>E268*K268</f>
        <v>0.44743680000000002</v>
      </c>
      <c r="P268" s="16" t="s">
        <v>66</v>
      </c>
      <c r="V268" s="20" t="s">
        <v>162</v>
      </c>
      <c r="Z268" s="15" t="s">
        <v>270</v>
      </c>
      <c r="AB268" s="16">
        <v>1</v>
      </c>
    </row>
    <row r="269" spans="1:28">
      <c r="D269" s="36" t="s">
        <v>1164</v>
      </c>
      <c r="J269" s="117"/>
      <c r="V269" s="20" t="s">
        <v>69</v>
      </c>
    </row>
    <row r="270" spans="1:28">
      <c r="D270" s="36" t="s">
        <v>1165</v>
      </c>
      <c r="J270" s="117"/>
      <c r="V270" s="20" t="s">
        <v>69</v>
      </c>
    </row>
    <row r="271" spans="1:28">
      <c r="D271" s="36" t="s">
        <v>1166</v>
      </c>
      <c r="J271" s="117"/>
      <c r="V271" s="20" t="s">
        <v>69</v>
      </c>
    </row>
    <row r="272" spans="1:28">
      <c r="D272" s="36" t="s">
        <v>1167</v>
      </c>
      <c r="J272" s="117"/>
      <c r="V272" s="20" t="s">
        <v>69</v>
      </c>
    </row>
    <row r="273" spans="1:28">
      <c r="D273" s="36" t="s">
        <v>1168</v>
      </c>
      <c r="J273" s="117"/>
      <c r="V273" s="20" t="s">
        <v>69</v>
      </c>
    </row>
    <row r="274" spans="1:28">
      <c r="D274" s="36" t="s">
        <v>1169</v>
      </c>
      <c r="J274" s="117"/>
      <c r="V274" s="20" t="s">
        <v>69</v>
      </c>
    </row>
    <row r="275" spans="1:28">
      <c r="D275" s="36" t="s">
        <v>1170</v>
      </c>
      <c r="J275" s="117"/>
      <c r="V275" s="20" t="s">
        <v>69</v>
      </c>
    </row>
    <row r="276" spans="1:28">
      <c r="D276" s="36" t="s">
        <v>1171</v>
      </c>
      <c r="J276" s="117"/>
      <c r="V276" s="20" t="s">
        <v>69</v>
      </c>
    </row>
    <row r="277" spans="1:28">
      <c r="A277" s="13">
        <v>119</v>
      </c>
      <c r="B277" s="14" t="s">
        <v>267</v>
      </c>
      <c r="C277" s="15" t="s">
        <v>271</v>
      </c>
      <c r="D277" s="36" t="s">
        <v>272</v>
      </c>
      <c r="E277" s="17">
        <v>134.58000000000001</v>
      </c>
      <c r="F277" s="16" t="s">
        <v>89</v>
      </c>
      <c r="H277" s="18">
        <f>ROUND(E277*G277, 2)</f>
        <v>0</v>
      </c>
      <c r="J277" s="117">
        <f>ROUND(E277*G277, 2)</f>
        <v>0</v>
      </c>
      <c r="K277" s="19">
        <v>4.9100000000000003E-3</v>
      </c>
      <c r="L277" s="19">
        <f>E277*K277</f>
        <v>0.66078780000000015</v>
      </c>
      <c r="P277" s="16" t="s">
        <v>66</v>
      </c>
      <c r="V277" s="20" t="s">
        <v>162</v>
      </c>
      <c r="Z277" s="15" t="s">
        <v>270</v>
      </c>
      <c r="AB277" s="16">
        <v>1</v>
      </c>
    </row>
    <row r="278" spans="1:28">
      <c r="D278" s="36" t="s">
        <v>1172</v>
      </c>
      <c r="J278" s="117"/>
      <c r="V278" s="20" t="s">
        <v>69</v>
      </c>
    </row>
    <row r="279" spans="1:28">
      <c r="D279" s="36" t="s">
        <v>1173</v>
      </c>
      <c r="J279" s="117"/>
      <c r="V279" s="20" t="s">
        <v>69</v>
      </c>
    </row>
    <row r="280" spans="1:28">
      <c r="A280" s="13">
        <v>120</v>
      </c>
      <c r="B280" s="14" t="s">
        <v>116</v>
      </c>
      <c r="C280" s="15" t="s">
        <v>1174</v>
      </c>
      <c r="D280" s="36" t="s">
        <v>1175</v>
      </c>
      <c r="E280" s="17">
        <v>150.048</v>
      </c>
      <c r="F280" s="16" t="s">
        <v>89</v>
      </c>
      <c r="I280" s="18">
        <f>ROUND(E280*G280, 2)</f>
        <v>0</v>
      </c>
      <c r="J280" s="117">
        <f>ROUND(E280*G280, 2)</f>
        <v>0</v>
      </c>
      <c r="K280" s="19">
        <v>1.9E-2</v>
      </c>
      <c r="L280" s="19">
        <f>E280*K280</f>
        <v>2.8509120000000001</v>
      </c>
      <c r="P280" s="16" t="s">
        <v>66</v>
      </c>
      <c r="V280" s="20" t="s">
        <v>118</v>
      </c>
      <c r="Z280" s="15" t="s">
        <v>273</v>
      </c>
      <c r="AA280" s="15" t="s">
        <v>66</v>
      </c>
      <c r="AB280" s="16">
        <v>2</v>
      </c>
    </row>
    <row r="281" spans="1:28">
      <c r="D281" s="36" t="s">
        <v>1176</v>
      </c>
      <c r="J281" s="117"/>
      <c r="V281" s="20" t="s">
        <v>69</v>
      </c>
    </row>
    <row r="282" spans="1:28">
      <c r="A282" s="13">
        <v>121</v>
      </c>
      <c r="B282" s="14" t="s">
        <v>267</v>
      </c>
      <c r="C282" s="15" t="s">
        <v>274</v>
      </c>
      <c r="D282" s="36" t="s">
        <v>275</v>
      </c>
      <c r="E282" s="17">
        <v>3.9590000000000001</v>
      </c>
      <c r="F282" s="16" t="s">
        <v>102</v>
      </c>
      <c r="H282" s="18">
        <f>ROUND(E282*G282, 2)</f>
        <v>0</v>
      </c>
      <c r="J282" s="117">
        <f>ROUND(E282*G282, 2)</f>
        <v>0</v>
      </c>
      <c r="P282" s="16" t="s">
        <v>66</v>
      </c>
      <c r="V282" s="20" t="s">
        <v>162</v>
      </c>
      <c r="Z282" s="15" t="s">
        <v>270</v>
      </c>
      <c r="AB282" s="16">
        <v>1</v>
      </c>
    </row>
    <row r="283" spans="1:28">
      <c r="D283" s="38" t="s">
        <v>276</v>
      </c>
      <c r="E283" s="39">
        <f>J283</f>
        <v>0</v>
      </c>
      <c r="H283" s="39">
        <f>SUM(H267:H282)</f>
        <v>0</v>
      </c>
      <c r="I283" s="39">
        <f>SUM(I267:I282)</f>
        <v>0</v>
      </c>
      <c r="J283" s="118">
        <f>SUM(J267:J282)</f>
        <v>0</v>
      </c>
      <c r="L283" s="40">
        <f>SUM(L267:L282)</f>
        <v>3.9591366000000003</v>
      </c>
      <c r="N283" s="41">
        <f>SUM(N267:N282)</f>
        <v>0</v>
      </c>
      <c r="W283" s="17">
        <f>SUM(W267:W282)</f>
        <v>0</v>
      </c>
    </row>
    <row r="284" spans="1:28">
      <c r="J284" s="117"/>
    </row>
    <row r="285" spans="1:28">
      <c r="B285" s="15" t="s">
        <v>439</v>
      </c>
      <c r="J285" s="117"/>
    </row>
    <row r="286" spans="1:28">
      <c r="A286" s="13">
        <v>122</v>
      </c>
      <c r="B286" s="14" t="s">
        <v>431</v>
      </c>
      <c r="C286" s="15" t="s">
        <v>1177</v>
      </c>
      <c r="D286" s="36" t="s">
        <v>1178</v>
      </c>
      <c r="E286" s="17">
        <v>134.58000000000001</v>
      </c>
      <c r="F286" s="16" t="s">
        <v>89</v>
      </c>
      <c r="H286" s="18">
        <f>ROUND(E286*G286, 2)</f>
        <v>0</v>
      </c>
      <c r="J286" s="117">
        <f>ROUND(E286*G286, 2)</f>
        <v>0</v>
      </c>
      <c r="P286" s="16" t="s">
        <v>66</v>
      </c>
      <c r="V286" s="20" t="s">
        <v>162</v>
      </c>
      <c r="Z286" s="15" t="s">
        <v>105</v>
      </c>
      <c r="AB286" s="16">
        <v>7</v>
      </c>
    </row>
    <row r="287" spans="1:28">
      <c r="D287" s="38" t="s">
        <v>427</v>
      </c>
      <c r="E287" s="39">
        <f>J287</f>
        <v>0</v>
      </c>
      <c r="H287" s="39">
        <f>SUM(H285:H286)</f>
        <v>0</v>
      </c>
      <c r="I287" s="39">
        <f>SUM(I285:I286)</f>
        <v>0</v>
      </c>
      <c r="J287" s="118">
        <f>SUM(J285:J286)</f>
        <v>0</v>
      </c>
      <c r="L287" s="40">
        <f>SUM(L285:L286)</f>
        <v>0</v>
      </c>
      <c r="N287" s="41">
        <f>SUM(N285:N286)</f>
        <v>0</v>
      </c>
      <c r="W287" s="17">
        <f>SUM(W285:W286)</f>
        <v>0</v>
      </c>
    </row>
    <row r="288" spans="1:28">
      <c r="J288" s="117"/>
    </row>
    <row r="289" spans="1:28">
      <c r="B289" s="15" t="s">
        <v>277</v>
      </c>
      <c r="J289" s="117"/>
    </row>
    <row r="290" spans="1:28">
      <c r="A290" s="13">
        <v>123</v>
      </c>
      <c r="B290" s="14" t="s">
        <v>267</v>
      </c>
      <c r="C290" s="15" t="s">
        <v>278</v>
      </c>
      <c r="D290" s="36" t="s">
        <v>279</v>
      </c>
      <c r="E290" s="17">
        <v>113.137</v>
      </c>
      <c r="F290" s="16" t="s">
        <v>89</v>
      </c>
      <c r="H290" s="18">
        <f>ROUND(E290*G290, 2)</f>
        <v>0</v>
      </c>
      <c r="J290" s="117">
        <f>ROUND(E290*G290, 2)</f>
        <v>0</v>
      </c>
      <c r="K290" s="19">
        <v>2.3400000000000001E-3</v>
      </c>
      <c r="L290" s="19">
        <f>E290*K290</f>
        <v>0.26474058</v>
      </c>
      <c r="P290" s="16" t="s">
        <v>66</v>
      </c>
      <c r="V290" s="20" t="s">
        <v>162</v>
      </c>
      <c r="Z290" s="15" t="s">
        <v>270</v>
      </c>
      <c r="AB290" s="16">
        <v>1</v>
      </c>
    </row>
    <row r="291" spans="1:28">
      <c r="D291" s="36" t="s">
        <v>1179</v>
      </c>
      <c r="J291" s="117"/>
      <c r="V291" s="20" t="s">
        <v>69</v>
      </c>
    </row>
    <row r="292" spans="1:28">
      <c r="D292" s="36" t="s">
        <v>1180</v>
      </c>
      <c r="J292" s="117"/>
      <c r="V292" s="20" t="s">
        <v>69</v>
      </c>
    </row>
    <row r="293" spans="1:28">
      <c r="D293" s="36" t="s">
        <v>1181</v>
      </c>
      <c r="J293" s="117"/>
      <c r="V293" s="20" t="s">
        <v>69</v>
      </c>
    </row>
    <row r="294" spans="1:28">
      <c r="D294" s="36" t="s">
        <v>1182</v>
      </c>
      <c r="J294" s="117"/>
      <c r="V294" s="20" t="s">
        <v>69</v>
      </c>
    </row>
    <row r="295" spans="1:28">
      <c r="D295" s="36" t="s">
        <v>1183</v>
      </c>
      <c r="J295" s="117"/>
      <c r="V295" s="20" t="s">
        <v>69</v>
      </c>
    </row>
    <row r="296" spans="1:28">
      <c r="D296" s="36" t="s">
        <v>1184</v>
      </c>
      <c r="J296" s="117"/>
      <c r="V296" s="20" t="s">
        <v>69</v>
      </c>
    </row>
    <row r="297" spans="1:28">
      <c r="A297" s="13">
        <v>124</v>
      </c>
      <c r="B297" s="14" t="s">
        <v>116</v>
      </c>
      <c r="C297" s="15" t="s">
        <v>280</v>
      </c>
      <c r="D297" s="36" t="s">
        <v>281</v>
      </c>
      <c r="E297" s="17">
        <v>118.794</v>
      </c>
      <c r="F297" s="16" t="s">
        <v>89</v>
      </c>
      <c r="I297" s="18">
        <f>ROUND(E297*G297, 2)</f>
        <v>0</v>
      </c>
      <c r="J297" s="117">
        <f>ROUND(E297*G297, 2)</f>
        <v>0</v>
      </c>
      <c r="K297" s="19">
        <v>0.01</v>
      </c>
      <c r="L297" s="19">
        <f>E297*K297</f>
        <v>1.18794</v>
      </c>
      <c r="P297" s="16" t="s">
        <v>66</v>
      </c>
      <c r="V297" s="20" t="s">
        <v>118</v>
      </c>
      <c r="Z297" s="15" t="s">
        <v>273</v>
      </c>
      <c r="AA297" s="15" t="s">
        <v>66</v>
      </c>
      <c r="AB297" s="16">
        <v>2</v>
      </c>
    </row>
    <row r="298" spans="1:28">
      <c r="A298" s="13">
        <v>125</v>
      </c>
      <c r="B298" s="14" t="s">
        <v>267</v>
      </c>
      <c r="C298" s="15" t="s">
        <v>1185</v>
      </c>
      <c r="D298" s="36" t="s">
        <v>1186</v>
      </c>
      <c r="E298" s="17">
        <v>105.08</v>
      </c>
      <c r="F298" s="16" t="s">
        <v>221</v>
      </c>
      <c r="H298" s="18">
        <f>ROUND(E298*G298, 2)</f>
        <v>0</v>
      </c>
      <c r="J298" s="117">
        <f>ROUND(E298*G298, 2)</f>
        <v>0</v>
      </c>
      <c r="K298" s="19">
        <v>4.0699999999999998E-3</v>
      </c>
      <c r="L298" s="19">
        <f>E298*K298</f>
        <v>0.42767559999999999</v>
      </c>
      <c r="P298" s="16" t="s">
        <v>66</v>
      </c>
      <c r="V298" s="20" t="s">
        <v>162</v>
      </c>
      <c r="Z298" s="15" t="s">
        <v>270</v>
      </c>
      <c r="AB298" s="16">
        <v>1</v>
      </c>
    </row>
    <row r="299" spans="1:28">
      <c r="D299" s="36" t="s">
        <v>1187</v>
      </c>
      <c r="J299" s="117"/>
      <c r="V299" s="20" t="s">
        <v>69</v>
      </c>
    </row>
    <row r="300" spans="1:28">
      <c r="D300" s="36" t="s">
        <v>1188</v>
      </c>
      <c r="J300" s="117"/>
      <c r="V300" s="20" t="s">
        <v>69</v>
      </c>
    </row>
    <row r="301" spans="1:28">
      <c r="D301" s="36" t="s">
        <v>1189</v>
      </c>
      <c r="J301" s="117"/>
      <c r="V301" s="20" t="s">
        <v>69</v>
      </c>
    </row>
    <row r="302" spans="1:28">
      <c r="D302" s="36" t="s">
        <v>1190</v>
      </c>
      <c r="J302" s="117"/>
      <c r="V302" s="20" t="s">
        <v>69</v>
      </c>
    </row>
    <row r="303" spans="1:28">
      <c r="D303" s="36" t="s">
        <v>1191</v>
      </c>
      <c r="J303" s="117"/>
      <c r="V303" s="20" t="s">
        <v>69</v>
      </c>
    </row>
    <row r="304" spans="1:28">
      <c r="D304" s="36" t="s">
        <v>1192</v>
      </c>
      <c r="J304" s="117"/>
      <c r="V304" s="20" t="s">
        <v>69</v>
      </c>
    </row>
    <row r="305" spans="1:28">
      <c r="A305" s="13">
        <v>126</v>
      </c>
      <c r="B305" s="14" t="s">
        <v>267</v>
      </c>
      <c r="C305" s="15" t="s">
        <v>282</v>
      </c>
      <c r="D305" s="36" t="s">
        <v>283</v>
      </c>
      <c r="E305" s="17">
        <v>1.88</v>
      </c>
      <c r="F305" s="16" t="s">
        <v>102</v>
      </c>
      <c r="H305" s="18">
        <f>ROUND(E305*G305, 2)</f>
        <v>0</v>
      </c>
      <c r="J305" s="117">
        <f>ROUND(E305*G305, 2)</f>
        <v>0</v>
      </c>
      <c r="P305" s="16" t="s">
        <v>66</v>
      </c>
      <c r="V305" s="20" t="s">
        <v>162</v>
      </c>
      <c r="Z305" s="15" t="s">
        <v>270</v>
      </c>
      <c r="AB305" s="16">
        <v>1</v>
      </c>
    </row>
    <row r="306" spans="1:28">
      <c r="D306" s="38" t="s">
        <v>284</v>
      </c>
      <c r="E306" s="39">
        <f>J306</f>
        <v>0</v>
      </c>
      <c r="H306" s="39">
        <f>SUM(H289:H305)</f>
        <v>0</v>
      </c>
      <c r="I306" s="39">
        <f>SUM(I289:I305)</f>
        <v>0</v>
      </c>
      <c r="J306" s="118">
        <f>SUM(J289:J305)</f>
        <v>0</v>
      </c>
      <c r="L306" s="40">
        <f>SUM(L289:L305)</f>
        <v>1.8803561799999999</v>
      </c>
      <c r="N306" s="41">
        <f>SUM(N289:N305)</f>
        <v>0</v>
      </c>
      <c r="W306" s="17">
        <f>SUM(W289:W305)</f>
        <v>0</v>
      </c>
    </row>
    <row r="307" spans="1:28">
      <c r="J307" s="117"/>
    </row>
    <row r="308" spans="1:28">
      <c r="B308" s="15" t="s">
        <v>285</v>
      </c>
      <c r="J308" s="117"/>
    </row>
    <row r="309" spans="1:28">
      <c r="A309" s="13">
        <v>127</v>
      </c>
      <c r="B309" s="14" t="s">
        <v>286</v>
      </c>
      <c r="C309" s="15" t="s">
        <v>287</v>
      </c>
      <c r="D309" s="36" t="s">
        <v>288</v>
      </c>
      <c r="E309" s="17">
        <v>98.679000000000002</v>
      </c>
      <c r="F309" s="16" t="s">
        <v>89</v>
      </c>
      <c r="H309" s="18">
        <f>ROUND(E309*G309, 2)</f>
        <v>0</v>
      </c>
      <c r="J309" s="117">
        <f>ROUND(E309*G309, 2)</f>
        <v>0</v>
      </c>
      <c r="K309" s="19">
        <v>5.0000000000000001E-4</v>
      </c>
      <c r="L309" s="19">
        <f>E309*K309</f>
        <v>4.9339500000000001E-2</v>
      </c>
      <c r="P309" s="16" t="s">
        <v>66</v>
      </c>
      <c r="V309" s="20" t="s">
        <v>162</v>
      </c>
      <c r="Z309" s="15" t="s">
        <v>289</v>
      </c>
      <c r="AB309" s="16">
        <v>1</v>
      </c>
    </row>
    <row r="310" spans="1:28">
      <c r="D310" s="36" t="s">
        <v>1193</v>
      </c>
      <c r="J310" s="117"/>
      <c r="V310" s="20" t="s">
        <v>69</v>
      </c>
    </row>
    <row r="311" spans="1:28">
      <c r="D311" s="36" t="s">
        <v>1194</v>
      </c>
      <c r="J311" s="117"/>
      <c r="V311" s="20" t="s">
        <v>69</v>
      </c>
    </row>
    <row r="312" spans="1:28">
      <c r="D312" s="36" t="s">
        <v>1195</v>
      </c>
      <c r="J312" s="117"/>
      <c r="V312" s="20" t="s">
        <v>69</v>
      </c>
    </row>
    <row r="313" spans="1:28">
      <c r="D313" s="36" t="s">
        <v>1196</v>
      </c>
      <c r="J313" s="117"/>
      <c r="V313" s="20" t="s">
        <v>69</v>
      </c>
    </row>
    <row r="314" spans="1:28">
      <c r="D314" s="36" t="s">
        <v>1197</v>
      </c>
      <c r="J314" s="117"/>
      <c r="V314" s="20" t="s">
        <v>69</v>
      </c>
    </row>
    <row r="315" spans="1:28">
      <c r="D315" s="36" t="s">
        <v>1198</v>
      </c>
      <c r="J315" s="117"/>
      <c r="V315" s="20" t="s">
        <v>69</v>
      </c>
    </row>
    <row r="316" spans="1:28">
      <c r="D316" s="36" t="s">
        <v>1199</v>
      </c>
      <c r="J316" s="117"/>
      <c r="V316" s="20" t="s">
        <v>69</v>
      </c>
    </row>
    <row r="317" spans="1:28">
      <c r="D317" s="36" t="s">
        <v>1200</v>
      </c>
      <c r="J317" s="117"/>
      <c r="V317" s="20" t="s">
        <v>69</v>
      </c>
    </row>
    <row r="318" spans="1:28">
      <c r="D318" s="36" t="s">
        <v>1201</v>
      </c>
      <c r="J318" s="117"/>
      <c r="V318" s="20" t="s">
        <v>69</v>
      </c>
    </row>
    <row r="319" spans="1:28">
      <c r="D319" s="36" t="s">
        <v>1202</v>
      </c>
      <c r="J319" s="117"/>
      <c r="V319" s="20" t="s">
        <v>69</v>
      </c>
    </row>
    <row r="320" spans="1:28">
      <c r="D320" s="36" t="s">
        <v>1203</v>
      </c>
      <c r="J320" s="117"/>
      <c r="V320" s="20" t="s">
        <v>69</v>
      </c>
    </row>
    <row r="321" spans="1:28">
      <c r="A321" s="13">
        <v>128</v>
      </c>
      <c r="B321" s="14" t="s">
        <v>286</v>
      </c>
      <c r="C321" s="15" t="s">
        <v>290</v>
      </c>
      <c r="D321" s="36" t="s">
        <v>291</v>
      </c>
      <c r="E321" s="17">
        <v>98.679000000000002</v>
      </c>
      <c r="F321" s="16" t="s">
        <v>89</v>
      </c>
      <c r="H321" s="18">
        <f>ROUND(E321*G321, 2)</f>
        <v>0</v>
      </c>
      <c r="J321" s="117">
        <f>ROUND(E321*G321, 2)</f>
        <v>0</v>
      </c>
      <c r="K321" s="19">
        <v>1.7000000000000001E-4</v>
      </c>
      <c r="L321" s="19">
        <f>E321*K321</f>
        <v>1.6775430000000001E-2</v>
      </c>
      <c r="P321" s="16" t="s">
        <v>66</v>
      </c>
      <c r="V321" s="20" t="s">
        <v>162</v>
      </c>
      <c r="Z321" s="15" t="s">
        <v>289</v>
      </c>
      <c r="AB321" s="16">
        <v>1</v>
      </c>
    </row>
    <row r="322" spans="1:28">
      <c r="D322" s="38" t="s">
        <v>292</v>
      </c>
      <c r="E322" s="39">
        <f>J322</f>
        <v>0</v>
      </c>
      <c r="H322" s="39">
        <f>SUM(H308:H321)</f>
        <v>0</v>
      </c>
      <c r="I322" s="39">
        <f>SUM(I308:I321)</f>
        <v>0</v>
      </c>
      <c r="J322" s="118">
        <f>SUM(J308:J321)</f>
        <v>0</v>
      </c>
      <c r="L322" s="40">
        <f>SUM(L308:L321)</f>
        <v>6.6114930000000002E-2</v>
      </c>
      <c r="N322" s="41">
        <f>SUM(N308:N321)</f>
        <v>0</v>
      </c>
      <c r="W322" s="17">
        <f>SUM(W308:W321)</f>
        <v>0</v>
      </c>
    </row>
    <row r="323" spans="1:28">
      <c r="J323" s="117"/>
    </row>
    <row r="324" spans="1:28">
      <c r="B324" s="15" t="s">
        <v>925</v>
      </c>
      <c r="J324" s="117"/>
    </row>
    <row r="325" spans="1:28">
      <c r="A325" s="13">
        <v>129</v>
      </c>
      <c r="B325" s="14" t="s">
        <v>924</v>
      </c>
      <c r="C325" s="15" t="s">
        <v>923</v>
      </c>
      <c r="D325" s="36" t="s">
        <v>1204</v>
      </c>
      <c r="E325" s="17">
        <v>437.20400000000001</v>
      </c>
      <c r="F325" s="16" t="s">
        <v>89</v>
      </c>
      <c r="H325" s="18">
        <f>ROUND(E325*G325, 2)</f>
        <v>0</v>
      </c>
      <c r="J325" s="117">
        <f>ROUND(E325*G325, 2)</f>
        <v>0</v>
      </c>
      <c r="K325" s="19">
        <v>5.5000000000000003E-4</v>
      </c>
      <c r="L325" s="19">
        <f>E325*K325</f>
        <v>0.24046220000000001</v>
      </c>
      <c r="P325" s="16" t="s">
        <v>66</v>
      </c>
      <c r="V325" s="20" t="s">
        <v>162</v>
      </c>
      <c r="Z325" s="15" t="s">
        <v>105</v>
      </c>
      <c r="AB325" s="16">
        <v>1</v>
      </c>
    </row>
    <row r="326" spans="1:28">
      <c r="D326" s="36" t="s">
        <v>1205</v>
      </c>
      <c r="J326" s="117"/>
      <c r="V326" s="20" t="s">
        <v>69</v>
      </c>
    </row>
    <row r="327" spans="1:28">
      <c r="D327" s="36" t="s">
        <v>1206</v>
      </c>
      <c r="J327" s="117"/>
      <c r="V327" s="20" t="s">
        <v>69</v>
      </c>
    </row>
    <row r="328" spans="1:28">
      <c r="D328" s="36" t="s">
        <v>1090</v>
      </c>
      <c r="J328" s="117"/>
      <c r="V328" s="20" t="s">
        <v>69</v>
      </c>
    </row>
    <row r="329" spans="1:28">
      <c r="D329" s="36" t="s">
        <v>1091</v>
      </c>
      <c r="J329" s="117"/>
      <c r="V329" s="20" t="s">
        <v>69</v>
      </c>
    </row>
    <row r="330" spans="1:28">
      <c r="D330" s="36" t="s">
        <v>1092</v>
      </c>
      <c r="J330" s="117"/>
      <c r="V330" s="20" t="s">
        <v>69</v>
      </c>
    </row>
    <row r="331" spans="1:28">
      <c r="D331" s="36" t="s">
        <v>1093</v>
      </c>
      <c r="J331" s="117"/>
      <c r="V331" s="20" t="s">
        <v>69</v>
      </c>
    </row>
    <row r="332" spans="1:28">
      <c r="D332" s="36" t="s">
        <v>1094</v>
      </c>
      <c r="J332" s="117"/>
      <c r="V332" s="20" t="s">
        <v>69</v>
      </c>
    </row>
    <row r="333" spans="1:28">
      <c r="D333" s="36" t="s">
        <v>1095</v>
      </c>
      <c r="J333" s="117"/>
      <c r="V333" s="20" t="s">
        <v>69</v>
      </c>
    </row>
    <row r="334" spans="1:28">
      <c r="D334" s="36" t="s">
        <v>1096</v>
      </c>
      <c r="J334" s="117"/>
      <c r="V334" s="20" t="s">
        <v>69</v>
      </c>
    </row>
    <row r="335" spans="1:28">
      <c r="D335" s="36" t="s">
        <v>1097</v>
      </c>
      <c r="J335" s="117"/>
      <c r="V335" s="20" t="s">
        <v>69</v>
      </c>
    </row>
    <row r="336" spans="1:28">
      <c r="D336" s="38" t="s">
        <v>922</v>
      </c>
      <c r="E336" s="39">
        <f>J336</f>
        <v>0</v>
      </c>
      <c r="H336" s="39">
        <f>SUM(H324:H335)</f>
        <v>0</v>
      </c>
      <c r="I336" s="39">
        <f>SUM(I324:I335)</f>
        <v>0</v>
      </c>
      <c r="J336" s="118">
        <f>SUM(J324:J335)</f>
        <v>0</v>
      </c>
      <c r="L336" s="40">
        <f>SUM(L324:L335)</f>
        <v>0.24046220000000001</v>
      </c>
      <c r="N336" s="41">
        <f>SUM(N324:N335)</f>
        <v>0</v>
      </c>
      <c r="W336" s="17">
        <f>SUM(W324:W335)</f>
        <v>0</v>
      </c>
    </row>
    <row r="337" spans="1:28">
      <c r="J337" s="117"/>
    </row>
    <row r="338" spans="1:28">
      <c r="B338" s="15" t="s">
        <v>1207</v>
      </c>
      <c r="J338" s="117"/>
    </row>
    <row r="339" spans="1:28">
      <c r="A339" s="13">
        <v>130</v>
      </c>
      <c r="B339" s="14" t="s">
        <v>1208</v>
      </c>
      <c r="C339" s="15" t="s">
        <v>1209</v>
      </c>
      <c r="D339" s="36" t="s">
        <v>1210</v>
      </c>
      <c r="E339" s="17">
        <v>0.9</v>
      </c>
      <c r="F339" s="16" t="s">
        <v>89</v>
      </c>
      <c r="H339" s="18">
        <f>ROUND(E339*G339, 2)</f>
        <v>0</v>
      </c>
      <c r="J339" s="117">
        <f>ROUND(E339*G339, 2)</f>
        <v>0</v>
      </c>
      <c r="K339" s="19">
        <v>4.4839999999999998E-2</v>
      </c>
      <c r="L339" s="19">
        <f>E339*K339</f>
        <v>4.0355999999999996E-2</v>
      </c>
      <c r="P339" s="16" t="s">
        <v>66</v>
      </c>
      <c r="V339" s="20" t="s">
        <v>162</v>
      </c>
      <c r="Z339" s="15" t="s">
        <v>1211</v>
      </c>
      <c r="AB339" s="16">
        <v>7</v>
      </c>
    </row>
    <row r="340" spans="1:28">
      <c r="D340" s="36" t="s">
        <v>1212</v>
      </c>
      <c r="J340" s="117"/>
      <c r="V340" s="20" t="s">
        <v>69</v>
      </c>
    </row>
    <row r="341" spans="1:28">
      <c r="A341" s="13">
        <v>131</v>
      </c>
      <c r="B341" s="14" t="s">
        <v>1208</v>
      </c>
      <c r="C341" s="15" t="s">
        <v>1213</v>
      </c>
      <c r="D341" s="36" t="s">
        <v>1214</v>
      </c>
      <c r="E341" s="17">
        <v>9</v>
      </c>
      <c r="F341" s="16" t="s">
        <v>89</v>
      </c>
      <c r="H341" s="18">
        <f>ROUND(E341*G341, 2)</f>
        <v>0</v>
      </c>
      <c r="J341" s="117">
        <f>ROUND(E341*G341, 2)</f>
        <v>0</v>
      </c>
      <c r="M341" s="17">
        <v>0.02</v>
      </c>
      <c r="N341" s="17">
        <f>E341*M341</f>
        <v>0.18</v>
      </c>
      <c r="P341" s="16" t="s">
        <v>66</v>
      </c>
      <c r="V341" s="20" t="s">
        <v>162</v>
      </c>
      <c r="Z341" s="15" t="s">
        <v>139</v>
      </c>
      <c r="AB341" s="16">
        <v>7</v>
      </c>
    </row>
    <row r="342" spans="1:28">
      <c r="D342" s="36" t="s">
        <v>1215</v>
      </c>
      <c r="J342" s="117"/>
      <c r="V342" s="20" t="s">
        <v>69</v>
      </c>
    </row>
    <row r="343" spans="1:28">
      <c r="A343" s="13">
        <v>132</v>
      </c>
      <c r="B343" s="14" t="s">
        <v>1208</v>
      </c>
      <c r="C343" s="15" t="s">
        <v>1216</v>
      </c>
      <c r="D343" s="36" t="s">
        <v>1217</v>
      </c>
      <c r="E343" s="17">
        <v>9</v>
      </c>
      <c r="F343" s="16" t="s">
        <v>89</v>
      </c>
      <c r="H343" s="18">
        <f>ROUND(E343*G343, 2)</f>
        <v>0</v>
      </c>
      <c r="J343" s="117">
        <f>ROUND(E343*G343, 2)</f>
        <v>0</v>
      </c>
      <c r="K343" s="19">
        <v>3.3000000000000002E-2</v>
      </c>
      <c r="L343" s="19">
        <f>E343*K343</f>
        <v>0.29700000000000004</v>
      </c>
      <c r="P343" s="16" t="s">
        <v>66</v>
      </c>
      <c r="V343" s="20" t="s">
        <v>162</v>
      </c>
      <c r="Z343" s="15" t="s">
        <v>1211</v>
      </c>
      <c r="AB343" s="16">
        <v>1</v>
      </c>
    </row>
    <row r="344" spans="1:28">
      <c r="A344" s="13">
        <v>133</v>
      </c>
      <c r="B344" s="14" t="s">
        <v>1208</v>
      </c>
      <c r="C344" s="15" t="s">
        <v>1218</v>
      </c>
      <c r="D344" s="36" t="s">
        <v>1219</v>
      </c>
      <c r="E344" s="17">
        <v>0.33700000000000002</v>
      </c>
      <c r="F344" s="16" t="s">
        <v>102</v>
      </c>
      <c r="H344" s="18">
        <f>ROUND(E344*G344, 2)</f>
        <v>0</v>
      </c>
      <c r="J344" s="117">
        <f>ROUND(E344*G344, 2)</f>
        <v>0</v>
      </c>
      <c r="P344" s="16" t="s">
        <v>66</v>
      </c>
      <c r="V344" s="20" t="s">
        <v>162</v>
      </c>
      <c r="Z344" s="15" t="s">
        <v>1211</v>
      </c>
      <c r="AB344" s="16">
        <v>1</v>
      </c>
    </row>
    <row r="345" spans="1:28">
      <c r="D345" s="38" t="s">
        <v>1220</v>
      </c>
      <c r="E345" s="39">
        <f>J345</f>
        <v>0</v>
      </c>
      <c r="H345" s="39">
        <f>SUM(H338:H344)</f>
        <v>0</v>
      </c>
      <c r="I345" s="39">
        <f>SUM(I338:I344)</f>
        <v>0</v>
      </c>
      <c r="J345" s="118">
        <f>SUM(J338:J344)</f>
        <v>0</v>
      </c>
      <c r="L345" s="40">
        <f>SUM(L338:L344)</f>
        <v>0.33735600000000004</v>
      </c>
      <c r="N345" s="41">
        <f>SUM(N338:N344)</f>
        <v>0.18</v>
      </c>
      <c r="W345" s="17">
        <f>SUM(W338:W344)</f>
        <v>0</v>
      </c>
    </row>
    <row r="346" spans="1:28">
      <c r="J346" s="117"/>
    </row>
    <row r="347" spans="1:28">
      <c r="D347" s="38" t="s">
        <v>293</v>
      </c>
      <c r="E347" s="39">
        <f>J347</f>
        <v>0</v>
      </c>
      <c r="H347" s="39">
        <f>+H129+H142+H162+H169+H196+H214+H226+H265+H283+H287+H306+H322+H336+H345</f>
        <v>0</v>
      </c>
      <c r="I347" s="39">
        <f>+I129+I142+I162+I169+I196+I214+I226+I265+I283+I287+I306+I322+I336+I345</f>
        <v>0</v>
      </c>
      <c r="J347" s="118">
        <f>+J129+J142+J162+J169+J196+J214+J226+J265+J283+J287+J306+J322+J336+J345</f>
        <v>0</v>
      </c>
      <c r="L347" s="40">
        <f>+L129+L142+L162+L169+L196+L214+L226+L265+L283+L287+L306+L322+L336+L345</f>
        <v>14.963976579999999</v>
      </c>
      <c r="N347" s="41">
        <f>+N129+N142+N162+N169+N196+N214+N226+N265+N283+N287+N306+N322+N336+N345</f>
        <v>4.4944129999999998</v>
      </c>
      <c r="W347" s="17">
        <f>+W129+W142+W162+W169+W196+W214+W226+W265+W283+W287+W306+W322+W336+W345</f>
        <v>0</v>
      </c>
    </row>
    <row r="348" spans="1:28" ht="10.8" thickBot="1">
      <c r="J348" s="117"/>
    </row>
    <row r="349" spans="1:28" ht="10.8" thickBot="1">
      <c r="D349" s="130" t="s">
        <v>294</v>
      </c>
      <c r="E349" s="131">
        <f>J349</f>
        <v>0</v>
      </c>
      <c r="F349" s="132"/>
      <c r="G349" s="133"/>
      <c r="H349" s="131">
        <f>+H117+H347</f>
        <v>0</v>
      </c>
      <c r="I349" s="131">
        <f>+I117+I347</f>
        <v>0</v>
      </c>
      <c r="J349" s="167">
        <f>H349+I349</f>
        <v>0</v>
      </c>
      <c r="L349" s="40">
        <f>+L117+L347</f>
        <v>70.307107479999985</v>
      </c>
      <c r="N349" s="41">
        <f>+N117+N347</f>
        <v>31.443483000000001</v>
      </c>
      <c r="W349" s="17">
        <f>+W117+W347</f>
        <v>0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46"/>
  <sheetViews>
    <sheetView showGridLines="0" zoomScale="85" zoomScaleNormal="85" workbookViewId="0">
      <pane ySplit="12" topLeftCell="A184" activePane="bottomLeft" state="frozenSplit"/>
      <selection pane="bottomLeft" activeCell="L227" sqref="L227"/>
    </sheetView>
  </sheetViews>
  <sheetFormatPr defaultColWidth="9" defaultRowHeight="12" customHeight="1"/>
  <cols>
    <col min="1" max="1" width="6.109375" style="180" customWidth="1"/>
    <col min="2" max="2" width="12.33203125" style="179" customWidth="1"/>
    <col min="3" max="3" width="41.6640625" style="179" customWidth="1"/>
    <col min="4" max="4" width="4.44140625" style="179" customWidth="1"/>
    <col min="5" max="5" width="13.109375" style="178" customWidth="1"/>
    <col min="6" max="6" width="15.5546875" style="178" customWidth="1"/>
    <col min="7" max="7" width="14" style="178" customWidth="1"/>
    <col min="8" max="16384" width="9" style="177"/>
  </cols>
  <sheetData>
    <row r="1" spans="1:7" s="181" customFormat="1" ht="27.75" customHeight="1">
      <c r="A1" s="464" t="s">
        <v>516</v>
      </c>
      <c r="B1" s="464"/>
      <c r="C1" s="464"/>
      <c r="D1" s="464"/>
      <c r="E1" s="465"/>
      <c r="F1" s="464"/>
      <c r="G1" s="464"/>
    </row>
    <row r="2" spans="1:7" s="181" customFormat="1" ht="12.75" customHeight="1">
      <c r="A2" s="212" t="s">
        <v>515</v>
      </c>
      <c r="B2" s="208"/>
      <c r="C2" s="208"/>
      <c r="D2" s="208"/>
      <c r="E2" s="177"/>
      <c r="F2" s="208"/>
      <c r="G2" s="208"/>
    </row>
    <row r="3" spans="1:7" s="181" customFormat="1" ht="12.75" customHeight="1">
      <c r="A3" s="212" t="s">
        <v>734</v>
      </c>
      <c r="B3" s="208"/>
      <c r="C3" s="208"/>
      <c r="D3" s="208"/>
      <c r="E3" s="177"/>
      <c r="F3" s="208"/>
      <c r="G3" s="208"/>
    </row>
    <row r="4" spans="1:7" s="181" customFormat="1" ht="13.5" customHeight="1">
      <c r="A4" s="212"/>
      <c r="B4" s="212"/>
      <c r="C4" s="211"/>
      <c r="D4" s="208"/>
      <c r="E4" s="177"/>
      <c r="F4" s="208"/>
      <c r="G4" s="208"/>
    </row>
    <row r="5" spans="1:7" s="181" customFormat="1" ht="6.75" customHeight="1">
      <c r="A5" s="208"/>
      <c r="B5" s="208"/>
      <c r="C5" s="208"/>
      <c r="D5" s="208"/>
      <c r="E5" s="177"/>
      <c r="F5" s="208"/>
      <c r="G5" s="208"/>
    </row>
    <row r="6" spans="1:7" s="181" customFormat="1" ht="13.5" customHeight="1">
      <c r="A6" s="208" t="s">
        <v>514</v>
      </c>
      <c r="B6" s="210"/>
      <c r="C6" s="210"/>
      <c r="D6" s="210"/>
      <c r="E6" s="209"/>
      <c r="F6" s="207"/>
      <c r="G6" s="207"/>
    </row>
    <row r="7" spans="1:7" s="181" customFormat="1" ht="13.5" customHeight="1">
      <c r="A7" s="208" t="s">
        <v>513</v>
      </c>
      <c r="B7" s="210"/>
      <c r="C7" s="210"/>
      <c r="D7" s="210"/>
      <c r="E7" s="209"/>
      <c r="F7" s="466" t="s">
        <v>512</v>
      </c>
      <c r="G7" s="467"/>
    </row>
    <row r="8" spans="1:7" s="181" customFormat="1" ht="13.5" customHeight="1">
      <c r="A8" s="208" t="s">
        <v>511</v>
      </c>
      <c r="B8" s="210"/>
      <c r="C8" s="210"/>
      <c r="D8" s="210"/>
      <c r="E8" s="209"/>
      <c r="F8" s="208" t="s">
        <v>1476</v>
      </c>
      <c r="G8" s="207"/>
    </row>
    <row r="9" spans="1:7" s="181" customFormat="1" ht="6.75" customHeight="1">
      <c r="A9" s="202"/>
      <c r="B9" s="202"/>
      <c r="C9" s="202"/>
      <c r="D9" s="202"/>
      <c r="E9" s="177"/>
      <c r="F9" s="202"/>
      <c r="G9" s="202"/>
    </row>
    <row r="10" spans="1:7" s="181" customFormat="1" ht="22.5" customHeight="1">
      <c r="A10" s="205" t="s">
        <v>509</v>
      </c>
      <c r="B10" s="205" t="s">
        <v>24</v>
      </c>
      <c r="C10" s="205" t="s">
        <v>508</v>
      </c>
      <c r="D10" s="205" t="s">
        <v>507</v>
      </c>
      <c r="E10" s="206" t="s">
        <v>506</v>
      </c>
      <c r="F10" s="205" t="s">
        <v>505</v>
      </c>
      <c r="G10" s="205" t="s">
        <v>504</v>
      </c>
    </row>
    <row r="11" spans="1:7" s="181" customFormat="1" ht="12.75" hidden="1" customHeight="1">
      <c r="A11" s="203" t="s">
        <v>497</v>
      </c>
      <c r="B11" s="203" t="s">
        <v>503</v>
      </c>
      <c r="C11" s="203" t="s">
        <v>502</v>
      </c>
      <c r="D11" s="203" t="s">
        <v>483</v>
      </c>
      <c r="E11" s="204" t="s">
        <v>480</v>
      </c>
      <c r="F11" s="203" t="s">
        <v>501</v>
      </c>
      <c r="G11" s="203" t="s">
        <v>500</v>
      </c>
    </row>
    <row r="12" spans="1:7" s="181" customFormat="1" ht="4.5" customHeight="1">
      <c r="A12" s="202"/>
      <c r="B12" s="202"/>
      <c r="C12" s="202"/>
      <c r="D12" s="202"/>
      <c r="E12" s="177"/>
      <c r="F12" s="202"/>
      <c r="G12" s="202"/>
    </row>
    <row r="13" spans="1:7" s="181" customFormat="1" ht="30.75" customHeight="1">
      <c r="A13" s="201"/>
      <c r="B13" s="200" t="s">
        <v>499</v>
      </c>
      <c r="C13" s="200" t="s">
        <v>498</v>
      </c>
      <c r="D13" s="200"/>
      <c r="E13" s="199"/>
      <c r="F13" s="199"/>
      <c r="G13" s="219">
        <f>G14+G41+G46+G51+G56</f>
        <v>0</v>
      </c>
    </row>
    <row r="14" spans="1:7" s="181" customFormat="1" ht="28.5" customHeight="1">
      <c r="A14" s="192"/>
      <c r="B14" s="191" t="s">
        <v>497</v>
      </c>
      <c r="C14" s="191" t="s">
        <v>496</v>
      </c>
      <c r="D14" s="191"/>
      <c r="E14" s="190"/>
      <c r="F14" s="190"/>
      <c r="G14" s="224">
        <f>G15+G19+G23+G25+G27+G28+G33+G34+G35+G39</f>
        <v>0</v>
      </c>
    </row>
    <row r="15" spans="1:7" s="181" customFormat="1" ht="24" customHeight="1">
      <c r="A15" s="186">
        <v>1</v>
      </c>
      <c r="B15" s="185" t="s">
        <v>618</v>
      </c>
      <c r="C15" s="185" t="s">
        <v>617</v>
      </c>
      <c r="D15" s="185" t="s">
        <v>89</v>
      </c>
      <c r="E15" s="184">
        <v>2</v>
      </c>
      <c r="F15" s="184"/>
      <c r="G15" s="221">
        <f>E15*F15</f>
        <v>0</v>
      </c>
    </row>
    <row r="16" spans="1:7" s="181" customFormat="1" ht="13.5" customHeight="1">
      <c r="A16" s="195"/>
      <c r="B16" s="194"/>
      <c r="C16" s="194" t="s">
        <v>1475</v>
      </c>
      <c r="D16" s="194"/>
      <c r="E16" s="193">
        <v>1.2</v>
      </c>
      <c r="F16" s="193"/>
      <c r="G16" s="193"/>
    </row>
    <row r="17" spans="1:7" s="181" customFormat="1" ht="13.5" customHeight="1">
      <c r="A17" s="195"/>
      <c r="B17" s="194"/>
      <c r="C17" s="194" t="s">
        <v>1474</v>
      </c>
      <c r="D17" s="194"/>
      <c r="E17" s="193">
        <v>0.8</v>
      </c>
      <c r="F17" s="193"/>
      <c r="G17" s="193"/>
    </row>
    <row r="18" spans="1:7" s="181" customFormat="1" ht="13.5" customHeight="1">
      <c r="A18" s="198"/>
      <c r="B18" s="197"/>
      <c r="C18" s="197" t="s">
        <v>475</v>
      </c>
      <c r="D18" s="197"/>
      <c r="E18" s="196">
        <v>2</v>
      </c>
      <c r="F18" s="196"/>
      <c r="G18" s="196"/>
    </row>
    <row r="19" spans="1:7" s="181" customFormat="1" ht="24" customHeight="1">
      <c r="A19" s="186">
        <v>2</v>
      </c>
      <c r="B19" s="185" t="s">
        <v>616</v>
      </c>
      <c r="C19" s="185" t="s">
        <v>615</v>
      </c>
      <c r="D19" s="185" t="s">
        <v>89</v>
      </c>
      <c r="E19" s="184">
        <v>41.12</v>
      </c>
      <c r="F19" s="184"/>
      <c r="G19" s="221">
        <f>E19*F19</f>
        <v>0</v>
      </c>
    </row>
    <row r="20" spans="1:7" s="181" customFormat="1" ht="13.5" customHeight="1">
      <c r="A20" s="195"/>
      <c r="B20" s="194"/>
      <c r="C20" s="194" t="s">
        <v>1473</v>
      </c>
      <c r="D20" s="194"/>
      <c r="E20" s="193">
        <v>2</v>
      </c>
      <c r="F20" s="193"/>
      <c r="G20" s="193"/>
    </row>
    <row r="21" spans="1:7" s="181" customFormat="1" ht="13.5" customHeight="1">
      <c r="A21" s="195"/>
      <c r="B21" s="194"/>
      <c r="C21" s="194" t="s">
        <v>1472</v>
      </c>
      <c r="D21" s="194"/>
      <c r="E21" s="193">
        <v>39.119999999999997</v>
      </c>
      <c r="F21" s="193"/>
      <c r="G21" s="193"/>
    </row>
    <row r="22" spans="1:7" s="181" customFormat="1" ht="13.5" customHeight="1">
      <c r="A22" s="198"/>
      <c r="B22" s="197"/>
      <c r="C22" s="197" t="s">
        <v>475</v>
      </c>
      <c r="D22" s="197"/>
      <c r="E22" s="196">
        <v>41.12</v>
      </c>
      <c r="F22" s="196"/>
      <c r="G22" s="196"/>
    </row>
    <row r="23" spans="1:7" s="181" customFormat="1" ht="13.5" customHeight="1">
      <c r="A23" s="186">
        <v>3</v>
      </c>
      <c r="B23" s="185" t="s">
        <v>495</v>
      </c>
      <c r="C23" s="185" t="s">
        <v>494</v>
      </c>
      <c r="D23" s="185" t="s">
        <v>65</v>
      </c>
      <c r="E23" s="184">
        <v>33.856000000000002</v>
      </c>
      <c r="F23" s="184"/>
      <c r="G23" s="221">
        <f>E23*F23</f>
        <v>0</v>
      </c>
    </row>
    <row r="24" spans="1:7" s="181" customFormat="1" ht="13.5" customHeight="1">
      <c r="A24" s="195"/>
      <c r="B24" s="194"/>
      <c r="C24" s="194" t="s">
        <v>1471</v>
      </c>
      <c r="D24" s="194"/>
      <c r="E24" s="193">
        <v>33.856000000000002</v>
      </c>
      <c r="F24" s="193"/>
      <c r="G24" s="193"/>
    </row>
    <row r="25" spans="1:7" s="181" customFormat="1" ht="24" customHeight="1">
      <c r="A25" s="186">
        <v>4</v>
      </c>
      <c r="B25" s="185" t="s">
        <v>493</v>
      </c>
      <c r="C25" s="185" t="s">
        <v>492</v>
      </c>
      <c r="D25" s="185" t="s">
        <v>89</v>
      </c>
      <c r="E25" s="184">
        <v>84.64</v>
      </c>
      <c r="F25" s="184"/>
      <c r="G25" s="221">
        <f>E25*F25</f>
        <v>0</v>
      </c>
    </row>
    <row r="26" spans="1:7" s="181" customFormat="1" ht="13.5" customHeight="1">
      <c r="A26" s="195"/>
      <c r="B26" s="194"/>
      <c r="C26" s="194" t="s">
        <v>1470</v>
      </c>
      <c r="D26" s="194"/>
      <c r="E26" s="193">
        <v>84.64</v>
      </c>
      <c r="F26" s="193"/>
      <c r="G26" s="193"/>
    </row>
    <row r="27" spans="1:7" s="181" customFormat="1" ht="24" customHeight="1">
      <c r="A27" s="186">
        <v>5</v>
      </c>
      <c r="B27" s="185" t="s">
        <v>491</v>
      </c>
      <c r="C27" s="185" t="s">
        <v>490</v>
      </c>
      <c r="D27" s="185" t="s">
        <v>89</v>
      </c>
      <c r="E27" s="184">
        <v>84.64</v>
      </c>
      <c r="F27" s="184"/>
      <c r="G27" s="221">
        <f>E27*F27</f>
        <v>0</v>
      </c>
    </row>
    <row r="28" spans="1:7" s="181" customFormat="1" ht="24" customHeight="1">
      <c r="A28" s="186">
        <v>6</v>
      </c>
      <c r="B28" s="185" t="s">
        <v>614</v>
      </c>
      <c r="C28" s="185" t="s">
        <v>613</v>
      </c>
      <c r="D28" s="185" t="s">
        <v>478</v>
      </c>
      <c r="E28" s="184">
        <v>26.876000000000001</v>
      </c>
      <c r="F28" s="184"/>
      <c r="G28" s="221">
        <f>E28*F28</f>
        <v>0</v>
      </c>
    </row>
    <row r="29" spans="1:7" s="181" customFormat="1" ht="13.5" customHeight="1">
      <c r="A29" s="195"/>
      <c r="B29" s="194"/>
      <c r="C29" s="194" t="s">
        <v>1463</v>
      </c>
      <c r="D29" s="194"/>
      <c r="E29" s="193">
        <v>4.2320000000000002</v>
      </c>
      <c r="F29" s="193"/>
      <c r="G29" s="193"/>
    </row>
    <row r="30" spans="1:7" s="181" customFormat="1" ht="13.5" customHeight="1">
      <c r="A30" s="195"/>
      <c r="B30" s="194"/>
      <c r="C30" s="194" t="s">
        <v>1462</v>
      </c>
      <c r="D30" s="194"/>
      <c r="E30" s="193">
        <v>19.044</v>
      </c>
      <c r="F30" s="193"/>
      <c r="G30" s="193"/>
    </row>
    <row r="31" spans="1:7" s="181" customFormat="1" ht="13.5" customHeight="1">
      <c r="A31" s="195"/>
      <c r="B31" s="194"/>
      <c r="C31" s="194" t="s">
        <v>1469</v>
      </c>
      <c r="D31" s="194"/>
      <c r="E31" s="193">
        <v>3.6</v>
      </c>
      <c r="F31" s="193"/>
      <c r="G31" s="193"/>
    </row>
    <row r="32" spans="1:7" s="181" customFormat="1" ht="13.5" customHeight="1">
      <c r="A32" s="198"/>
      <c r="B32" s="197"/>
      <c r="C32" s="197" t="s">
        <v>475</v>
      </c>
      <c r="D32" s="197"/>
      <c r="E32" s="196">
        <v>26.876000000000001</v>
      </c>
      <c r="F32" s="196"/>
      <c r="G32" s="196"/>
    </row>
    <row r="33" spans="1:7" s="181" customFormat="1" ht="13.5" customHeight="1">
      <c r="A33" s="186">
        <v>7</v>
      </c>
      <c r="B33" s="185" t="s">
        <v>489</v>
      </c>
      <c r="C33" s="185" t="s">
        <v>488</v>
      </c>
      <c r="D33" s="185" t="s">
        <v>65</v>
      </c>
      <c r="E33" s="184">
        <v>23.276</v>
      </c>
      <c r="F33" s="184"/>
      <c r="G33" s="221">
        <f>E33*F33</f>
        <v>0</v>
      </c>
    </row>
    <row r="34" spans="1:7" s="181" customFormat="1" ht="13.5" customHeight="1">
      <c r="A34" s="186">
        <v>8</v>
      </c>
      <c r="B34" s="185" t="s">
        <v>487</v>
      </c>
      <c r="C34" s="185" t="s">
        <v>486</v>
      </c>
      <c r="D34" s="185" t="s">
        <v>478</v>
      </c>
      <c r="E34" s="184">
        <v>23.276</v>
      </c>
      <c r="F34" s="184"/>
      <c r="G34" s="221">
        <f t="shared" ref="G34:G35" si="0">E34*F34</f>
        <v>0</v>
      </c>
    </row>
    <row r="35" spans="1:7" s="181" customFormat="1" ht="24" customHeight="1">
      <c r="A35" s="186">
        <v>9</v>
      </c>
      <c r="B35" s="185" t="s">
        <v>485</v>
      </c>
      <c r="C35" s="185" t="s">
        <v>484</v>
      </c>
      <c r="D35" s="185" t="s">
        <v>65</v>
      </c>
      <c r="E35" s="184">
        <v>17.844000000000001</v>
      </c>
      <c r="F35" s="184"/>
      <c r="G35" s="221">
        <f t="shared" si="0"/>
        <v>0</v>
      </c>
    </row>
    <row r="36" spans="1:7" s="181" customFormat="1" ht="13.5" customHeight="1">
      <c r="A36" s="195"/>
      <c r="B36" s="194"/>
      <c r="C36" s="194" t="s">
        <v>1468</v>
      </c>
      <c r="D36" s="194"/>
      <c r="E36" s="193">
        <v>41.12</v>
      </c>
      <c r="F36" s="193"/>
      <c r="G36" s="193"/>
    </row>
    <row r="37" spans="1:7" s="181" customFormat="1" ht="13.5" customHeight="1">
      <c r="A37" s="195"/>
      <c r="B37" s="194"/>
      <c r="C37" s="194" t="s">
        <v>1467</v>
      </c>
      <c r="D37" s="194"/>
      <c r="E37" s="193">
        <v>-23.276</v>
      </c>
      <c r="F37" s="193"/>
      <c r="G37" s="193"/>
    </row>
    <row r="38" spans="1:7" s="181" customFormat="1" ht="13.5" customHeight="1">
      <c r="A38" s="198"/>
      <c r="B38" s="197"/>
      <c r="C38" s="197" t="s">
        <v>475</v>
      </c>
      <c r="D38" s="197"/>
      <c r="E38" s="196">
        <v>17.844000000000001</v>
      </c>
      <c r="F38" s="196"/>
      <c r="G38" s="196"/>
    </row>
    <row r="39" spans="1:7" s="181" customFormat="1" ht="13.5" customHeight="1">
      <c r="A39" s="189">
        <v>10</v>
      </c>
      <c r="B39" s="188" t="s">
        <v>1466</v>
      </c>
      <c r="C39" s="188" t="s">
        <v>1465</v>
      </c>
      <c r="D39" s="188" t="s">
        <v>102</v>
      </c>
      <c r="E39" s="187">
        <v>1.728</v>
      </c>
      <c r="F39" s="187"/>
      <c r="G39" s="222">
        <f>E39*F39</f>
        <v>0</v>
      </c>
    </row>
    <row r="40" spans="1:7" s="181" customFormat="1" ht="13.5" customHeight="1">
      <c r="A40" s="195"/>
      <c r="B40" s="194"/>
      <c r="C40" s="194" t="s">
        <v>1464</v>
      </c>
      <c r="D40" s="194"/>
      <c r="E40" s="193">
        <v>1.728</v>
      </c>
      <c r="F40" s="193"/>
      <c r="G40" s="193"/>
    </row>
    <row r="41" spans="1:7" s="181" customFormat="1" ht="28.5" customHeight="1">
      <c r="A41" s="192"/>
      <c r="B41" s="191" t="s">
        <v>483</v>
      </c>
      <c r="C41" s="191" t="s">
        <v>482</v>
      </c>
      <c r="D41" s="191"/>
      <c r="E41" s="190"/>
      <c r="F41" s="190"/>
      <c r="G41" s="218">
        <f>G42</f>
        <v>0</v>
      </c>
    </row>
    <row r="42" spans="1:7" s="181" customFormat="1" ht="24" customHeight="1">
      <c r="A42" s="186">
        <v>11</v>
      </c>
      <c r="B42" s="185" t="s">
        <v>612</v>
      </c>
      <c r="C42" s="185" t="s">
        <v>481</v>
      </c>
      <c r="D42" s="185" t="s">
        <v>478</v>
      </c>
      <c r="E42" s="184">
        <v>23.276</v>
      </c>
      <c r="F42" s="184"/>
      <c r="G42" s="221">
        <f>E42*F42</f>
        <v>0</v>
      </c>
    </row>
    <row r="43" spans="1:7" s="181" customFormat="1" ht="13.5" customHeight="1">
      <c r="A43" s="195"/>
      <c r="B43" s="194"/>
      <c r="C43" s="194" t="s">
        <v>1463</v>
      </c>
      <c r="D43" s="194"/>
      <c r="E43" s="193">
        <v>4.2320000000000002</v>
      </c>
      <c r="F43" s="193"/>
      <c r="G43" s="193"/>
    </row>
    <row r="44" spans="1:7" s="181" customFormat="1" ht="13.5" customHeight="1">
      <c r="A44" s="195"/>
      <c r="B44" s="194"/>
      <c r="C44" s="194" t="s">
        <v>1462</v>
      </c>
      <c r="D44" s="194"/>
      <c r="E44" s="193">
        <v>19.044</v>
      </c>
      <c r="F44" s="193"/>
      <c r="G44" s="193"/>
    </row>
    <row r="45" spans="1:7" s="181" customFormat="1" ht="13.5" customHeight="1">
      <c r="A45" s="198"/>
      <c r="B45" s="197"/>
      <c r="C45" s="197" t="s">
        <v>611</v>
      </c>
      <c r="D45" s="197"/>
      <c r="E45" s="196">
        <v>23.276</v>
      </c>
      <c r="F45" s="196"/>
      <c r="G45" s="196"/>
    </row>
    <row r="46" spans="1:7" s="181" customFormat="1" ht="28.5" customHeight="1">
      <c r="A46" s="192"/>
      <c r="B46" s="191" t="s">
        <v>480</v>
      </c>
      <c r="C46" s="191" t="s">
        <v>479</v>
      </c>
      <c r="D46" s="191"/>
      <c r="E46" s="190"/>
      <c r="F46" s="190"/>
      <c r="G46" s="218">
        <f>G47+G49</f>
        <v>0</v>
      </c>
    </row>
    <row r="47" spans="1:7" s="181" customFormat="1" ht="24" customHeight="1">
      <c r="A47" s="186">
        <v>12</v>
      </c>
      <c r="B47" s="185" t="s">
        <v>1461</v>
      </c>
      <c r="C47" s="185" t="s">
        <v>1460</v>
      </c>
      <c r="D47" s="185" t="s">
        <v>89</v>
      </c>
      <c r="E47" s="184">
        <v>42.32</v>
      </c>
      <c r="F47" s="184"/>
      <c r="G47" s="221">
        <f>E47*F47</f>
        <v>0</v>
      </c>
    </row>
    <row r="48" spans="1:7" s="181" customFormat="1" ht="13.5" customHeight="1">
      <c r="A48" s="195"/>
      <c r="B48" s="194"/>
      <c r="C48" s="194" t="s">
        <v>1459</v>
      </c>
      <c r="D48" s="194"/>
      <c r="E48" s="193">
        <v>42.32</v>
      </c>
      <c r="F48" s="193"/>
      <c r="G48" s="193"/>
    </row>
    <row r="49" spans="1:7" s="181" customFormat="1" ht="34.5" customHeight="1">
      <c r="A49" s="186">
        <v>13</v>
      </c>
      <c r="B49" s="185" t="s">
        <v>1458</v>
      </c>
      <c r="C49" s="185" t="s">
        <v>1457</v>
      </c>
      <c r="D49" s="185" t="s">
        <v>89</v>
      </c>
      <c r="E49" s="184">
        <v>42.32</v>
      </c>
      <c r="F49" s="184"/>
      <c r="G49" s="221">
        <f>E49*F49</f>
        <v>0</v>
      </c>
    </row>
    <row r="50" spans="1:7" s="181" customFormat="1" ht="13.5" customHeight="1">
      <c r="A50" s="195"/>
      <c r="B50" s="194"/>
      <c r="C50" s="194" t="s">
        <v>1456</v>
      </c>
      <c r="D50" s="194"/>
      <c r="E50" s="193">
        <v>42.32</v>
      </c>
      <c r="F50" s="193"/>
      <c r="G50" s="193"/>
    </row>
    <row r="51" spans="1:7" s="181" customFormat="1" ht="28.5" customHeight="1">
      <c r="A51" s="192"/>
      <c r="B51" s="191" t="s">
        <v>477</v>
      </c>
      <c r="C51" s="191" t="s">
        <v>476</v>
      </c>
      <c r="D51" s="191"/>
      <c r="E51" s="190"/>
      <c r="F51" s="190"/>
      <c r="G51" s="218">
        <f>G52+G53+G54+G55</f>
        <v>0</v>
      </c>
    </row>
    <row r="52" spans="1:7" s="181" customFormat="1" ht="24" customHeight="1">
      <c r="A52" s="186">
        <v>14</v>
      </c>
      <c r="B52" s="185" t="s">
        <v>474</v>
      </c>
      <c r="C52" s="185" t="s">
        <v>473</v>
      </c>
      <c r="D52" s="185" t="s">
        <v>136</v>
      </c>
      <c r="E52" s="184">
        <v>1</v>
      </c>
      <c r="F52" s="184"/>
      <c r="G52" s="221">
        <f>E52*F52</f>
        <v>0</v>
      </c>
    </row>
    <row r="53" spans="1:7" s="181" customFormat="1" ht="24" customHeight="1">
      <c r="A53" s="189">
        <v>15</v>
      </c>
      <c r="B53" s="188" t="s">
        <v>1455</v>
      </c>
      <c r="C53" s="188" t="s">
        <v>1454</v>
      </c>
      <c r="D53" s="188" t="s">
        <v>136</v>
      </c>
      <c r="E53" s="187">
        <v>1</v>
      </c>
      <c r="F53" s="187"/>
      <c r="G53" s="221">
        <f t="shared" ref="G53:G55" si="1">E53*F53</f>
        <v>0</v>
      </c>
    </row>
    <row r="54" spans="1:7" s="181" customFormat="1" ht="24" customHeight="1">
      <c r="A54" s="189">
        <v>16</v>
      </c>
      <c r="B54" s="188" t="s">
        <v>472</v>
      </c>
      <c r="C54" s="188" t="s">
        <v>471</v>
      </c>
      <c r="D54" s="188" t="s">
        <v>136</v>
      </c>
      <c r="E54" s="187">
        <v>1</v>
      </c>
      <c r="F54" s="187"/>
      <c r="G54" s="221">
        <f t="shared" si="1"/>
        <v>0</v>
      </c>
    </row>
    <row r="55" spans="1:7" s="181" customFormat="1" ht="24" customHeight="1">
      <c r="A55" s="189">
        <v>17</v>
      </c>
      <c r="B55" s="188" t="s">
        <v>470</v>
      </c>
      <c r="C55" s="188" t="s">
        <v>469</v>
      </c>
      <c r="D55" s="188" t="s">
        <v>136</v>
      </c>
      <c r="E55" s="187">
        <v>1</v>
      </c>
      <c r="F55" s="187"/>
      <c r="G55" s="221">
        <f t="shared" si="1"/>
        <v>0</v>
      </c>
    </row>
    <row r="56" spans="1:7" s="181" customFormat="1" ht="28.5" customHeight="1">
      <c r="A56" s="192"/>
      <c r="B56" s="191" t="s">
        <v>466</v>
      </c>
      <c r="C56" s="191" t="s">
        <v>465</v>
      </c>
      <c r="D56" s="191"/>
      <c r="E56" s="190"/>
      <c r="F56" s="190"/>
      <c r="G56" s="218">
        <f>G57+G58+G59+G61</f>
        <v>0</v>
      </c>
    </row>
    <row r="57" spans="1:7" s="181" customFormat="1" ht="24" customHeight="1">
      <c r="A57" s="186">
        <v>18</v>
      </c>
      <c r="B57" s="185" t="s">
        <v>610</v>
      </c>
      <c r="C57" s="185" t="s">
        <v>609</v>
      </c>
      <c r="D57" s="185" t="s">
        <v>221</v>
      </c>
      <c r="E57" s="184">
        <v>5</v>
      </c>
      <c r="F57" s="184"/>
      <c r="G57" s="221">
        <f>E57*F57</f>
        <v>0</v>
      </c>
    </row>
    <row r="58" spans="1:7" s="181" customFormat="1" ht="24" customHeight="1">
      <c r="A58" s="186">
        <v>19</v>
      </c>
      <c r="B58" s="185" t="s">
        <v>608</v>
      </c>
      <c r="C58" s="185" t="s">
        <v>607</v>
      </c>
      <c r="D58" s="185" t="s">
        <v>221</v>
      </c>
      <c r="E58" s="184">
        <v>105.8</v>
      </c>
      <c r="F58" s="184"/>
      <c r="G58" s="221">
        <f t="shared" ref="G58:G59" si="2">E58*F58</f>
        <v>0</v>
      </c>
    </row>
    <row r="59" spans="1:7" s="181" customFormat="1" ht="24" customHeight="1">
      <c r="A59" s="186">
        <v>20</v>
      </c>
      <c r="B59" s="185" t="s">
        <v>606</v>
      </c>
      <c r="C59" s="185" t="s">
        <v>605</v>
      </c>
      <c r="D59" s="185" t="s">
        <v>65</v>
      </c>
      <c r="E59" s="184">
        <v>6.3479999999999999</v>
      </c>
      <c r="F59" s="184"/>
      <c r="G59" s="221">
        <f t="shared" si="2"/>
        <v>0</v>
      </c>
    </row>
    <row r="60" spans="1:7" s="181" customFormat="1" ht="13.5" customHeight="1">
      <c r="A60" s="195"/>
      <c r="B60" s="194"/>
      <c r="C60" s="194" t="s">
        <v>1453</v>
      </c>
      <c r="D60" s="194"/>
      <c r="E60" s="193">
        <v>6.3479999999999999</v>
      </c>
      <c r="F60" s="193"/>
      <c r="G60" s="193"/>
    </row>
    <row r="61" spans="1:7" s="181" customFormat="1" ht="24" customHeight="1">
      <c r="A61" s="186">
        <v>21</v>
      </c>
      <c r="B61" s="185" t="s">
        <v>604</v>
      </c>
      <c r="C61" s="185" t="s">
        <v>603</v>
      </c>
      <c r="D61" s="185" t="s">
        <v>136</v>
      </c>
      <c r="E61" s="184">
        <v>3</v>
      </c>
      <c r="F61" s="184"/>
      <c r="G61" s="221">
        <f>E61*F61</f>
        <v>0</v>
      </c>
    </row>
    <row r="62" spans="1:7" s="181" customFormat="1" ht="30.75" customHeight="1">
      <c r="A62" s="201"/>
      <c r="B62" s="200" t="s">
        <v>463</v>
      </c>
      <c r="C62" s="200" t="s">
        <v>602</v>
      </c>
      <c r="D62" s="200"/>
      <c r="E62" s="199"/>
      <c r="F62" s="199"/>
      <c r="G62" s="225">
        <f>G63+G84+G176+G199+G208</f>
        <v>0</v>
      </c>
    </row>
    <row r="63" spans="1:7" s="181" customFormat="1" ht="28.5" customHeight="1">
      <c r="A63" s="192"/>
      <c r="B63" s="191" t="s">
        <v>189</v>
      </c>
      <c r="C63" s="191" t="s">
        <v>601</v>
      </c>
      <c r="D63" s="191"/>
      <c r="E63" s="190"/>
      <c r="F63" s="190"/>
      <c r="G63" s="218">
        <f>G64+G69+G70+G71+G72+G76+G78+G80+G82</f>
        <v>0</v>
      </c>
    </row>
    <row r="64" spans="1:7" s="181" customFormat="1" ht="13.5" customHeight="1">
      <c r="A64" s="186">
        <v>22</v>
      </c>
      <c r="B64" s="185" t="s">
        <v>600</v>
      </c>
      <c r="C64" s="185" t="s">
        <v>599</v>
      </c>
      <c r="D64" s="185" t="s">
        <v>221</v>
      </c>
      <c r="E64" s="184">
        <v>65</v>
      </c>
      <c r="F64" s="184"/>
      <c r="G64" s="221">
        <f>E64*F64</f>
        <v>0</v>
      </c>
    </row>
    <row r="65" spans="1:7" s="181" customFormat="1" ht="13.5" customHeight="1">
      <c r="A65" s="195"/>
      <c r="B65" s="194"/>
      <c r="C65" s="194" t="s">
        <v>1452</v>
      </c>
      <c r="D65" s="194"/>
      <c r="E65" s="193">
        <v>28</v>
      </c>
      <c r="F65" s="193"/>
      <c r="G65" s="193"/>
    </row>
    <row r="66" spans="1:7" s="181" customFormat="1" ht="13.5" customHeight="1">
      <c r="A66" s="195"/>
      <c r="B66" s="194"/>
      <c r="C66" s="194" t="s">
        <v>1451</v>
      </c>
      <c r="D66" s="194"/>
      <c r="E66" s="193">
        <v>19</v>
      </c>
      <c r="F66" s="193"/>
      <c r="G66" s="193"/>
    </row>
    <row r="67" spans="1:7" s="181" customFormat="1" ht="13.5" customHeight="1">
      <c r="A67" s="195"/>
      <c r="B67" s="194"/>
      <c r="C67" s="194" t="s">
        <v>1450</v>
      </c>
      <c r="D67" s="194"/>
      <c r="E67" s="193">
        <v>18</v>
      </c>
      <c r="F67" s="193"/>
      <c r="G67" s="193"/>
    </row>
    <row r="68" spans="1:7" s="181" customFormat="1" ht="13.5" customHeight="1">
      <c r="A68" s="198"/>
      <c r="B68" s="197"/>
      <c r="C68" s="197" t="s">
        <v>475</v>
      </c>
      <c r="D68" s="197"/>
      <c r="E68" s="196">
        <v>65</v>
      </c>
      <c r="F68" s="196"/>
      <c r="G68" s="196"/>
    </row>
    <row r="69" spans="1:7" s="181" customFormat="1" ht="34.5" customHeight="1">
      <c r="A69" s="189">
        <v>23</v>
      </c>
      <c r="B69" s="188" t="s">
        <v>1449</v>
      </c>
      <c r="C69" s="188" t="s">
        <v>1448</v>
      </c>
      <c r="D69" s="188" t="s">
        <v>221</v>
      </c>
      <c r="E69" s="187">
        <v>19</v>
      </c>
      <c r="F69" s="187"/>
      <c r="G69" s="222">
        <f>E69*F69</f>
        <v>0</v>
      </c>
    </row>
    <row r="70" spans="1:7" s="181" customFormat="1" ht="34.5" customHeight="1">
      <c r="A70" s="189">
        <v>24</v>
      </c>
      <c r="B70" s="188" t="s">
        <v>1447</v>
      </c>
      <c r="C70" s="188" t="s">
        <v>1446</v>
      </c>
      <c r="D70" s="188" t="s">
        <v>221</v>
      </c>
      <c r="E70" s="187">
        <v>28</v>
      </c>
      <c r="F70" s="187"/>
      <c r="G70" s="222">
        <f t="shared" ref="G70:G72" si="3">E70*F70</f>
        <v>0</v>
      </c>
    </row>
    <row r="71" spans="1:7" s="181" customFormat="1" ht="24" customHeight="1">
      <c r="A71" s="189">
        <v>25</v>
      </c>
      <c r="B71" s="188" t="s">
        <v>1445</v>
      </c>
      <c r="C71" s="188" t="s">
        <v>1444</v>
      </c>
      <c r="D71" s="188" t="s">
        <v>221</v>
      </c>
      <c r="E71" s="187">
        <v>18</v>
      </c>
      <c r="F71" s="187"/>
      <c r="G71" s="222">
        <f t="shared" si="3"/>
        <v>0</v>
      </c>
    </row>
    <row r="72" spans="1:7" s="181" customFormat="1" ht="13.5" customHeight="1">
      <c r="A72" s="186">
        <v>26</v>
      </c>
      <c r="B72" s="185" t="s">
        <v>598</v>
      </c>
      <c r="C72" s="185" t="s">
        <v>597</v>
      </c>
      <c r="D72" s="185" t="s">
        <v>221</v>
      </c>
      <c r="E72" s="184">
        <v>62</v>
      </c>
      <c r="F72" s="184"/>
      <c r="G72" s="222">
        <f t="shared" si="3"/>
        <v>0</v>
      </c>
    </row>
    <row r="73" spans="1:7" s="181" customFormat="1" ht="13.5" customHeight="1">
      <c r="A73" s="195"/>
      <c r="B73" s="194"/>
      <c r="C73" s="194" t="s">
        <v>1443</v>
      </c>
      <c r="D73" s="194"/>
      <c r="E73" s="193">
        <v>41</v>
      </c>
      <c r="F73" s="193"/>
      <c r="G73" s="193"/>
    </row>
    <row r="74" spans="1:7" s="181" customFormat="1" ht="13.5" customHeight="1">
      <c r="A74" s="195"/>
      <c r="B74" s="194"/>
      <c r="C74" s="194" t="s">
        <v>1442</v>
      </c>
      <c r="D74" s="194"/>
      <c r="E74" s="193">
        <v>21</v>
      </c>
      <c r="F74" s="193"/>
      <c r="G74" s="193"/>
    </row>
    <row r="75" spans="1:7" s="181" customFormat="1" ht="13.5" customHeight="1">
      <c r="A75" s="198"/>
      <c r="B75" s="197"/>
      <c r="C75" s="197" t="s">
        <v>475</v>
      </c>
      <c r="D75" s="197"/>
      <c r="E75" s="196">
        <v>62</v>
      </c>
      <c r="F75" s="196"/>
      <c r="G75" s="196"/>
    </row>
    <row r="76" spans="1:7" s="181" customFormat="1" ht="34.5" customHeight="1">
      <c r="A76" s="189">
        <v>27</v>
      </c>
      <c r="B76" s="188" t="s">
        <v>1441</v>
      </c>
      <c r="C76" s="188" t="s">
        <v>1440</v>
      </c>
      <c r="D76" s="188" t="s">
        <v>221</v>
      </c>
      <c r="E76" s="187">
        <v>41.82</v>
      </c>
      <c r="F76" s="187"/>
      <c r="G76" s="222">
        <f>E76*F76</f>
        <v>0</v>
      </c>
    </row>
    <row r="77" spans="1:7" s="181" customFormat="1" ht="13.5" customHeight="1">
      <c r="A77" s="198"/>
      <c r="B77" s="197"/>
      <c r="C77" s="197" t="s">
        <v>1439</v>
      </c>
      <c r="D77" s="197"/>
      <c r="E77" s="196">
        <v>41.82</v>
      </c>
      <c r="F77" s="196"/>
      <c r="G77" s="196"/>
    </row>
    <row r="78" spans="1:7" s="181" customFormat="1" ht="24" customHeight="1">
      <c r="A78" s="189">
        <v>28</v>
      </c>
      <c r="B78" s="188" t="s">
        <v>1438</v>
      </c>
      <c r="C78" s="188" t="s">
        <v>1437</v>
      </c>
      <c r="D78" s="188" t="s">
        <v>221</v>
      </c>
      <c r="E78" s="187">
        <v>21.42</v>
      </c>
      <c r="F78" s="187"/>
      <c r="G78" s="222">
        <f>E78*F78</f>
        <v>0</v>
      </c>
    </row>
    <row r="79" spans="1:7" s="181" customFormat="1" ht="13.5" customHeight="1">
      <c r="A79" s="198"/>
      <c r="B79" s="197"/>
      <c r="C79" s="197" t="s">
        <v>1436</v>
      </c>
      <c r="D79" s="197"/>
      <c r="E79" s="196">
        <v>21.42</v>
      </c>
      <c r="F79" s="196"/>
      <c r="G79" s="196"/>
    </row>
    <row r="80" spans="1:7" s="181" customFormat="1" ht="13.5" customHeight="1">
      <c r="A80" s="186">
        <v>29</v>
      </c>
      <c r="B80" s="185" t="s">
        <v>1435</v>
      </c>
      <c r="C80" s="185" t="s">
        <v>1434</v>
      </c>
      <c r="D80" s="185" t="s">
        <v>221</v>
      </c>
      <c r="E80" s="184">
        <v>8</v>
      </c>
      <c r="F80" s="184"/>
      <c r="G80" s="221">
        <f>E80*F80</f>
        <v>0</v>
      </c>
    </row>
    <row r="81" spans="1:7" s="181" customFormat="1" ht="13.5" customHeight="1">
      <c r="A81" s="195"/>
      <c r="B81" s="194"/>
      <c r="C81" s="194" t="s">
        <v>1433</v>
      </c>
      <c r="D81" s="194"/>
      <c r="E81" s="193">
        <v>8</v>
      </c>
      <c r="F81" s="193"/>
      <c r="G81" s="193"/>
    </row>
    <row r="82" spans="1:7" s="181" customFormat="1" ht="34.5" customHeight="1">
      <c r="A82" s="189">
        <v>30</v>
      </c>
      <c r="B82" s="188" t="s">
        <v>1432</v>
      </c>
      <c r="C82" s="188" t="s">
        <v>1431</v>
      </c>
      <c r="D82" s="188" t="s">
        <v>221</v>
      </c>
      <c r="E82" s="187">
        <v>8.16</v>
      </c>
      <c r="F82" s="187"/>
      <c r="G82" s="222">
        <f>E82*F82</f>
        <v>0</v>
      </c>
    </row>
    <row r="83" spans="1:7" s="181" customFormat="1" ht="13.5" customHeight="1">
      <c r="A83" s="198"/>
      <c r="B83" s="197"/>
      <c r="C83" s="197" t="s">
        <v>1430</v>
      </c>
      <c r="D83" s="197"/>
      <c r="E83" s="196">
        <v>8.16</v>
      </c>
      <c r="F83" s="196"/>
      <c r="G83" s="196"/>
    </row>
    <row r="84" spans="1:7" s="181" customFormat="1" ht="28.5" customHeight="1">
      <c r="A84" s="192"/>
      <c r="B84" s="191" t="s">
        <v>596</v>
      </c>
      <c r="C84" s="191" t="s">
        <v>595</v>
      </c>
      <c r="D84" s="191"/>
      <c r="E84" s="190"/>
      <c r="F84" s="190"/>
      <c r="G84" s="218">
        <f>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+G153+G154+G155+G156+G157+G158+G159+G160+G161+G162+G163+G164+G165+G166+G167+G168+G169+G170+G171+G172+G173+G175</f>
        <v>0</v>
      </c>
    </row>
    <row r="85" spans="1:7" s="181" customFormat="1" ht="13.5" customHeight="1">
      <c r="A85" s="186">
        <v>31</v>
      </c>
      <c r="B85" s="185" t="s">
        <v>1429</v>
      </c>
      <c r="C85" s="185" t="s">
        <v>1428</v>
      </c>
      <c r="D85" s="185" t="s">
        <v>221</v>
      </c>
      <c r="E85" s="184">
        <v>19</v>
      </c>
      <c r="F85" s="184"/>
      <c r="G85" s="221">
        <f>E85*F85</f>
        <v>0</v>
      </c>
    </row>
    <row r="86" spans="1:7" s="181" customFormat="1" ht="24" customHeight="1">
      <c r="A86" s="189">
        <v>32</v>
      </c>
      <c r="B86" s="188" t="s">
        <v>1427</v>
      </c>
      <c r="C86" s="188" t="s">
        <v>1426</v>
      </c>
      <c r="D86" s="188" t="s">
        <v>136</v>
      </c>
      <c r="E86" s="187">
        <v>11</v>
      </c>
      <c r="F86" s="187"/>
      <c r="G86" s="221">
        <f t="shared" ref="G86:G149" si="4">E86*F86</f>
        <v>0</v>
      </c>
    </row>
    <row r="87" spans="1:7" s="181" customFormat="1" ht="24" customHeight="1">
      <c r="A87" s="189">
        <v>33</v>
      </c>
      <c r="B87" s="188" t="s">
        <v>1425</v>
      </c>
      <c r="C87" s="188" t="s">
        <v>1424</v>
      </c>
      <c r="D87" s="188" t="s">
        <v>136</v>
      </c>
      <c r="E87" s="187">
        <v>6</v>
      </c>
      <c r="F87" s="187"/>
      <c r="G87" s="221">
        <f t="shared" si="4"/>
        <v>0</v>
      </c>
    </row>
    <row r="88" spans="1:7" s="181" customFormat="1" ht="24" customHeight="1">
      <c r="A88" s="189">
        <v>34</v>
      </c>
      <c r="B88" s="188" t="s">
        <v>1423</v>
      </c>
      <c r="C88" s="188" t="s">
        <v>1422</v>
      </c>
      <c r="D88" s="188" t="s">
        <v>136</v>
      </c>
      <c r="E88" s="187">
        <v>4</v>
      </c>
      <c r="F88" s="187"/>
      <c r="G88" s="221">
        <f t="shared" si="4"/>
        <v>0</v>
      </c>
    </row>
    <row r="89" spans="1:7" s="181" customFormat="1" ht="13.5" customHeight="1">
      <c r="A89" s="186">
        <v>35</v>
      </c>
      <c r="B89" s="185" t="s">
        <v>1421</v>
      </c>
      <c r="C89" s="185" t="s">
        <v>1420</v>
      </c>
      <c r="D89" s="185" t="s">
        <v>221</v>
      </c>
      <c r="E89" s="184">
        <v>6</v>
      </c>
      <c r="F89" s="184"/>
      <c r="G89" s="221">
        <f t="shared" si="4"/>
        <v>0</v>
      </c>
    </row>
    <row r="90" spans="1:7" s="181" customFormat="1" ht="24" customHeight="1">
      <c r="A90" s="189">
        <v>36</v>
      </c>
      <c r="B90" s="188" t="s">
        <v>1419</v>
      </c>
      <c r="C90" s="188" t="s">
        <v>1418</v>
      </c>
      <c r="D90" s="188" t="s">
        <v>136</v>
      </c>
      <c r="E90" s="187">
        <v>9</v>
      </c>
      <c r="F90" s="187"/>
      <c r="G90" s="221">
        <f t="shared" si="4"/>
        <v>0</v>
      </c>
    </row>
    <row r="91" spans="1:7" s="181" customFormat="1" ht="24" customHeight="1">
      <c r="A91" s="189">
        <v>37</v>
      </c>
      <c r="B91" s="188" t="s">
        <v>1417</v>
      </c>
      <c r="C91" s="188" t="s">
        <v>1416</v>
      </c>
      <c r="D91" s="188" t="s">
        <v>136</v>
      </c>
      <c r="E91" s="187">
        <v>2</v>
      </c>
      <c r="F91" s="187"/>
      <c r="G91" s="221">
        <f t="shared" si="4"/>
        <v>0</v>
      </c>
    </row>
    <row r="92" spans="1:7" s="181" customFormat="1" ht="24" customHeight="1">
      <c r="A92" s="189">
        <v>38</v>
      </c>
      <c r="B92" s="188" t="s">
        <v>1415</v>
      </c>
      <c r="C92" s="188" t="s">
        <v>1414</v>
      </c>
      <c r="D92" s="188" t="s">
        <v>136</v>
      </c>
      <c r="E92" s="187">
        <v>4</v>
      </c>
      <c r="F92" s="187"/>
      <c r="G92" s="221">
        <f t="shared" si="4"/>
        <v>0</v>
      </c>
    </row>
    <row r="93" spans="1:7" s="181" customFormat="1" ht="13.5" customHeight="1">
      <c r="A93" s="186">
        <v>39</v>
      </c>
      <c r="B93" s="185" t="s">
        <v>1413</v>
      </c>
      <c r="C93" s="185" t="s">
        <v>1412</v>
      </c>
      <c r="D93" s="185" t="s">
        <v>221</v>
      </c>
      <c r="E93" s="184">
        <v>12</v>
      </c>
      <c r="F93" s="184"/>
      <c r="G93" s="221">
        <f t="shared" si="4"/>
        <v>0</v>
      </c>
    </row>
    <row r="94" spans="1:7" s="181" customFormat="1" ht="24" customHeight="1">
      <c r="A94" s="189">
        <v>40</v>
      </c>
      <c r="B94" s="188" t="s">
        <v>1411</v>
      </c>
      <c r="C94" s="188" t="s">
        <v>1410</v>
      </c>
      <c r="D94" s="188" t="s">
        <v>136</v>
      </c>
      <c r="E94" s="187">
        <v>7</v>
      </c>
      <c r="F94" s="187"/>
      <c r="G94" s="221">
        <f t="shared" si="4"/>
        <v>0</v>
      </c>
    </row>
    <row r="95" spans="1:7" s="181" customFormat="1" ht="24" customHeight="1">
      <c r="A95" s="189">
        <v>41</v>
      </c>
      <c r="B95" s="188" t="s">
        <v>1409</v>
      </c>
      <c r="C95" s="188" t="s">
        <v>1408</v>
      </c>
      <c r="D95" s="188" t="s">
        <v>136</v>
      </c>
      <c r="E95" s="187">
        <v>4</v>
      </c>
      <c r="F95" s="187"/>
      <c r="G95" s="221">
        <f t="shared" si="4"/>
        <v>0</v>
      </c>
    </row>
    <row r="96" spans="1:7" s="181" customFormat="1" ht="24" customHeight="1">
      <c r="A96" s="189">
        <v>42</v>
      </c>
      <c r="B96" s="188" t="s">
        <v>1407</v>
      </c>
      <c r="C96" s="188" t="s">
        <v>1406</v>
      </c>
      <c r="D96" s="188" t="s">
        <v>136</v>
      </c>
      <c r="E96" s="187">
        <v>6</v>
      </c>
      <c r="F96" s="187"/>
      <c r="G96" s="221">
        <f t="shared" si="4"/>
        <v>0</v>
      </c>
    </row>
    <row r="97" spans="1:7" s="181" customFormat="1" ht="13.5" customHeight="1">
      <c r="A97" s="186">
        <v>43</v>
      </c>
      <c r="B97" s="185" t="s">
        <v>1405</v>
      </c>
      <c r="C97" s="185" t="s">
        <v>1404</v>
      </c>
      <c r="D97" s="185" t="s">
        <v>221</v>
      </c>
      <c r="E97" s="184">
        <v>10</v>
      </c>
      <c r="F97" s="184"/>
      <c r="G97" s="221">
        <f t="shared" si="4"/>
        <v>0</v>
      </c>
    </row>
    <row r="98" spans="1:7" s="181" customFormat="1" ht="24" customHeight="1">
      <c r="A98" s="189">
        <v>44</v>
      </c>
      <c r="B98" s="188" t="s">
        <v>1403</v>
      </c>
      <c r="C98" s="188" t="s">
        <v>1402</v>
      </c>
      <c r="D98" s="188" t="s">
        <v>136</v>
      </c>
      <c r="E98" s="187">
        <v>2</v>
      </c>
      <c r="F98" s="187"/>
      <c r="G98" s="221">
        <f t="shared" si="4"/>
        <v>0</v>
      </c>
    </row>
    <row r="99" spans="1:7" s="181" customFormat="1" ht="24" customHeight="1">
      <c r="A99" s="189">
        <v>45</v>
      </c>
      <c r="B99" s="188" t="s">
        <v>1401</v>
      </c>
      <c r="C99" s="188" t="s">
        <v>1400</v>
      </c>
      <c r="D99" s="188" t="s">
        <v>136</v>
      </c>
      <c r="E99" s="187">
        <v>4</v>
      </c>
      <c r="F99" s="187"/>
      <c r="G99" s="221">
        <f t="shared" si="4"/>
        <v>0</v>
      </c>
    </row>
    <row r="100" spans="1:7" s="181" customFormat="1" ht="24" customHeight="1">
      <c r="A100" s="189">
        <v>46</v>
      </c>
      <c r="B100" s="188" t="s">
        <v>1399</v>
      </c>
      <c r="C100" s="188" t="s">
        <v>1398</v>
      </c>
      <c r="D100" s="188" t="s">
        <v>136</v>
      </c>
      <c r="E100" s="187">
        <v>1</v>
      </c>
      <c r="F100" s="187"/>
      <c r="G100" s="221">
        <f t="shared" si="4"/>
        <v>0</v>
      </c>
    </row>
    <row r="101" spans="1:7" s="181" customFormat="1" ht="13.5" customHeight="1">
      <c r="A101" s="186">
        <v>47</v>
      </c>
      <c r="B101" s="185" t="s">
        <v>1397</v>
      </c>
      <c r="C101" s="185" t="s">
        <v>1396</v>
      </c>
      <c r="D101" s="185" t="s">
        <v>221</v>
      </c>
      <c r="E101" s="184">
        <v>18</v>
      </c>
      <c r="F101" s="184"/>
      <c r="G101" s="221">
        <f t="shared" si="4"/>
        <v>0</v>
      </c>
    </row>
    <row r="102" spans="1:7" s="181" customFormat="1" ht="24" customHeight="1">
      <c r="A102" s="189">
        <v>48</v>
      </c>
      <c r="B102" s="188" t="s">
        <v>1395</v>
      </c>
      <c r="C102" s="188" t="s">
        <v>1394</v>
      </c>
      <c r="D102" s="188" t="s">
        <v>136</v>
      </c>
      <c r="E102" s="187">
        <v>11</v>
      </c>
      <c r="F102" s="187"/>
      <c r="G102" s="221">
        <f t="shared" si="4"/>
        <v>0</v>
      </c>
    </row>
    <row r="103" spans="1:7" s="181" customFormat="1" ht="24" customHeight="1">
      <c r="A103" s="189">
        <v>49</v>
      </c>
      <c r="B103" s="188" t="s">
        <v>1393</v>
      </c>
      <c r="C103" s="188" t="s">
        <v>1392</v>
      </c>
      <c r="D103" s="188" t="s">
        <v>136</v>
      </c>
      <c r="E103" s="187">
        <v>5</v>
      </c>
      <c r="F103" s="187"/>
      <c r="G103" s="221">
        <f t="shared" si="4"/>
        <v>0</v>
      </c>
    </row>
    <row r="104" spans="1:7" s="181" customFormat="1" ht="24" customHeight="1">
      <c r="A104" s="189">
        <v>50</v>
      </c>
      <c r="B104" s="188" t="s">
        <v>1391</v>
      </c>
      <c r="C104" s="188" t="s">
        <v>1390</v>
      </c>
      <c r="D104" s="188" t="s">
        <v>136</v>
      </c>
      <c r="E104" s="187">
        <v>6</v>
      </c>
      <c r="F104" s="187"/>
      <c r="G104" s="221">
        <f t="shared" si="4"/>
        <v>0</v>
      </c>
    </row>
    <row r="105" spans="1:7" s="181" customFormat="1" ht="24" customHeight="1">
      <c r="A105" s="189">
        <v>51</v>
      </c>
      <c r="B105" s="188" t="s">
        <v>1389</v>
      </c>
      <c r="C105" s="188" t="s">
        <v>1388</v>
      </c>
      <c r="D105" s="188" t="s">
        <v>136</v>
      </c>
      <c r="E105" s="187">
        <v>4</v>
      </c>
      <c r="F105" s="187"/>
      <c r="G105" s="221">
        <f t="shared" si="4"/>
        <v>0</v>
      </c>
    </row>
    <row r="106" spans="1:7" s="181" customFormat="1" ht="13.5" customHeight="1">
      <c r="A106" s="186">
        <v>52</v>
      </c>
      <c r="B106" s="185" t="s">
        <v>1387</v>
      </c>
      <c r="C106" s="185" t="s">
        <v>1386</v>
      </c>
      <c r="D106" s="185" t="s">
        <v>221</v>
      </c>
      <c r="E106" s="184">
        <v>29</v>
      </c>
      <c r="F106" s="184"/>
      <c r="G106" s="221">
        <f t="shared" si="4"/>
        <v>0</v>
      </c>
    </row>
    <row r="107" spans="1:7" s="181" customFormat="1" ht="24" customHeight="1">
      <c r="A107" s="189">
        <v>53</v>
      </c>
      <c r="B107" s="188" t="s">
        <v>1385</v>
      </c>
      <c r="C107" s="188" t="s">
        <v>1384</v>
      </c>
      <c r="D107" s="188" t="s">
        <v>136</v>
      </c>
      <c r="E107" s="187">
        <v>9</v>
      </c>
      <c r="F107" s="187"/>
      <c r="G107" s="221">
        <f t="shared" si="4"/>
        <v>0</v>
      </c>
    </row>
    <row r="108" spans="1:7" s="181" customFormat="1" ht="24" customHeight="1">
      <c r="A108" s="189">
        <v>54</v>
      </c>
      <c r="B108" s="188" t="s">
        <v>1383</v>
      </c>
      <c r="C108" s="188" t="s">
        <v>1382</v>
      </c>
      <c r="D108" s="188" t="s">
        <v>136</v>
      </c>
      <c r="E108" s="187">
        <v>8</v>
      </c>
      <c r="F108" s="187"/>
      <c r="G108" s="221">
        <f t="shared" si="4"/>
        <v>0</v>
      </c>
    </row>
    <row r="109" spans="1:7" s="181" customFormat="1" ht="24" customHeight="1">
      <c r="A109" s="189">
        <v>55</v>
      </c>
      <c r="B109" s="188" t="s">
        <v>1381</v>
      </c>
      <c r="C109" s="188" t="s">
        <v>1380</v>
      </c>
      <c r="D109" s="188" t="s">
        <v>136</v>
      </c>
      <c r="E109" s="187">
        <v>6</v>
      </c>
      <c r="F109" s="187"/>
      <c r="G109" s="221">
        <f t="shared" si="4"/>
        <v>0</v>
      </c>
    </row>
    <row r="110" spans="1:7" s="181" customFormat="1" ht="13.5" customHeight="1">
      <c r="A110" s="186">
        <v>56</v>
      </c>
      <c r="B110" s="185" t="s">
        <v>1379</v>
      </c>
      <c r="C110" s="185" t="s">
        <v>1378</v>
      </c>
      <c r="D110" s="185" t="s">
        <v>221</v>
      </c>
      <c r="E110" s="184">
        <v>7</v>
      </c>
      <c r="F110" s="184"/>
      <c r="G110" s="221">
        <f t="shared" si="4"/>
        <v>0</v>
      </c>
    </row>
    <row r="111" spans="1:7" s="181" customFormat="1" ht="24" customHeight="1">
      <c r="A111" s="189">
        <v>57</v>
      </c>
      <c r="B111" s="188" t="s">
        <v>1377</v>
      </c>
      <c r="C111" s="188" t="s">
        <v>1376</v>
      </c>
      <c r="D111" s="188" t="s">
        <v>136</v>
      </c>
      <c r="E111" s="187">
        <v>2</v>
      </c>
      <c r="F111" s="187"/>
      <c r="G111" s="221">
        <f t="shared" si="4"/>
        <v>0</v>
      </c>
    </row>
    <row r="112" spans="1:7" s="181" customFormat="1" ht="24" customHeight="1">
      <c r="A112" s="189">
        <v>58</v>
      </c>
      <c r="B112" s="188" t="s">
        <v>1375</v>
      </c>
      <c r="C112" s="188" t="s">
        <v>1374</v>
      </c>
      <c r="D112" s="188" t="s">
        <v>136</v>
      </c>
      <c r="E112" s="187">
        <v>2</v>
      </c>
      <c r="F112" s="187"/>
      <c r="G112" s="221">
        <f t="shared" si="4"/>
        <v>0</v>
      </c>
    </row>
    <row r="113" spans="1:7" s="181" customFormat="1" ht="13.5" customHeight="1">
      <c r="A113" s="186">
        <v>59</v>
      </c>
      <c r="B113" s="185" t="s">
        <v>1373</v>
      </c>
      <c r="C113" s="185" t="s">
        <v>1372</v>
      </c>
      <c r="D113" s="185" t="s">
        <v>221</v>
      </c>
      <c r="E113" s="184">
        <v>2</v>
      </c>
      <c r="F113" s="184"/>
      <c r="G113" s="221">
        <f t="shared" si="4"/>
        <v>0</v>
      </c>
    </row>
    <row r="114" spans="1:7" s="181" customFormat="1" ht="13.5" customHeight="1">
      <c r="A114" s="186">
        <v>60</v>
      </c>
      <c r="B114" s="185" t="s">
        <v>1371</v>
      </c>
      <c r="C114" s="185" t="s">
        <v>1370</v>
      </c>
      <c r="D114" s="185" t="s">
        <v>221</v>
      </c>
      <c r="E114" s="184">
        <v>12</v>
      </c>
      <c r="F114" s="184"/>
      <c r="G114" s="221">
        <f t="shared" si="4"/>
        <v>0</v>
      </c>
    </row>
    <row r="115" spans="1:7" s="181" customFormat="1" ht="13.5" customHeight="1">
      <c r="A115" s="186">
        <v>61</v>
      </c>
      <c r="B115" s="185" t="s">
        <v>1369</v>
      </c>
      <c r="C115" s="185" t="s">
        <v>1368</v>
      </c>
      <c r="D115" s="185" t="s">
        <v>221</v>
      </c>
      <c r="E115" s="184">
        <v>8</v>
      </c>
      <c r="F115" s="184"/>
      <c r="G115" s="221">
        <f t="shared" si="4"/>
        <v>0</v>
      </c>
    </row>
    <row r="116" spans="1:7" s="181" customFormat="1" ht="13.5" customHeight="1">
      <c r="A116" s="186">
        <v>62</v>
      </c>
      <c r="B116" s="185" t="s">
        <v>1367</v>
      </c>
      <c r="C116" s="185" t="s">
        <v>1366</v>
      </c>
      <c r="D116" s="185" t="s">
        <v>221</v>
      </c>
      <c r="E116" s="184">
        <v>27</v>
      </c>
      <c r="F116" s="184"/>
      <c r="G116" s="221">
        <f t="shared" si="4"/>
        <v>0</v>
      </c>
    </row>
    <row r="117" spans="1:7" s="181" customFormat="1" ht="13.5" customHeight="1">
      <c r="A117" s="186">
        <v>63</v>
      </c>
      <c r="B117" s="185" t="s">
        <v>1365</v>
      </c>
      <c r="C117" s="185" t="s">
        <v>1364</v>
      </c>
      <c r="D117" s="185" t="s">
        <v>136</v>
      </c>
      <c r="E117" s="184">
        <v>9</v>
      </c>
      <c r="F117" s="184"/>
      <c r="G117" s="221">
        <f t="shared" si="4"/>
        <v>0</v>
      </c>
    </row>
    <row r="118" spans="1:7" s="181" customFormat="1" ht="24" customHeight="1">
      <c r="A118" s="189">
        <v>64</v>
      </c>
      <c r="B118" s="188" t="s">
        <v>1363</v>
      </c>
      <c r="C118" s="188" t="s">
        <v>1362</v>
      </c>
      <c r="D118" s="188" t="s">
        <v>136</v>
      </c>
      <c r="E118" s="187">
        <v>5</v>
      </c>
      <c r="F118" s="187"/>
      <c r="G118" s="221">
        <f t="shared" si="4"/>
        <v>0</v>
      </c>
    </row>
    <row r="119" spans="1:7" s="181" customFormat="1" ht="24" customHeight="1">
      <c r="A119" s="189">
        <v>65</v>
      </c>
      <c r="B119" s="188" t="s">
        <v>1361</v>
      </c>
      <c r="C119" s="188" t="s">
        <v>1360</v>
      </c>
      <c r="D119" s="188" t="s">
        <v>136</v>
      </c>
      <c r="E119" s="187">
        <v>4</v>
      </c>
      <c r="F119" s="187"/>
      <c r="G119" s="221">
        <f t="shared" si="4"/>
        <v>0</v>
      </c>
    </row>
    <row r="120" spans="1:7" s="181" customFormat="1" ht="13.5" customHeight="1">
      <c r="A120" s="186">
        <v>66</v>
      </c>
      <c r="B120" s="185" t="s">
        <v>1359</v>
      </c>
      <c r="C120" s="185" t="s">
        <v>1358</v>
      </c>
      <c r="D120" s="185" t="s">
        <v>136</v>
      </c>
      <c r="E120" s="184">
        <v>4</v>
      </c>
      <c r="F120" s="184"/>
      <c r="G120" s="221">
        <f t="shared" si="4"/>
        <v>0</v>
      </c>
    </row>
    <row r="121" spans="1:7" s="181" customFormat="1" ht="24" customHeight="1">
      <c r="A121" s="189">
        <v>67</v>
      </c>
      <c r="B121" s="188" t="s">
        <v>1357</v>
      </c>
      <c r="C121" s="188" t="s">
        <v>1356</v>
      </c>
      <c r="D121" s="188" t="s">
        <v>136</v>
      </c>
      <c r="E121" s="187">
        <v>4</v>
      </c>
      <c r="F121" s="187"/>
      <c r="G121" s="221">
        <f t="shared" si="4"/>
        <v>0</v>
      </c>
    </row>
    <row r="122" spans="1:7" s="181" customFormat="1" ht="13.5" customHeight="1">
      <c r="A122" s="186">
        <v>68</v>
      </c>
      <c r="B122" s="185" t="s">
        <v>1355</v>
      </c>
      <c r="C122" s="185" t="s">
        <v>1354</v>
      </c>
      <c r="D122" s="185" t="s">
        <v>136</v>
      </c>
      <c r="E122" s="184">
        <v>6</v>
      </c>
      <c r="F122" s="184"/>
      <c r="G122" s="221">
        <f t="shared" si="4"/>
        <v>0</v>
      </c>
    </row>
    <row r="123" spans="1:7" s="181" customFormat="1" ht="24" customHeight="1">
      <c r="A123" s="189">
        <v>69</v>
      </c>
      <c r="B123" s="188" t="s">
        <v>1353</v>
      </c>
      <c r="C123" s="188" t="s">
        <v>1352</v>
      </c>
      <c r="D123" s="188" t="s">
        <v>136</v>
      </c>
      <c r="E123" s="187">
        <v>6</v>
      </c>
      <c r="F123" s="187"/>
      <c r="G123" s="221">
        <f t="shared" si="4"/>
        <v>0</v>
      </c>
    </row>
    <row r="124" spans="1:7" s="181" customFormat="1" ht="13.5" customHeight="1">
      <c r="A124" s="186">
        <v>70</v>
      </c>
      <c r="B124" s="185" t="s">
        <v>1351</v>
      </c>
      <c r="C124" s="185" t="s">
        <v>1350</v>
      </c>
      <c r="D124" s="185" t="s">
        <v>136</v>
      </c>
      <c r="E124" s="184">
        <v>13</v>
      </c>
      <c r="F124" s="184"/>
      <c r="G124" s="221">
        <f t="shared" si="4"/>
        <v>0</v>
      </c>
    </row>
    <row r="125" spans="1:7" s="181" customFormat="1" ht="24" customHeight="1">
      <c r="A125" s="189">
        <v>71</v>
      </c>
      <c r="B125" s="188" t="s">
        <v>1349</v>
      </c>
      <c r="C125" s="188" t="s">
        <v>1348</v>
      </c>
      <c r="D125" s="188" t="s">
        <v>136</v>
      </c>
      <c r="E125" s="187">
        <v>13</v>
      </c>
      <c r="F125" s="187"/>
      <c r="G125" s="221">
        <f t="shared" si="4"/>
        <v>0</v>
      </c>
    </row>
    <row r="126" spans="1:7" s="181" customFormat="1" ht="13.5" customHeight="1">
      <c r="A126" s="186">
        <v>72</v>
      </c>
      <c r="B126" s="185" t="s">
        <v>1347</v>
      </c>
      <c r="C126" s="185" t="s">
        <v>1346</v>
      </c>
      <c r="D126" s="185" t="s">
        <v>136</v>
      </c>
      <c r="E126" s="184">
        <v>27</v>
      </c>
      <c r="F126" s="184"/>
      <c r="G126" s="221">
        <f t="shared" si="4"/>
        <v>0</v>
      </c>
    </row>
    <row r="127" spans="1:7" s="181" customFormat="1" ht="24" customHeight="1">
      <c r="A127" s="189">
        <v>73</v>
      </c>
      <c r="B127" s="188" t="s">
        <v>1345</v>
      </c>
      <c r="C127" s="188" t="s">
        <v>1344</v>
      </c>
      <c r="D127" s="188" t="s">
        <v>136</v>
      </c>
      <c r="E127" s="187">
        <v>27</v>
      </c>
      <c r="F127" s="187"/>
      <c r="G127" s="221">
        <f t="shared" si="4"/>
        <v>0</v>
      </c>
    </row>
    <row r="128" spans="1:7" s="181" customFormat="1" ht="13.5" customHeight="1">
      <c r="A128" s="186">
        <v>74</v>
      </c>
      <c r="B128" s="185" t="s">
        <v>1343</v>
      </c>
      <c r="C128" s="185" t="s">
        <v>1342</v>
      </c>
      <c r="D128" s="185" t="s">
        <v>136</v>
      </c>
      <c r="E128" s="184">
        <v>13</v>
      </c>
      <c r="F128" s="184"/>
      <c r="G128" s="221">
        <f t="shared" si="4"/>
        <v>0</v>
      </c>
    </row>
    <row r="129" spans="1:7" s="181" customFormat="1" ht="24" customHeight="1">
      <c r="A129" s="189">
        <v>75</v>
      </c>
      <c r="B129" s="188" t="s">
        <v>1341</v>
      </c>
      <c r="C129" s="188" t="s">
        <v>1340</v>
      </c>
      <c r="D129" s="188" t="s">
        <v>136</v>
      </c>
      <c r="E129" s="187">
        <v>13</v>
      </c>
      <c r="F129" s="187"/>
      <c r="G129" s="221">
        <f t="shared" si="4"/>
        <v>0</v>
      </c>
    </row>
    <row r="130" spans="1:7" s="181" customFormat="1" ht="13.5" customHeight="1">
      <c r="A130" s="186">
        <v>76</v>
      </c>
      <c r="B130" s="185" t="s">
        <v>1339</v>
      </c>
      <c r="C130" s="185" t="s">
        <v>1338</v>
      </c>
      <c r="D130" s="185" t="s">
        <v>136</v>
      </c>
      <c r="E130" s="184">
        <v>1</v>
      </c>
      <c r="F130" s="184"/>
      <c r="G130" s="221">
        <f t="shared" si="4"/>
        <v>0</v>
      </c>
    </row>
    <row r="131" spans="1:7" s="181" customFormat="1" ht="24" customHeight="1">
      <c r="A131" s="189">
        <v>77</v>
      </c>
      <c r="B131" s="188" t="s">
        <v>1337</v>
      </c>
      <c r="C131" s="188" t="s">
        <v>1336</v>
      </c>
      <c r="D131" s="188" t="s">
        <v>136</v>
      </c>
      <c r="E131" s="187">
        <v>1</v>
      </c>
      <c r="F131" s="187"/>
      <c r="G131" s="221">
        <f t="shared" si="4"/>
        <v>0</v>
      </c>
    </row>
    <row r="132" spans="1:7" s="181" customFormat="1" ht="13.5" customHeight="1">
      <c r="A132" s="186">
        <v>78</v>
      </c>
      <c r="B132" s="185" t="s">
        <v>1335</v>
      </c>
      <c r="C132" s="185" t="s">
        <v>1334</v>
      </c>
      <c r="D132" s="185" t="s">
        <v>136</v>
      </c>
      <c r="E132" s="184">
        <v>3</v>
      </c>
      <c r="F132" s="184"/>
      <c r="G132" s="221">
        <f t="shared" si="4"/>
        <v>0</v>
      </c>
    </row>
    <row r="133" spans="1:7" s="181" customFormat="1" ht="24" customHeight="1">
      <c r="A133" s="189">
        <v>79</v>
      </c>
      <c r="B133" s="188" t="s">
        <v>1333</v>
      </c>
      <c r="C133" s="188" t="s">
        <v>1332</v>
      </c>
      <c r="D133" s="188" t="s">
        <v>136</v>
      </c>
      <c r="E133" s="187">
        <v>3</v>
      </c>
      <c r="F133" s="187"/>
      <c r="G133" s="221">
        <f t="shared" si="4"/>
        <v>0</v>
      </c>
    </row>
    <row r="134" spans="1:7" s="181" customFormat="1" ht="13.5" customHeight="1">
      <c r="A134" s="186">
        <v>80</v>
      </c>
      <c r="B134" s="185" t="s">
        <v>1331</v>
      </c>
      <c r="C134" s="185" t="s">
        <v>1330</v>
      </c>
      <c r="D134" s="185" t="s">
        <v>136</v>
      </c>
      <c r="E134" s="184">
        <v>6</v>
      </c>
      <c r="F134" s="184"/>
      <c r="G134" s="221">
        <f t="shared" si="4"/>
        <v>0</v>
      </c>
    </row>
    <row r="135" spans="1:7" s="181" customFormat="1" ht="24" customHeight="1">
      <c r="A135" s="189">
        <v>81</v>
      </c>
      <c r="B135" s="188" t="s">
        <v>1329</v>
      </c>
      <c r="C135" s="188" t="s">
        <v>1328</v>
      </c>
      <c r="D135" s="188" t="s">
        <v>136</v>
      </c>
      <c r="E135" s="187">
        <v>6</v>
      </c>
      <c r="F135" s="187"/>
      <c r="G135" s="221">
        <f t="shared" si="4"/>
        <v>0</v>
      </c>
    </row>
    <row r="136" spans="1:7" s="181" customFormat="1" ht="13.5" customHeight="1">
      <c r="A136" s="186">
        <v>82</v>
      </c>
      <c r="B136" s="185" t="s">
        <v>1327</v>
      </c>
      <c r="C136" s="185" t="s">
        <v>1326</v>
      </c>
      <c r="D136" s="185" t="s">
        <v>136</v>
      </c>
      <c r="E136" s="184">
        <v>11</v>
      </c>
      <c r="F136" s="184"/>
      <c r="G136" s="221">
        <f t="shared" si="4"/>
        <v>0</v>
      </c>
    </row>
    <row r="137" spans="1:7" s="181" customFormat="1" ht="24" customHeight="1">
      <c r="A137" s="189">
        <v>83</v>
      </c>
      <c r="B137" s="188" t="s">
        <v>1325</v>
      </c>
      <c r="C137" s="188" t="s">
        <v>1324</v>
      </c>
      <c r="D137" s="188" t="s">
        <v>136</v>
      </c>
      <c r="E137" s="187">
        <v>1</v>
      </c>
      <c r="F137" s="187"/>
      <c r="G137" s="221">
        <f t="shared" si="4"/>
        <v>0</v>
      </c>
    </row>
    <row r="138" spans="1:7" s="181" customFormat="1" ht="24" customHeight="1">
      <c r="A138" s="189">
        <v>84</v>
      </c>
      <c r="B138" s="188" t="s">
        <v>1323</v>
      </c>
      <c r="C138" s="188" t="s">
        <v>1322</v>
      </c>
      <c r="D138" s="188" t="s">
        <v>136</v>
      </c>
      <c r="E138" s="187">
        <v>4</v>
      </c>
      <c r="F138" s="187"/>
      <c r="G138" s="221">
        <f t="shared" si="4"/>
        <v>0</v>
      </c>
    </row>
    <row r="139" spans="1:7" s="181" customFormat="1" ht="24" customHeight="1">
      <c r="A139" s="189">
        <v>85</v>
      </c>
      <c r="B139" s="188" t="s">
        <v>1321</v>
      </c>
      <c r="C139" s="188" t="s">
        <v>1320</v>
      </c>
      <c r="D139" s="188" t="s">
        <v>136</v>
      </c>
      <c r="E139" s="187">
        <v>1</v>
      </c>
      <c r="F139" s="187"/>
      <c r="G139" s="221">
        <f t="shared" si="4"/>
        <v>0</v>
      </c>
    </row>
    <row r="140" spans="1:7" s="181" customFormat="1" ht="24" customHeight="1">
      <c r="A140" s="189">
        <v>86</v>
      </c>
      <c r="B140" s="188" t="s">
        <v>1319</v>
      </c>
      <c r="C140" s="188" t="s">
        <v>1318</v>
      </c>
      <c r="D140" s="188" t="s">
        <v>136</v>
      </c>
      <c r="E140" s="187">
        <v>3</v>
      </c>
      <c r="F140" s="187"/>
      <c r="G140" s="221">
        <f t="shared" si="4"/>
        <v>0</v>
      </c>
    </row>
    <row r="141" spans="1:7" s="181" customFormat="1" ht="13.5" customHeight="1">
      <c r="A141" s="186">
        <v>87</v>
      </c>
      <c r="B141" s="185" t="s">
        <v>1317</v>
      </c>
      <c r="C141" s="185" t="s">
        <v>1316</v>
      </c>
      <c r="D141" s="185" t="s">
        <v>136</v>
      </c>
      <c r="E141" s="184">
        <v>7</v>
      </c>
      <c r="F141" s="184"/>
      <c r="G141" s="221">
        <f t="shared" si="4"/>
        <v>0</v>
      </c>
    </row>
    <row r="142" spans="1:7" s="181" customFormat="1" ht="24" customHeight="1">
      <c r="A142" s="189">
        <v>88</v>
      </c>
      <c r="B142" s="188" t="s">
        <v>1315</v>
      </c>
      <c r="C142" s="188" t="s">
        <v>1314</v>
      </c>
      <c r="D142" s="188" t="s">
        <v>136</v>
      </c>
      <c r="E142" s="187">
        <v>1</v>
      </c>
      <c r="F142" s="187"/>
      <c r="G142" s="221">
        <f t="shared" si="4"/>
        <v>0</v>
      </c>
    </row>
    <row r="143" spans="1:7" s="181" customFormat="1" ht="24" customHeight="1">
      <c r="A143" s="189">
        <v>89</v>
      </c>
      <c r="B143" s="188" t="s">
        <v>1313</v>
      </c>
      <c r="C143" s="188" t="s">
        <v>1312</v>
      </c>
      <c r="D143" s="188" t="s">
        <v>136</v>
      </c>
      <c r="E143" s="187">
        <v>1</v>
      </c>
      <c r="F143" s="187"/>
      <c r="G143" s="221">
        <f t="shared" si="4"/>
        <v>0</v>
      </c>
    </row>
    <row r="144" spans="1:7" s="181" customFormat="1" ht="24" customHeight="1">
      <c r="A144" s="189">
        <v>90</v>
      </c>
      <c r="B144" s="188" t="s">
        <v>1311</v>
      </c>
      <c r="C144" s="188" t="s">
        <v>1310</v>
      </c>
      <c r="D144" s="188" t="s">
        <v>136</v>
      </c>
      <c r="E144" s="187">
        <v>5</v>
      </c>
      <c r="F144" s="187"/>
      <c r="G144" s="221">
        <f t="shared" si="4"/>
        <v>0</v>
      </c>
    </row>
    <row r="145" spans="1:7" s="181" customFormat="1" ht="13.5" customHeight="1">
      <c r="A145" s="186">
        <v>91</v>
      </c>
      <c r="B145" s="185" t="s">
        <v>1309</v>
      </c>
      <c r="C145" s="185" t="s">
        <v>1308</v>
      </c>
      <c r="D145" s="185" t="s">
        <v>136</v>
      </c>
      <c r="E145" s="184">
        <v>1</v>
      </c>
      <c r="F145" s="184"/>
      <c r="G145" s="221">
        <f t="shared" si="4"/>
        <v>0</v>
      </c>
    </row>
    <row r="146" spans="1:7" s="181" customFormat="1" ht="24" customHeight="1">
      <c r="A146" s="189">
        <v>92</v>
      </c>
      <c r="B146" s="188" t="s">
        <v>1307</v>
      </c>
      <c r="C146" s="188" t="s">
        <v>1306</v>
      </c>
      <c r="D146" s="188" t="s">
        <v>136</v>
      </c>
      <c r="E146" s="187">
        <v>1</v>
      </c>
      <c r="F146" s="187"/>
      <c r="G146" s="221">
        <f t="shared" si="4"/>
        <v>0</v>
      </c>
    </row>
    <row r="147" spans="1:7" s="181" customFormat="1" ht="13.5" customHeight="1">
      <c r="A147" s="186">
        <v>93</v>
      </c>
      <c r="B147" s="185" t="s">
        <v>1305</v>
      </c>
      <c r="C147" s="185" t="s">
        <v>1304</v>
      </c>
      <c r="D147" s="185" t="s">
        <v>136</v>
      </c>
      <c r="E147" s="184">
        <v>2</v>
      </c>
      <c r="F147" s="184"/>
      <c r="G147" s="221">
        <f t="shared" si="4"/>
        <v>0</v>
      </c>
    </row>
    <row r="148" spans="1:7" s="181" customFormat="1" ht="24" customHeight="1">
      <c r="A148" s="189">
        <v>94</v>
      </c>
      <c r="B148" s="188" t="s">
        <v>1303</v>
      </c>
      <c r="C148" s="188" t="s">
        <v>1302</v>
      </c>
      <c r="D148" s="188" t="s">
        <v>136</v>
      </c>
      <c r="E148" s="187">
        <v>1</v>
      </c>
      <c r="F148" s="187"/>
      <c r="G148" s="221">
        <f t="shared" si="4"/>
        <v>0</v>
      </c>
    </row>
    <row r="149" spans="1:7" s="181" customFormat="1" ht="24" customHeight="1">
      <c r="A149" s="189">
        <v>95</v>
      </c>
      <c r="B149" s="188" t="s">
        <v>1301</v>
      </c>
      <c r="C149" s="188" t="s">
        <v>1300</v>
      </c>
      <c r="D149" s="188" t="s">
        <v>136</v>
      </c>
      <c r="E149" s="187">
        <v>1</v>
      </c>
      <c r="F149" s="187"/>
      <c r="G149" s="221">
        <f t="shared" si="4"/>
        <v>0</v>
      </c>
    </row>
    <row r="150" spans="1:7" s="181" customFormat="1" ht="13.5" customHeight="1">
      <c r="A150" s="186">
        <v>96</v>
      </c>
      <c r="B150" s="185" t="s">
        <v>1299</v>
      </c>
      <c r="C150" s="185" t="s">
        <v>1298</v>
      </c>
      <c r="D150" s="185" t="s">
        <v>136</v>
      </c>
      <c r="E150" s="184">
        <v>8</v>
      </c>
      <c r="F150" s="184"/>
      <c r="G150" s="221">
        <f t="shared" ref="G150:G175" si="5">E150*F150</f>
        <v>0</v>
      </c>
    </row>
    <row r="151" spans="1:7" s="181" customFormat="1" ht="24" customHeight="1">
      <c r="A151" s="189">
        <v>97</v>
      </c>
      <c r="B151" s="188" t="s">
        <v>1297</v>
      </c>
      <c r="C151" s="188" t="s">
        <v>1296</v>
      </c>
      <c r="D151" s="188" t="s">
        <v>136</v>
      </c>
      <c r="E151" s="187">
        <v>3</v>
      </c>
      <c r="F151" s="187"/>
      <c r="G151" s="221">
        <f t="shared" si="5"/>
        <v>0</v>
      </c>
    </row>
    <row r="152" spans="1:7" s="181" customFormat="1" ht="24" customHeight="1">
      <c r="A152" s="189">
        <v>98</v>
      </c>
      <c r="B152" s="188" t="s">
        <v>1295</v>
      </c>
      <c r="C152" s="188" t="s">
        <v>1294</v>
      </c>
      <c r="D152" s="188" t="s">
        <v>136</v>
      </c>
      <c r="E152" s="187">
        <v>5</v>
      </c>
      <c r="F152" s="187"/>
      <c r="G152" s="221">
        <f t="shared" si="5"/>
        <v>0</v>
      </c>
    </row>
    <row r="153" spans="1:7" s="181" customFormat="1" ht="13.5" customHeight="1">
      <c r="A153" s="186">
        <v>99</v>
      </c>
      <c r="B153" s="185" t="s">
        <v>1293</v>
      </c>
      <c r="C153" s="185" t="s">
        <v>1292</v>
      </c>
      <c r="D153" s="185" t="s">
        <v>136</v>
      </c>
      <c r="E153" s="184">
        <v>3</v>
      </c>
      <c r="F153" s="184"/>
      <c r="G153" s="221">
        <f t="shared" si="5"/>
        <v>0</v>
      </c>
    </row>
    <row r="154" spans="1:7" s="181" customFormat="1" ht="24" customHeight="1">
      <c r="A154" s="189">
        <v>100</v>
      </c>
      <c r="B154" s="188" t="s">
        <v>1291</v>
      </c>
      <c r="C154" s="188" t="s">
        <v>1290</v>
      </c>
      <c r="D154" s="188" t="s">
        <v>136</v>
      </c>
      <c r="E154" s="187">
        <v>2</v>
      </c>
      <c r="F154" s="187"/>
      <c r="G154" s="221">
        <f t="shared" si="5"/>
        <v>0</v>
      </c>
    </row>
    <row r="155" spans="1:7" s="181" customFormat="1" ht="24" customHeight="1">
      <c r="A155" s="189">
        <v>101</v>
      </c>
      <c r="B155" s="188" t="s">
        <v>1289</v>
      </c>
      <c r="C155" s="188" t="s">
        <v>1288</v>
      </c>
      <c r="D155" s="188" t="s">
        <v>136</v>
      </c>
      <c r="E155" s="187">
        <v>1</v>
      </c>
      <c r="F155" s="187"/>
      <c r="G155" s="221">
        <f t="shared" si="5"/>
        <v>0</v>
      </c>
    </row>
    <row r="156" spans="1:7" s="181" customFormat="1" ht="13.5" customHeight="1">
      <c r="A156" s="186">
        <v>102</v>
      </c>
      <c r="B156" s="185" t="s">
        <v>1287</v>
      </c>
      <c r="C156" s="185" t="s">
        <v>1286</v>
      </c>
      <c r="D156" s="185" t="s">
        <v>136</v>
      </c>
      <c r="E156" s="184">
        <v>6</v>
      </c>
      <c r="F156" s="184"/>
      <c r="G156" s="221">
        <f t="shared" si="5"/>
        <v>0</v>
      </c>
    </row>
    <row r="157" spans="1:7" s="181" customFormat="1" ht="24" customHeight="1">
      <c r="A157" s="189">
        <v>103</v>
      </c>
      <c r="B157" s="188" t="s">
        <v>1285</v>
      </c>
      <c r="C157" s="188" t="s">
        <v>1284</v>
      </c>
      <c r="D157" s="188" t="s">
        <v>136</v>
      </c>
      <c r="E157" s="187">
        <v>6</v>
      </c>
      <c r="F157" s="187"/>
      <c r="G157" s="221">
        <f t="shared" si="5"/>
        <v>0</v>
      </c>
    </row>
    <row r="158" spans="1:7" s="181" customFormat="1" ht="13.5" customHeight="1">
      <c r="A158" s="186">
        <v>104</v>
      </c>
      <c r="B158" s="185" t="s">
        <v>1283</v>
      </c>
      <c r="C158" s="185" t="s">
        <v>1282</v>
      </c>
      <c r="D158" s="185" t="s">
        <v>136</v>
      </c>
      <c r="E158" s="184">
        <v>1</v>
      </c>
      <c r="F158" s="184"/>
      <c r="G158" s="221">
        <f t="shared" si="5"/>
        <v>0</v>
      </c>
    </row>
    <row r="159" spans="1:7" s="181" customFormat="1" ht="24" customHeight="1">
      <c r="A159" s="189">
        <v>105</v>
      </c>
      <c r="B159" s="188" t="s">
        <v>1281</v>
      </c>
      <c r="C159" s="188" t="s">
        <v>1280</v>
      </c>
      <c r="D159" s="188" t="s">
        <v>136</v>
      </c>
      <c r="E159" s="187">
        <v>1</v>
      </c>
      <c r="F159" s="187"/>
      <c r="G159" s="221">
        <f t="shared" si="5"/>
        <v>0</v>
      </c>
    </row>
    <row r="160" spans="1:7" s="181" customFormat="1" ht="13.5" customHeight="1">
      <c r="A160" s="186">
        <v>106</v>
      </c>
      <c r="B160" s="185" t="s">
        <v>1279</v>
      </c>
      <c r="C160" s="185" t="s">
        <v>1278</v>
      </c>
      <c r="D160" s="185" t="s">
        <v>136</v>
      </c>
      <c r="E160" s="184">
        <v>7</v>
      </c>
      <c r="F160" s="184"/>
      <c r="G160" s="221">
        <f t="shared" si="5"/>
        <v>0</v>
      </c>
    </row>
    <row r="161" spans="1:7" s="181" customFormat="1" ht="24" customHeight="1">
      <c r="A161" s="189">
        <v>107</v>
      </c>
      <c r="B161" s="188" t="s">
        <v>1277</v>
      </c>
      <c r="C161" s="188" t="s">
        <v>1276</v>
      </c>
      <c r="D161" s="188" t="s">
        <v>136</v>
      </c>
      <c r="E161" s="187">
        <v>7</v>
      </c>
      <c r="F161" s="187"/>
      <c r="G161" s="221">
        <f t="shared" si="5"/>
        <v>0</v>
      </c>
    </row>
    <row r="162" spans="1:7" s="181" customFormat="1" ht="13.5" customHeight="1">
      <c r="A162" s="186">
        <v>108</v>
      </c>
      <c r="B162" s="185" t="s">
        <v>1275</v>
      </c>
      <c r="C162" s="185" t="s">
        <v>1274</v>
      </c>
      <c r="D162" s="185" t="s">
        <v>136</v>
      </c>
      <c r="E162" s="184">
        <v>3</v>
      </c>
      <c r="F162" s="184"/>
      <c r="G162" s="221">
        <f t="shared" si="5"/>
        <v>0</v>
      </c>
    </row>
    <row r="163" spans="1:7" s="181" customFormat="1" ht="24" customHeight="1">
      <c r="A163" s="189">
        <v>109</v>
      </c>
      <c r="B163" s="188" t="s">
        <v>1273</v>
      </c>
      <c r="C163" s="188" t="s">
        <v>1272</v>
      </c>
      <c r="D163" s="188" t="s">
        <v>136</v>
      </c>
      <c r="E163" s="187">
        <v>3</v>
      </c>
      <c r="F163" s="187"/>
      <c r="G163" s="221">
        <f t="shared" si="5"/>
        <v>0</v>
      </c>
    </row>
    <row r="164" spans="1:7" s="181" customFormat="1" ht="13.5" customHeight="1">
      <c r="A164" s="186">
        <v>110</v>
      </c>
      <c r="B164" s="185" t="s">
        <v>1271</v>
      </c>
      <c r="C164" s="185" t="s">
        <v>1270</v>
      </c>
      <c r="D164" s="185" t="s">
        <v>136</v>
      </c>
      <c r="E164" s="184">
        <v>2</v>
      </c>
      <c r="F164" s="184"/>
      <c r="G164" s="221">
        <f t="shared" si="5"/>
        <v>0</v>
      </c>
    </row>
    <row r="165" spans="1:7" s="181" customFormat="1" ht="24" customHeight="1">
      <c r="A165" s="189">
        <v>111</v>
      </c>
      <c r="B165" s="188" t="s">
        <v>1269</v>
      </c>
      <c r="C165" s="188" t="s">
        <v>1268</v>
      </c>
      <c r="D165" s="188" t="s">
        <v>136</v>
      </c>
      <c r="E165" s="187">
        <v>2</v>
      </c>
      <c r="F165" s="187"/>
      <c r="G165" s="221">
        <f t="shared" si="5"/>
        <v>0</v>
      </c>
    </row>
    <row r="166" spans="1:7" s="181" customFormat="1" ht="24" customHeight="1">
      <c r="A166" s="186">
        <v>112</v>
      </c>
      <c r="B166" s="185" t="s">
        <v>594</v>
      </c>
      <c r="C166" s="185" t="s">
        <v>593</v>
      </c>
      <c r="D166" s="185" t="s">
        <v>136</v>
      </c>
      <c r="E166" s="184">
        <v>4</v>
      </c>
      <c r="F166" s="184"/>
      <c r="G166" s="221">
        <f t="shared" si="5"/>
        <v>0</v>
      </c>
    </row>
    <row r="167" spans="1:7" s="181" customFormat="1" ht="24" customHeight="1">
      <c r="A167" s="186">
        <v>113</v>
      </c>
      <c r="B167" s="185" t="s">
        <v>592</v>
      </c>
      <c r="C167" s="185" t="s">
        <v>591</v>
      </c>
      <c r="D167" s="185" t="s">
        <v>468</v>
      </c>
      <c r="E167" s="184">
        <v>3</v>
      </c>
      <c r="F167" s="184"/>
      <c r="G167" s="221">
        <f t="shared" si="5"/>
        <v>0</v>
      </c>
    </row>
    <row r="168" spans="1:7" s="181" customFormat="1" ht="24" customHeight="1">
      <c r="A168" s="186">
        <v>114</v>
      </c>
      <c r="B168" s="185" t="s">
        <v>590</v>
      </c>
      <c r="C168" s="185" t="s">
        <v>589</v>
      </c>
      <c r="D168" s="185" t="s">
        <v>136</v>
      </c>
      <c r="E168" s="184">
        <v>4</v>
      </c>
      <c r="F168" s="184"/>
      <c r="G168" s="221">
        <f t="shared" si="5"/>
        <v>0</v>
      </c>
    </row>
    <row r="169" spans="1:7" s="181" customFormat="1" ht="24" customHeight="1">
      <c r="A169" s="186">
        <v>115</v>
      </c>
      <c r="B169" s="185" t="s">
        <v>588</v>
      </c>
      <c r="C169" s="185" t="s">
        <v>587</v>
      </c>
      <c r="D169" s="185" t="s">
        <v>136</v>
      </c>
      <c r="E169" s="184">
        <v>5</v>
      </c>
      <c r="F169" s="184"/>
      <c r="G169" s="221">
        <f t="shared" si="5"/>
        <v>0</v>
      </c>
    </row>
    <row r="170" spans="1:7" s="181" customFormat="1" ht="34.5" customHeight="1">
      <c r="A170" s="189">
        <v>116</v>
      </c>
      <c r="B170" s="188" t="s">
        <v>1267</v>
      </c>
      <c r="C170" s="188" t="s">
        <v>1266</v>
      </c>
      <c r="D170" s="188" t="s">
        <v>136</v>
      </c>
      <c r="E170" s="187">
        <v>5</v>
      </c>
      <c r="F170" s="187"/>
      <c r="G170" s="221">
        <f t="shared" si="5"/>
        <v>0</v>
      </c>
    </row>
    <row r="171" spans="1:7" s="181" customFormat="1" ht="34.5" customHeight="1">
      <c r="A171" s="189">
        <v>117</v>
      </c>
      <c r="B171" s="188" t="s">
        <v>1265</v>
      </c>
      <c r="C171" s="188" t="s">
        <v>1264</v>
      </c>
      <c r="D171" s="188" t="s">
        <v>136</v>
      </c>
      <c r="E171" s="187">
        <v>2</v>
      </c>
      <c r="F171" s="187"/>
      <c r="G171" s="221">
        <f t="shared" si="5"/>
        <v>0</v>
      </c>
    </row>
    <row r="172" spans="1:7" s="181" customFormat="1" ht="24" customHeight="1">
      <c r="A172" s="186">
        <v>118</v>
      </c>
      <c r="B172" s="185" t="s">
        <v>1263</v>
      </c>
      <c r="C172" s="185" t="s">
        <v>1262</v>
      </c>
      <c r="D172" s="185" t="s">
        <v>136</v>
      </c>
      <c r="E172" s="184">
        <v>2</v>
      </c>
      <c r="F172" s="184"/>
      <c r="G172" s="221">
        <f t="shared" si="5"/>
        <v>0</v>
      </c>
    </row>
    <row r="173" spans="1:7" s="181" customFormat="1" ht="24" customHeight="1">
      <c r="A173" s="186">
        <v>119</v>
      </c>
      <c r="B173" s="185" t="s">
        <v>586</v>
      </c>
      <c r="C173" s="185" t="s">
        <v>585</v>
      </c>
      <c r="D173" s="185" t="s">
        <v>221</v>
      </c>
      <c r="E173" s="184">
        <v>150</v>
      </c>
      <c r="F173" s="184"/>
      <c r="G173" s="221">
        <f t="shared" si="5"/>
        <v>0</v>
      </c>
    </row>
    <row r="174" spans="1:7" s="181" customFormat="1" ht="13.5" customHeight="1">
      <c r="A174" s="195"/>
      <c r="B174" s="194"/>
      <c r="C174" s="194" t="s">
        <v>1261</v>
      </c>
      <c r="D174" s="194"/>
      <c r="E174" s="193">
        <v>150</v>
      </c>
      <c r="F174" s="193"/>
      <c r="G174" s="223"/>
    </row>
    <row r="175" spans="1:7" s="181" customFormat="1" ht="24" customHeight="1">
      <c r="A175" s="186">
        <v>120</v>
      </c>
      <c r="B175" s="185" t="s">
        <v>584</v>
      </c>
      <c r="C175" s="185" t="s">
        <v>583</v>
      </c>
      <c r="D175" s="185" t="s">
        <v>464</v>
      </c>
      <c r="E175" s="184">
        <v>0.17199999999999999</v>
      </c>
      <c r="F175" s="184"/>
      <c r="G175" s="221">
        <f t="shared" si="5"/>
        <v>0</v>
      </c>
    </row>
    <row r="176" spans="1:7" s="181" customFormat="1" ht="28.5" customHeight="1">
      <c r="A176" s="192"/>
      <c r="B176" s="191" t="s">
        <v>582</v>
      </c>
      <c r="C176" s="191" t="s">
        <v>581</v>
      </c>
      <c r="D176" s="191"/>
      <c r="E176" s="190"/>
      <c r="F176" s="190"/>
      <c r="G176" s="218">
        <f>G177+G178+G179+G180+G181+G182+G183+G184+G185+G186+G187+G188+G189+G190+G191+G192+G193+G194+G195+G196+G198</f>
        <v>0</v>
      </c>
    </row>
    <row r="177" spans="1:7" s="181" customFormat="1" ht="13.5" customHeight="1">
      <c r="A177" s="186">
        <v>121</v>
      </c>
      <c r="B177" s="185" t="s">
        <v>580</v>
      </c>
      <c r="C177" s="185" t="s">
        <v>579</v>
      </c>
      <c r="D177" s="185" t="s">
        <v>221</v>
      </c>
      <c r="E177" s="184">
        <v>69</v>
      </c>
      <c r="F177" s="184"/>
      <c r="G177" s="221">
        <f>E177*F177</f>
        <v>0</v>
      </c>
    </row>
    <row r="178" spans="1:7" s="181" customFormat="1" ht="13.5" customHeight="1">
      <c r="A178" s="186">
        <v>122</v>
      </c>
      <c r="B178" s="185" t="s">
        <v>578</v>
      </c>
      <c r="C178" s="185" t="s">
        <v>577</v>
      </c>
      <c r="D178" s="185" t="s">
        <v>221</v>
      </c>
      <c r="E178" s="184">
        <v>40</v>
      </c>
      <c r="F178" s="184"/>
      <c r="G178" s="221">
        <f t="shared" ref="G178:G196" si="6">E178*F178</f>
        <v>0</v>
      </c>
    </row>
    <row r="179" spans="1:7" s="181" customFormat="1" ht="13.5" customHeight="1">
      <c r="A179" s="186">
        <v>123</v>
      </c>
      <c r="B179" s="185" t="s">
        <v>576</v>
      </c>
      <c r="C179" s="185" t="s">
        <v>575</v>
      </c>
      <c r="D179" s="185" t="s">
        <v>221</v>
      </c>
      <c r="E179" s="184">
        <v>26</v>
      </c>
      <c r="F179" s="184"/>
      <c r="G179" s="221">
        <f t="shared" si="6"/>
        <v>0</v>
      </c>
    </row>
    <row r="180" spans="1:7" s="181" customFormat="1" ht="24" customHeight="1">
      <c r="A180" s="186">
        <v>124</v>
      </c>
      <c r="B180" s="185" t="s">
        <v>1260</v>
      </c>
      <c r="C180" s="185" t="s">
        <v>1259</v>
      </c>
      <c r="D180" s="185" t="s">
        <v>136</v>
      </c>
      <c r="E180" s="184">
        <v>4</v>
      </c>
      <c r="F180" s="184"/>
      <c r="G180" s="221">
        <f t="shared" si="6"/>
        <v>0</v>
      </c>
    </row>
    <row r="181" spans="1:7" s="181" customFormat="1" ht="24" customHeight="1">
      <c r="A181" s="189">
        <v>125</v>
      </c>
      <c r="B181" s="188" t="s">
        <v>1258</v>
      </c>
      <c r="C181" s="188" t="s">
        <v>1257</v>
      </c>
      <c r="D181" s="188" t="s">
        <v>136</v>
      </c>
      <c r="E181" s="187">
        <v>4</v>
      </c>
      <c r="F181" s="187"/>
      <c r="G181" s="221">
        <f t="shared" si="6"/>
        <v>0</v>
      </c>
    </row>
    <row r="182" spans="1:7" s="181" customFormat="1" ht="24" customHeight="1">
      <c r="A182" s="186">
        <v>126</v>
      </c>
      <c r="B182" s="185" t="s">
        <v>1256</v>
      </c>
      <c r="C182" s="185" t="s">
        <v>1255</v>
      </c>
      <c r="D182" s="185" t="s">
        <v>136</v>
      </c>
      <c r="E182" s="184">
        <v>2</v>
      </c>
      <c r="F182" s="184"/>
      <c r="G182" s="221">
        <f t="shared" si="6"/>
        <v>0</v>
      </c>
    </row>
    <row r="183" spans="1:7" s="181" customFormat="1" ht="24" customHeight="1">
      <c r="A183" s="189">
        <v>127</v>
      </c>
      <c r="B183" s="188" t="s">
        <v>1254</v>
      </c>
      <c r="C183" s="188" t="s">
        <v>1253</v>
      </c>
      <c r="D183" s="188" t="s">
        <v>136</v>
      </c>
      <c r="E183" s="187">
        <v>2</v>
      </c>
      <c r="F183" s="187"/>
      <c r="G183" s="221">
        <f t="shared" si="6"/>
        <v>0</v>
      </c>
    </row>
    <row r="184" spans="1:7" s="181" customFormat="1" ht="24" customHeight="1">
      <c r="A184" s="186">
        <v>128</v>
      </c>
      <c r="B184" s="185" t="s">
        <v>1252</v>
      </c>
      <c r="C184" s="185" t="s">
        <v>1251</v>
      </c>
      <c r="D184" s="185" t="s">
        <v>136</v>
      </c>
      <c r="E184" s="184">
        <v>3</v>
      </c>
      <c r="F184" s="184"/>
      <c r="G184" s="221">
        <f t="shared" si="6"/>
        <v>0</v>
      </c>
    </row>
    <row r="185" spans="1:7" s="181" customFormat="1" ht="24" customHeight="1">
      <c r="A185" s="189">
        <v>129</v>
      </c>
      <c r="B185" s="188" t="s">
        <v>1250</v>
      </c>
      <c r="C185" s="188" t="s">
        <v>1249</v>
      </c>
      <c r="D185" s="188" t="s">
        <v>136</v>
      </c>
      <c r="E185" s="187">
        <v>3</v>
      </c>
      <c r="F185" s="187"/>
      <c r="G185" s="221">
        <f t="shared" si="6"/>
        <v>0</v>
      </c>
    </row>
    <row r="186" spans="1:7" s="181" customFormat="1" ht="24" customHeight="1">
      <c r="A186" s="186">
        <v>130</v>
      </c>
      <c r="B186" s="185" t="s">
        <v>1248</v>
      </c>
      <c r="C186" s="185" t="s">
        <v>1247</v>
      </c>
      <c r="D186" s="185" t="s">
        <v>136</v>
      </c>
      <c r="E186" s="184">
        <v>20</v>
      </c>
      <c r="F186" s="184"/>
      <c r="G186" s="221">
        <f t="shared" si="6"/>
        <v>0</v>
      </c>
    </row>
    <row r="187" spans="1:7" s="181" customFormat="1" ht="24" customHeight="1">
      <c r="A187" s="189">
        <v>131</v>
      </c>
      <c r="B187" s="188" t="s">
        <v>1246</v>
      </c>
      <c r="C187" s="188" t="s">
        <v>1245</v>
      </c>
      <c r="D187" s="188" t="s">
        <v>136</v>
      </c>
      <c r="E187" s="187">
        <v>20</v>
      </c>
      <c r="F187" s="187"/>
      <c r="G187" s="221">
        <f t="shared" si="6"/>
        <v>0</v>
      </c>
    </row>
    <row r="188" spans="1:7" s="181" customFormat="1" ht="24" customHeight="1">
      <c r="A188" s="186">
        <v>132</v>
      </c>
      <c r="B188" s="185" t="s">
        <v>1244</v>
      </c>
      <c r="C188" s="185" t="s">
        <v>1243</v>
      </c>
      <c r="D188" s="185" t="s">
        <v>136</v>
      </c>
      <c r="E188" s="184">
        <v>1</v>
      </c>
      <c r="F188" s="184"/>
      <c r="G188" s="221">
        <f t="shared" si="6"/>
        <v>0</v>
      </c>
    </row>
    <row r="189" spans="1:7" s="181" customFormat="1" ht="24" customHeight="1">
      <c r="A189" s="189">
        <v>133</v>
      </c>
      <c r="B189" s="188" t="s">
        <v>1242</v>
      </c>
      <c r="C189" s="188" t="s">
        <v>1241</v>
      </c>
      <c r="D189" s="188" t="s">
        <v>136</v>
      </c>
      <c r="E189" s="187">
        <v>1</v>
      </c>
      <c r="F189" s="187"/>
      <c r="G189" s="221">
        <f t="shared" si="6"/>
        <v>0</v>
      </c>
    </row>
    <row r="190" spans="1:7" s="181" customFormat="1" ht="13.5" customHeight="1">
      <c r="A190" s="186">
        <v>134</v>
      </c>
      <c r="B190" s="185" t="s">
        <v>1240</v>
      </c>
      <c r="C190" s="185" t="s">
        <v>1239</v>
      </c>
      <c r="D190" s="185" t="s">
        <v>136</v>
      </c>
      <c r="E190" s="184">
        <v>1</v>
      </c>
      <c r="F190" s="184"/>
      <c r="G190" s="221">
        <f t="shared" si="6"/>
        <v>0</v>
      </c>
    </row>
    <row r="191" spans="1:7" s="181" customFormat="1" ht="24" customHeight="1">
      <c r="A191" s="189">
        <v>135</v>
      </c>
      <c r="B191" s="188" t="s">
        <v>1238</v>
      </c>
      <c r="C191" s="188" t="s">
        <v>1237</v>
      </c>
      <c r="D191" s="188" t="s">
        <v>136</v>
      </c>
      <c r="E191" s="187">
        <v>1</v>
      </c>
      <c r="F191" s="187"/>
      <c r="G191" s="221">
        <f t="shared" si="6"/>
        <v>0</v>
      </c>
    </row>
    <row r="192" spans="1:7" s="181" customFormat="1" ht="13.5" customHeight="1">
      <c r="A192" s="186">
        <v>136</v>
      </c>
      <c r="B192" s="185" t="s">
        <v>1236</v>
      </c>
      <c r="C192" s="185" t="s">
        <v>1235</v>
      </c>
      <c r="D192" s="185" t="s">
        <v>136</v>
      </c>
      <c r="E192" s="184">
        <v>1</v>
      </c>
      <c r="F192" s="184"/>
      <c r="G192" s="221">
        <f t="shared" si="6"/>
        <v>0</v>
      </c>
    </row>
    <row r="193" spans="1:7" s="181" customFormat="1" ht="24" customHeight="1">
      <c r="A193" s="189">
        <v>137</v>
      </c>
      <c r="B193" s="188" t="s">
        <v>1234</v>
      </c>
      <c r="C193" s="188" t="s">
        <v>1233</v>
      </c>
      <c r="D193" s="188" t="s">
        <v>136</v>
      </c>
      <c r="E193" s="187">
        <v>1</v>
      </c>
      <c r="F193" s="187"/>
      <c r="G193" s="221">
        <f t="shared" si="6"/>
        <v>0</v>
      </c>
    </row>
    <row r="194" spans="1:7" s="181" customFormat="1" ht="13.5" customHeight="1">
      <c r="A194" s="186">
        <v>138</v>
      </c>
      <c r="B194" s="185" t="s">
        <v>1232</v>
      </c>
      <c r="C194" s="185" t="s">
        <v>1231</v>
      </c>
      <c r="D194" s="185" t="s">
        <v>136</v>
      </c>
      <c r="E194" s="184">
        <v>1</v>
      </c>
      <c r="F194" s="184"/>
      <c r="G194" s="221">
        <f t="shared" si="6"/>
        <v>0</v>
      </c>
    </row>
    <row r="195" spans="1:7" s="181" customFormat="1" ht="24" customHeight="1">
      <c r="A195" s="189">
        <v>139</v>
      </c>
      <c r="B195" s="188" t="s">
        <v>1230</v>
      </c>
      <c r="C195" s="188" t="s">
        <v>1229</v>
      </c>
      <c r="D195" s="188" t="s">
        <v>136</v>
      </c>
      <c r="E195" s="187">
        <v>1</v>
      </c>
      <c r="F195" s="187"/>
      <c r="G195" s="221">
        <f t="shared" si="6"/>
        <v>0</v>
      </c>
    </row>
    <row r="196" spans="1:7" s="181" customFormat="1" ht="24" customHeight="1">
      <c r="A196" s="186">
        <v>140</v>
      </c>
      <c r="B196" s="185" t="s">
        <v>574</v>
      </c>
      <c r="C196" s="185" t="s">
        <v>573</v>
      </c>
      <c r="D196" s="185" t="s">
        <v>467</v>
      </c>
      <c r="E196" s="184">
        <v>135</v>
      </c>
      <c r="F196" s="184"/>
      <c r="G196" s="221">
        <f t="shared" si="6"/>
        <v>0</v>
      </c>
    </row>
    <row r="197" spans="1:7" s="181" customFormat="1" ht="13.5" customHeight="1">
      <c r="A197" s="195"/>
      <c r="B197" s="194"/>
      <c r="C197" s="194" t="s">
        <v>1228</v>
      </c>
      <c r="D197" s="194"/>
      <c r="E197" s="193">
        <v>135</v>
      </c>
      <c r="F197" s="193"/>
      <c r="G197" s="193"/>
    </row>
    <row r="198" spans="1:7" s="181" customFormat="1" ht="24" customHeight="1">
      <c r="A198" s="186">
        <v>141</v>
      </c>
      <c r="B198" s="185" t="s">
        <v>572</v>
      </c>
      <c r="C198" s="185" t="s">
        <v>571</v>
      </c>
      <c r="D198" s="185" t="s">
        <v>221</v>
      </c>
      <c r="E198" s="184">
        <v>135</v>
      </c>
      <c r="F198" s="184"/>
      <c r="G198" s="221">
        <f>E198*F198</f>
        <v>0</v>
      </c>
    </row>
    <row r="199" spans="1:7" s="181" customFormat="1" ht="28.5" customHeight="1">
      <c r="A199" s="192"/>
      <c r="B199" s="191" t="s">
        <v>570</v>
      </c>
      <c r="C199" s="191" t="s">
        <v>569</v>
      </c>
      <c r="D199" s="191"/>
      <c r="E199" s="190"/>
      <c r="F199" s="190"/>
      <c r="G199" s="218">
        <f>G200+G201+G202+G203+G204+G205+G206+G207</f>
        <v>0</v>
      </c>
    </row>
    <row r="200" spans="1:7" s="181" customFormat="1" ht="24" customHeight="1">
      <c r="A200" s="186">
        <v>142</v>
      </c>
      <c r="B200" s="185" t="s">
        <v>1227</v>
      </c>
      <c r="C200" s="185" t="s">
        <v>1226</v>
      </c>
      <c r="D200" s="185" t="s">
        <v>136</v>
      </c>
      <c r="E200" s="184">
        <v>1</v>
      </c>
      <c r="F200" s="184"/>
      <c r="G200" s="221">
        <f>E200*F200</f>
        <v>0</v>
      </c>
    </row>
    <row r="201" spans="1:7" s="181" customFormat="1" ht="13.5" customHeight="1">
      <c r="A201" s="189">
        <v>143</v>
      </c>
      <c r="B201" s="188" t="s">
        <v>568</v>
      </c>
      <c r="C201" s="188" t="s">
        <v>567</v>
      </c>
      <c r="D201" s="188" t="s">
        <v>136</v>
      </c>
      <c r="E201" s="187">
        <v>1</v>
      </c>
      <c r="F201" s="187"/>
      <c r="G201" s="221">
        <f t="shared" ref="G201:G207" si="7">E201*F201</f>
        <v>0</v>
      </c>
    </row>
    <row r="202" spans="1:7" s="181" customFormat="1" ht="13.5" customHeight="1">
      <c r="A202" s="186">
        <v>144</v>
      </c>
      <c r="B202" s="185" t="s">
        <v>566</v>
      </c>
      <c r="C202" s="185" t="s">
        <v>565</v>
      </c>
      <c r="D202" s="185" t="s">
        <v>136</v>
      </c>
      <c r="E202" s="184">
        <v>1</v>
      </c>
      <c r="F202" s="184"/>
      <c r="G202" s="221">
        <f t="shared" si="7"/>
        <v>0</v>
      </c>
    </row>
    <row r="203" spans="1:7" s="181" customFormat="1" ht="13.5" customHeight="1">
      <c r="A203" s="189">
        <v>145</v>
      </c>
      <c r="B203" s="188" t="s">
        <v>564</v>
      </c>
      <c r="C203" s="188" t="s">
        <v>563</v>
      </c>
      <c r="D203" s="188" t="s">
        <v>136</v>
      </c>
      <c r="E203" s="187">
        <v>1</v>
      </c>
      <c r="F203" s="187"/>
      <c r="G203" s="221">
        <f t="shared" si="7"/>
        <v>0</v>
      </c>
    </row>
    <row r="204" spans="1:7" s="181" customFormat="1" ht="13.5" customHeight="1">
      <c r="A204" s="189">
        <v>146</v>
      </c>
      <c r="B204" s="188" t="s">
        <v>562</v>
      </c>
      <c r="C204" s="188" t="s">
        <v>561</v>
      </c>
      <c r="D204" s="188" t="s">
        <v>136</v>
      </c>
      <c r="E204" s="187">
        <v>1</v>
      </c>
      <c r="F204" s="187"/>
      <c r="G204" s="221">
        <f t="shared" si="7"/>
        <v>0</v>
      </c>
    </row>
    <row r="205" spans="1:7" s="181" customFormat="1" ht="13.5" customHeight="1">
      <c r="A205" s="189">
        <v>147</v>
      </c>
      <c r="B205" s="188" t="s">
        <v>560</v>
      </c>
      <c r="C205" s="188" t="s">
        <v>559</v>
      </c>
      <c r="D205" s="188" t="s">
        <v>136</v>
      </c>
      <c r="E205" s="187">
        <v>1</v>
      </c>
      <c r="F205" s="187"/>
      <c r="G205" s="221">
        <f t="shared" si="7"/>
        <v>0</v>
      </c>
    </row>
    <row r="206" spans="1:7" s="181" customFormat="1" ht="13.5" customHeight="1">
      <c r="A206" s="189">
        <v>148</v>
      </c>
      <c r="B206" s="188" t="s">
        <v>558</v>
      </c>
      <c r="C206" s="188" t="s">
        <v>557</v>
      </c>
      <c r="D206" s="188" t="s">
        <v>136</v>
      </c>
      <c r="E206" s="187">
        <v>1</v>
      </c>
      <c r="F206" s="187"/>
      <c r="G206" s="221">
        <f t="shared" si="7"/>
        <v>0</v>
      </c>
    </row>
    <row r="207" spans="1:7" s="181" customFormat="1" ht="24" customHeight="1">
      <c r="A207" s="186">
        <v>149</v>
      </c>
      <c r="B207" s="185" t="s">
        <v>556</v>
      </c>
      <c r="C207" s="185" t="s">
        <v>555</v>
      </c>
      <c r="D207" s="185" t="s">
        <v>102</v>
      </c>
      <c r="E207" s="184">
        <v>4.0000000000000001E-3</v>
      </c>
      <c r="F207" s="184"/>
      <c r="G207" s="221">
        <f t="shared" si="7"/>
        <v>0</v>
      </c>
    </row>
    <row r="208" spans="1:7" s="181" customFormat="1" ht="28.5" customHeight="1">
      <c r="A208" s="192"/>
      <c r="B208" s="191" t="s">
        <v>554</v>
      </c>
      <c r="C208" s="191" t="s">
        <v>553</v>
      </c>
      <c r="D208" s="191"/>
      <c r="E208" s="190"/>
      <c r="F208" s="190"/>
      <c r="G208" s="218">
        <f>G209+G210+G211+G212+G213+G214+G215+G216+G217+G218+G219+G220+G221+G222+G223+G224+G225+G226+G227+G228+G229+G230+G231+G232+G233+G234+G235+G236+G237+G238+G239+G240+G241+G242+G243+G244+G245</f>
        <v>0</v>
      </c>
    </row>
    <row r="209" spans="1:7" s="181" customFormat="1" ht="13.5" customHeight="1">
      <c r="A209" s="189">
        <v>150</v>
      </c>
      <c r="B209" s="188" t="s">
        <v>552</v>
      </c>
      <c r="C209" s="188" t="s">
        <v>551</v>
      </c>
      <c r="D209" s="188" t="s">
        <v>136</v>
      </c>
      <c r="E209" s="187">
        <v>3</v>
      </c>
      <c r="F209" s="187"/>
      <c r="G209" s="222">
        <f>E209*F209</f>
        <v>0</v>
      </c>
    </row>
    <row r="210" spans="1:7" s="181" customFormat="1" ht="13.5" customHeight="1">
      <c r="A210" s="189">
        <v>151</v>
      </c>
      <c r="B210" s="188" t="s">
        <v>550</v>
      </c>
      <c r="C210" s="188" t="s">
        <v>921</v>
      </c>
      <c r="D210" s="188" t="s">
        <v>136</v>
      </c>
      <c r="E210" s="187">
        <v>2</v>
      </c>
      <c r="F210" s="187"/>
      <c r="G210" s="222">
        <f t="shared" ref="G210:G245" si="8">E210*F210</f>
        <v>0</v>
      </c>
    </row>
    <row r="211" spans="1:7" s="181" customFormat="1" ht="13.5" customHeight="1">
      <c r="A211" s="189">
        <v>152</v>
      </c>
      <c r="B211" s="188" t="s">
        <v>920</v>
      </c>
      <c r="C211" s="188" t="s">
        <v>919</v>
      </c>
      <c r="D211" s="188" t="s">
        <v>136</v>
      </c>
      <c r="E211" s="187">
        <v>3</v>
      </c>
      <c r="F211" s="187"/>
      <c r="G211" s="222">
        <f t="shared" si="8"/>
        <v>0</v>
      </c>
    </row>
    <row r="212" spans="1:7" s="181" customFormat="1" ht="13.5" customHeight="1">
      <c r="A212" s="186">
        <v>153</v>
      </c>
      <c r="B212" s="185" t="s">
        <v>918</v>
      </c>
      <c r="C212" s="185" t="s">
        <v>917</v>
      </c>
      <c r="D212" s="185" t="s">
        <v>136</v>
      </c>
      <c r="E212" s="184">
        <v>3</v>
      </c>
      <c r="F212" s="184"/>
      <c r="G212" s="222">
        <f t="shared" si="8"/>
        <v>0</v>
      </c>
    </row>
    <row r="213" spans="1:7" s="181" customFormat="1" ht="13.5" customHeight="1">
      <c r="A213" s="189">
        <v>154</v>
      </c>
      <c r="B213" s="188" t="s">
        <v>916</v>
      </c>
      <c r="C213" s="188" t="s">
        <v>915</v>
      </c>
      <c r="D213" s="188" t="s">
        <v>136</v>
      </c>
      <c r="E213" s="187">
        <v>1</v>
      </c>
      <c r="F213" s="187"/>
      <c r="G213" s="222">
        <f t="shared" si="8"/>
        <v>0</v>
      </c>
    </row>
    <row r="214" spans="1:7" s="181" customFormat="1" ht="13.5" customHeight="1">
      <c r="A214" s="189">
        <v>155</v>
      </c>
      <c r="B214" s="188" t="s">
        <v>914</v>
      </c>
      <c r="C214" s="188" t="s">
        <v>913</v>
      </c>
      <c r="D214" s="188" t="s">
        <v>136</v>
      </c>
      <c r="E214" s="187">
        <v>1</v>
      </c>
      <c r="F214" s="187"/>
      <c r="G214" s="222">
        <f t="shared" si="8"/>
        <v>0</v>
      </c>
    </row>
    <row r="215" spans="1:7" s="181" customFormat="1" ht="24" customHeight="1">
      <c r="A215" s="186">
        <v>156</v>
      </c>
      <c r="B215" s="185" t="s">
        <v>912</v>
      </c>
      <c r="C215" s="185" t="s">
        <v>911</v>
      </c>
      <c r="D215" s="185" t="s">
        <v>541</v>
      </c>
      <c r="E215" s="184">
        <v>3</v>
      </c>
      <c r="F215" s="184"/>
      <c r="G215" s="222">
        <f t="shared" si="8"/>
        <v>0</v>
      </c>
    </row>
    <row r="216" spans="1:7" s="181" customFormat="1" ht="24" customHeight="1">
      <c r="A216" s="189">
        <v>157</v>
      </c>
      <c r="B216" s="188" t="s">
        <v>910</v>
      </c>
      <c r="C216" s="188" t="s">
        <v>909</v>
      </c>
      <c r="D216" s="188" t="s">
        <v>136</v>
      </c>
      <c r="E216" s="187">
        <v>3</v>
      </c>
      <c r="F216" s="187"/>
      <c r="G216" s="222">
        <f t="shared" si="8"/>
        <v>0</v>
      </c>
    </row>
    <row r="217" spans="1:7" s="181" customFormat="1" ht="24" customHeight="1">
      <c r="A217" s="189">
        <v>158</v>
      </c>
      <c r="B217" s="188" t="s">
        <v>908</v>
      </c>
      <c r="C217" s="188" t="s">
        <v>907</v>
      </c>
      <c r="D217" s="188" t="s">
        <v>136</v>
      </c>
      <c r="E217" s="187">
        <v>3</v>
      </c>
      <c r="F217" s="187"/>
      <c r="G217" s="222">
        <f t="shared" si="8"/>
        <v>0</v>
      </c>
    </row>
    <row r="218" spans="1:7" s="181" customFormat="1" ht="24" customHeight="1">
      <c r="A218" s="186">
        <v>159</v>
      </c>
      <c r="B218" s="185" t="s">
        <v>549</v>
      </c>
      <c r="C218" s="185" t="s">
        <v>548</v>
      </c>
      <c r="D218" s="185" t="s">
        <v>541</v>
      </c>
      <c r="E218" s="184">
        <v>1</v>
      </c>
      <c r="F218" s="184"/>
      <c r="G218" s="222">
        <f t="shared" si="8"/>
        <v>0</v>
      </c>
    </row>
    <row r="219" spans="1:7" s="181" customFormat="1" ht="13.5" customHeight="1">
      <c r="A219" s="189">
        <v>160</v>
      </c>
      <c r="B219" s="188" t="s">
        <v>547</v>
      </c>
      <c r="C219" s="188" t="s">
        <v>546</v>
      </c>
      <c r="D219" s="188" t="s">
        <v>136</v>
      </c>
      <c r="E219" s="187">
        <v>1</v>
      </c>
      <c r="F219" s="187"/>
      <c r="G219" s="222">
        <f t="shared" si="8"/>
        <v>0</v>
      </c>
    </row>
    <row r="220" spans="1:7" s="181" customFormat="1" ht="24" customHeight="1">
      <c r="A220" s="189">
        <v>161</v>
      </c>
      <c r="B220" s="188" t="s">
        <v>545</v>
      </c>
      <c r="C220" s="188" t="s">
        <v>906</v>
      </c>
      <c r="D220" s="188" t="s">
        <v>136</v>
      </c>
      <c r="E220" s="187">
        <v>1</v>
      </c>
      <c r="F220" s="187"/>
      <c r="G220" s="222">
        <f t="shared" si="8"/>
        <v>0</v>
      </c>
    </row>
    <row r="221" spans="1:7" s="181" customFormat="1" ht="24" customHeight="1">
      <c r="A221" s="189">
        <v>162</v>
      </c>
      <c r="B221" s="188" t="s">
        <v>905</v>
      </c>
      <c r="C221" s="188" t="s">
        <v>904</v>
      </c>
      <c r="D221" s="188" t="s">
        <v>136</v>
      </c>
      <c r="E221" s="187">
        <v>1</v>
      </c>
      <c r="F221" s="187"/>
      <c r="G221" s="222">
        <f t="shared" si="8"/>
        <v>0</v>
      </c>
    </row>
    <row r="222" spans="1:7" s="181" customFormat="1" ht="13.5" customHeight="1">
      <c r="A222" s="189">
        <v>163</v>
      </c>
      <c r="B222" s="188" t="s">
        <v>544</v>
      </c>
      <c r="C222" s="188" t="s">
        <v>903</v>
      </c>
      <c r="D222" s="188" t="s">
        <v>136</v>
      </c>
      <c r="E222" s="187">
        <v>1</v>
      </c>
      <c r="F222" s="187"/>
      <c r="G222" s="222">
        <f t="shared" si="8"/>
        <v>0</v>
      </c>
    </row>
    <row r="223" spans="1:7" s="181" customFormat="1" ht="13.5" customHeight="1">
      <c r="A223" s="186">
        <v>164</v>
      </c>
      <c r="B223" s="185" t="s">
        <v>543</v>
      </c>
      <c r="C223" s="185" t="s">
        <v>542</v>
      </c>
      <c r="D223" s="185" t="s">
        <v>541</v>
      </c>
      <c r="E223" s="184">
        <v>4</v>
      </c>
      <c r="F223" s="184"/>
      <c r="G223" s="222">
        <f t="shared" si="8"/>
        <v>0</v>
      </c>
    </row>
    <row r="224" spans="1:7" s="181" customFormat="1" ht="13.5" customHeight="1">
      <c r="A224" s="189">
        <v>165</v>
      </c>
      <c r="B224" s="188" t="s">
        <v>540</v>
      </c>
      <c r="C224" s="188" t="s">
        <v>902</v>
      </c>
      <c r="D224" s="188" t="s">
        <v>136</v>
      </c>
      <c r="E224" s="187">
        <v>2</v>
      </c>
      <c r="F224" s="187"/>
      <c r="G224" s="222">
        <f t="shared" si="8"/>
        <v>0</v>
      </c>
    </row>
    <row r="225" spans="1:7" s="181" customFormat="1" ht="13.5" customHeight="1">
      <c r="A225" s="189">
        <v>166</v>
      </c>
      <c r="B225" s="188" t="s">
        <v>901</v>
      </c>
      <c r="C225" s="188" t="s">
        <v>900</v>
      </c>
      <c r="D225" s="188" t="s">
        <v>136</v>
      </c>
      <c r="E225" s="187">
        <v>1</v>
      </c>
      <c r="F225" s="187"/>
      <c r="G225" s="222">
        <f t="shared" si="8"/>
        <v>0</v>
      </c>
    </row>
    <row r="226" spans="1:7" s="181" customFormat="1" ht="13.5" customHeight="1">
      <c r="A226" s="189">
        <v>167</v>
      </c>
      <c r="B226" s="188" t="s">
        <v>899</v>
      </c>
      <c r="C226" s="188" t="s">
        <v>898</v>
      </c>
      <c r="D226" s="188" t="s">
        <v>136</v>
      </c>
      <c r="E226" s="187">
        <v>1</v>
      </c>
      <c r="F226" s="187"/>
      <c r="G226" s="222">
        <f t="shared" si="8"/>
        <v>0</v>
      </c>
    </row>
    <row r="227" spans="1:7" s="181" customFormat="1" ht="13.5" customHeight="1">
      <c r="A227" s="189">
        <v>168</v>
      </c>
      <c r="B227" s="188" t="s">
        <v>1225</v>
      </c>
      <c r="C227" s="188" t="s">
        <v>1224</v>
      </c>
      <c r="D227" s="188" t="s">
        <v>136</v>
      </c>
      <c r="E227" s="187">
        <v>4</v>
      </c>
      <c r="F227" s="187"/>
      <c r="G227" s="222">
        <f t="shared" si="8"/>
        <v>0</v>
      </c>
    </row>
    <row r="228" spans="1:7" s="181" customFormat="1" ht="24" customHeight="1">
      <c r="A228" s="189">
        <v>169</v>
      </c>
      <c r="B228" s="188" t="s">
        <v>897</v>
      </c>
      <c r="C228" s="188" t="s">
        <v>1223</v>
      </c>
      <c r="D228" s="188" t="s">
        <v>136</v>
      </c>
      <c r="E228" s="187">
        <v>4</v>
      </c>
      <c r="F228" s="187"/>
      <c r="G228" s="222">
        <f t="shared" si="8"/>
        <v>0</v>
      </c>
    </row>
    <row r="229" spans="1:7" s="181" customFormat="1" ht="24" customHeight="1">
      <c r="A229" s="186">
        <v>170</v>
      </c>
      <c r="B229" s="185" t="s">
        <v>896</v>
      </c>
      <c r="C229" s="185" t="s">
        <v>895</v>
      </c>
      <c r="D229" s="185" t="s">
        <v>541</v>
      </c>
      <c r="E229" s="184">
        <v>4</v>
      </c>
      <c r="F229" s="184"/>
      <c r="G229" s="222">
        <f t="shared" si="8"/>
        <v>0</v>
      </c>
    </row>
    <row r="230" spans="1:7" s="181" customFormat="1" ht="24" customHeight="1">
      <c r="A230" s="189">
        <v>171</v>
      </c>
      <c r="B230" s="188" t="s">
        <v>894</v>
      </c>
      <c r="C230" s="188" t="s">
        <v>893</v>
      </c>
      <c r="D230" s="188" t="s">
        <v>136</v>
      </c>
      <c r="E230" s="187">
        <v>4</v>
      </c>
      <c r="F230" s="187"/>
      <c r="G230" s="222">
        <f t="shared" si="8"/>
        <v>0</v>
      </c>
    </row>
    <row r="231" spans="1:7" s="181" customFormat="1" ht="24" customHeight="1">
      <c r="A231" s="186">
        <v>172</v>
      </c>
      <c r="B231" s="185" t="s">
        <v>539</v>
      </c>
      <c r="C231" s="185" t="s">
        <v>538</v>
      </c>
      <c r="D231" s="185" t="s">
        <v>537</v>
      </c>
      <c r="E231" s="184">
        <v>3</v>
      </c>
      <c r="F231" s="184"/>
      <c r="G231" s="222">
        <f t="shared" si="8"/>
        <v>0</v>
      </c>
    </row>
    <row r="232" spans="1:7" s="181" customFormat="1" ht="13.5" customHeight="1">
      <c r="A232" s="189">
        <v>173</v>
      </c>
      <c r="B232" s="188" t="s">
        <v>536</v>
      </c>
      <c r="C232" s="188" t="s">
        <v>535</v>
      </c>
      <c r="D232" s="188" t="s">
        <v>109</v>
      </c>
      <c r="E232" s="187">
        <v>3</v>
      </c>
      <c r="F232" s="187"/>
      <c r="G232" s="222">
        <f t="shared" si="8"/>
        <v>0</v>
      </c>
    </row>
    <row r="233" spans="1:7" s="181" customFormat="1" ht="24" customHeight="1">
      <c r="A233" s="186">
        <v>174</v>
      </c>
      <c r="B233" s="185" t="s">
        <v>892</v>
      </c>
      <c r="C233" s="185" t="s">
        <v>891</v>
      </c>
      <c r="D233" s="185" t="s">
        <v>541</v>
      </c>
      <c r="E233" s="184">
        <v>1</v>
      </c>
      <c r="F233" s="184"/>
      <c r="G233" s="222">
        <f t="shared" si="8"/>
        <v>0</v>
      </c>
    </row>
    <row r="234" spans="1:7" s="181" customFormat="1" ht="13.5" customHeight="1">
      <c r="A234" s="189">
        <v>175</v>
      </c>
      <c r="B234" s="188" t="s">
        <v>890</v>
      </c>
      <c r="C234" s="188" t="s">
        <v>889</v>
      </c>
      <c r="D234" s="188" t="s">
        <v>136</v>
      </c>
      <c r="E234" s="187">
        <v>1</v>
      </c>
      <c r="F234" s="187"/>
      <c r="G234" s="222">
        <f t="shared" si="8"/>
        <v>0</v>
      </c>
    </row>
    <row r="235" spans="1:7" s="181" customFormat="1" ht="13.5" customHeight="1">
      <c r="A235" s="189">
        <v>176</v>
      </c>
      <c r="B235" s="188" t="s">
        <v>888</v>
      </c>
      <c r="C235" s="188" t="s">
        <v>1222</v>
      </c>
      <c r="D235" s="188" t="s">
        <v>136</v>
      </c>
      <c r="E235" s="187">
        <v>1</v>
      </c>
      <c r="F235" s="187"/>
      <c r="G235" s="222">
        <f t="shared" si="8"/>
        <v>0</v>
      </c>
    </row>
    <row r="236" spans="1:7" s="181" customFormat="1" ht="24" customHeight="1">
      <c r="A236" s="186">
        <v>177</v>
      </c>
      <c r="B236" s="185" t="s">
        <v>887</v>
      </c>
      <c r="C236" s="185" t="s">
        <v>886</v>
      </c>
      <c r="D236" s="185" t="s">
        <v>136</v>
      </c>
      <c r="E236" s="184">
        <v>1</v>
      </c>
      <c r="F236" s="184"/>
      <c r="G236" s="222">
        <f t="shared" si="8"/>
        <v>0</v>
      </c>
    </row>
    <row r="237" spans="1:7" s="181" customFormat="1" ht="24" customHeight="1">
      <c r="A237" s="186">
        <v>178</v>
      </c>
      <c r="B237" s="185" t="s">
        <v>534</v>
      </c>
      <c r="C237" s="185" t="s">
        <v>533</v>
      </c>
      <c r="D237" s="185" t="s">
        <v>136</v>
      </c>
      <c r="E237" s="184">
        <v>7</v>
      </c>
      <c r="F237" s="184"/>
      <c r="G237" s="222">
        <f t="shared" si="8"/>
        <v>0</v>
      </c>
    </row>
    <row r="238" spans="1:7" s="181" customFormat="1" ht="13.5" customHeight="1">
      <c r="A238" s="189">
        <v>179</v>
      </c>
      <c r="B238" s="188" t="s">
        <v>532</v>
      </c>
      <c r="C238" s="188" t="s">
        <v>885</v>
      </c>
      <c r="D238" s="188" t="s">
        <v>136</v>
      </c>
      <c r="E238" s="187">
        <v>1</v>
      </c>
      <c r="F238" s="187"/>
      <c r="G238" s="222">
        <f t="shared" si="8"/>
        <v>0</v>
      </c>
    </row>
    <row r="239" spans="1:7" s="181" customFormat="1" ht="24" customHeight="1">
      <c r="A239" s="186">
        <v>180</v>
      </c>
      <c r="B239" s="185" t="s">
        <v>531</v>
      </c>
      <c r="C239" s="185" t="s">
        <v>530</v>
      </c>
      <c r="D239" s="185" t="s">
        <v>136</v>
      </c>
      <c r="E239" s="184">
        <v>4</v>
      </c>
      <c r="F239" s="184"/>
      <c r="G239" s="222">
        <f t="shared" si="8"/>
        <v>0</v>
      </c>
    </row>
    <row r="240" spans="1:7" s="181" customFormat="1" ht="24" customHeight="1">
      <c r="A240" s="189">
        <v>181</v>
      </c>
      <c r="B240" s="188" t="s">
        <v>529</v>
      </c>
      <c r="C240" s="188" t="s">
        <v>528</v>
      </c>
      <c r="D240" s="188" t="s">
        <v>136</v>
      </c>
      <c r="E240" s="187">
        <v>4</v>
      </c>
      <c r="F240" s="187"/>
      <c r="G240" s="222">
        <f t="shared" si="8"/>
        <v>0</v>
      </c>
    </row>
    <row r="241" spans="1:7" s="181" customFormat="1" ht="24" customHeight="1">
      <c r="A241" s="186">
        <v>182</v>
      </c>
      <c r="B241" s="185" t="s">
        <v>527</v>
      </c>
      <c r="C241" s="185" t="s">
        <v>526</v>
      </c>
      <c r="D241" s="185" t="s">
        <v>136</v>
      </c>
      <c r="E241" s="184">
        <v>3</v>
      </c>
      <c r="F241" s="184"/>
      <c r="G241" s="222">
        <f t="shared" si="8"/>
        <v>0</v>
      </c>
    </row>
    <row r="242" spans="1:7" s="181" customFormat="1" ht="24" customHeight="1">
      <c r="A242" s="189">
        <v>183</v>
      </c>
      <c r="B242" s="188" t="s">
        <v>525</v>
      </c>
      <c r="C242" s="188" t="s">
        <v>524</v>
      </c>
      <c r="D242" s="188" t="s">
        <v>136</v>
      </c>
      <c r="E242" s="187">
        <v>3</v>
      </c>
      <c r="F242" s="187"/>
      <c r="G242" s="222">
        <f t="shared" si="8"/>
        <v>0</v>
      </c>
    </row>
    <row r="243" spans="1:7" s="181" customFormat="1" ht="13.5" customHeight="1">
      <c r="A243" s="186">
        <v>184</v>
      </c>
      <c r="B243" s="185" t="s">
        <v>523</v>
      </c>
      <c r="C243" s="185" t="s">
        <v>522</v>
      </c>
      <c r="D243" s="185" t="s">
        <v>136</v>
      </c>
      <c r="E243" s="184">
        <v>7</v>
      </c>
      <c r="F243" s="184"/>
      <c r="G243" s="222">
        <f t="shared" si="8"/>
        <v>0</v>
      </c>
    </row>
    <row r="244" spans="1:7" s="181" customFormat="1" ht="13.5" customHeight="1">
      <c r="A244" s="189">
        <v>185</v>
      </c>
      <c r="B244" s="188" t="s">
        <v>521</v>
      </c>
      <c r="C244" s="188" t="s">
        <v>520</v>
      </c>
      <c r="D244" s="188" t="s">
        <v>136</v>
      </c>
      <c r="E244" s="187">
        <v>7</v>
      </c>
      <c r="F244" s="187"/>
      <c r="G244" s="222">
        <f t="shared" si="8"/>
        <v>0</v>
      </c>
    </row>
    <row r="245" spans="1:7" s="181" customFormat="1" ht="24" customHeight="1" thickBot="1">
      <c r="A245" s="186">
        <v>186</v>
      </c>
      <c r="B245" s="185" t="s">
        <v>519</v>
      </c>
      <c r="C245" s="213" t="s">
        <v>518</v>
      </c>
      <c r="D245" s="213" t="s">
        <v>464</v>
      </c>
      <c r="E245" s="214">
        <v>0.39900000000000002</v>
      </c>
      <c r="F245" s="214"/>
      <c r="G245" s="222">
        <f t="shared" si="8"/>
        <v>0</v>
      </c>
    </row>
    <row r="246" spans="1:7" s="181" customFormat="1" ht="30.75" customHeight="1" thickBot="1">
      <c r="A246" s="183"/>
      <c r="B246" s="182"/>
      <c r="C246" s="215" t="s">
        <v>462</v>
      </c>
      <c r="D246" s="216"/>
      <c r="E246" s="217"/>
      <c r="F246" s="217"/>
      <c r="G246" s="220">
        <f>G62+G13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  <ignoredErrors>
    <ignoredError sqref="G56 G176 G199:G207 G208:G24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"/>
  <sheetViews>
    <sheetView view="pageBreakPreview" topLeftCell="A4" zoomScaleNormal="100" zoomScaleSheetLayoutView="100" workbookViewId="0">
      <selection activeCell="N15" sqref="N15"/>
    </sheetView>
  </sheetViews>
  <sheetFormatPr defaultColWidth="9.109375" defaultRowHeight="14.4"/>
  <cols>
    <col min="1" max="1" width="3.6640625" style="317" customWidth="1"/>
    <col min="2" max="2" width="9.109375" style="317"/>
    <col min="3" max="3" width="40.6640625" style="317" customWidth="1"/>
    <col min="4" max="4" width="7.6640625" style="317" customWidth="1"/>
    <col min="5" max="6" width="10.6640625" style="317" customWidth="1"/>
    <col min="7" max="7" width="13.6640625" style="317" customWidth="1"/>
    <col min="8" max="16384" width="9.109375" style="317"/>
  </cols>
  <sheetData>
    <row r="1" spans="1:7">
      <c r="A1" s="329"/>
      <c r="B1" s="328"/>
      <c r="C1" s="358"/>
      <c r="D1" s="346"/>
      <c r="E1" s="345"/>
      <c r="F1" s="344"/>
      <c r="G1" s="343"/>
    </row>
    <row r="2" spans="1:7">
      <c r="A2" s="357"/>
      <c r="B2" s="355"/>
      <c r="C2" s="356"/>
      <c r="D2" s="355"/>
      <c r="E2" s="354"/>
      <c r="F2" s="353"/>
      <c r="G2" s="352"/>
    </row>
    <row r="3" spans="1:7">
      <c r="A3" s="329"/>
      <c r="B3" s="328"/>
      <c r="C3" s="351"/>
      <c r="D3" s="346"/>
      <c r="E3" s="345"/>
      <c r="F3" s="344"/>
      <c r="G3" s="350"/>
    </row>
    <row r="4" spans="1:7" ht="20.100000000000001" customHeight="1">
      <c r="A4" s="329"/>
      <c r="B4" s="328"/>
      <c r="C4" s="349" t="s">
        <v>1547</v>
      </c>
      <c r="D4" s="346"/>
      <c r="E4" s="345"/>
      <c r="F4" s="344"/>
      <c r="G4" s="318"/>
    </row>
    <row r="5" spans="1:7">
      <c r="A5" s="329"/>
      <c r="B5" s="328"/>
      <c r="C5" s="348"/>
      <c r="D5" s="346"/>
      <c r="E5" s="345"/>
      <c r="F5" s="344"/>
      <c r="G5" s="318"/>
    </row>
    <row r="6" spans="1:7">
      <c r="A6" s="329"/>
      <c r="B6" s="328"/>
      <c r="C6" s="348"/>
      <c r="D6" s="346"/>
      <c r="E6" s="345"/>
      <c r="F6" s="344"/>
      <c r="G6" s="343"/>
    </row>
    <row r="7" spans="1:7" ht="15" customHeight="1">
      <c r="A7" s="329"/>
      <c r="B7" s="328"/>
      <c r="C7" s="347" t="s">
        <v>1546</v>
      </c>
      <c r="D7" s="346"/>
      <c r="E7" s="345"/>
      <c r="F7" s="344"/>
      <c r="G7" s="343"/>
    </row>
    <row r="8" spans="1:7">
      <c r="A8" s="322"/>
      <c r="B8" s="321"/>
      <c r="C8" s="318"/>
      <c r="D8" s="321"/>
      <c r="E8" s="320"/>
      <c r="F8" s="319"/>
      <c r="G8" s="318"/>
    </row>
    <row r="9" spans="1:7" ht="12.9" customHeight="1">
      <c r="A9" s="340"/>
      <c r="B9" s="328"/>
      <c r="C9" s="327" t="s">
        <v>1518</v>
      </c>
      <c r="D9" s="326"/>
      <c r="E9" s="342"/>
      <c r="F9" s="324"/>
      <c r="G9" s="323">
        <f>'SO-01 Elektro VV'!J115</f>
        <v>0</v>
      </c>
    </row>
    <row r="10" spans="1:7" ht="12.9" customHeight="1">
      <c r="A10" s="340"/>
      <c r="B10" s="328"/>
      <c r="C10" s="327" t="s">
        <v>1517</v>
      </c>
      <c r="D10" s="326"/>
      <c r="E10" s="342"/>
      <c r="F10" s="324"/>
      <c r="G10" s="323">
        <f>'SO-01 Elektro VV'!I115</f>
        <v>0</v>
      </c>
    </row>
    <row r="11" spans="1:7" ht="12.9" customHeight="1">
      <c r="A11" s="340"/>
      <c r="B11" s="328"/>
      <c r="C11" s="327" t="s">
        <v>1545</v>
      </c>
      <c r="D11" s="326"/>
      <c r="E11" s="342"/>
      <c r="F11" s="324"/>
      <c r="G11" s="341">
        <f>'SO-01 Elektro dodavky'!G64</f>
        <v>0</v>
      </c>
    </row>
    <row r="12" spans="1:7" ht="12.9" customHeight="1" thickBot="1">
      <c r="A12" s="340"/>
      <c r="B12" s="328"/>
      <c r="C12" s="339" t="s">
        <v>1544</v>
      </c>
      <c r="D12" s="338"/>
      <c r="E12" s="337"/>
      <c r="F12" s="336"/>
      <c r="G12" s="335">
        <f>'SO-01 Elektro VV'!J127</f>
        <v>0</v>
      </c>
    </row>
    <row r="13" spans="1:7" ht="12.9" customHeight="1">
      <c r="A13" s="322"/>
      <c r="B13" s="321"/>
      <c r="C13" s="334" t="s">
        <v>1530</v>
      </c>
      <c r="D13" s="333"/>
      <c r="E13" s="332"/>
      <c r="F13" s="331"/>
      <c r="G13" s="460">
        <f>G9+G10+G11+G12+G15</f>
        <v>0</v>
      </c>
    </row>
    <row r="14" spans="1:7" ht="18" customHeight="1">
      <c r="A14" s="322"/>
      <c r="B14" s="321"/>
      <c r="C14" s="330"/>
      <c r="D14" s="333"/>
      <c r="E14" s="332"/>
      <c r="F14" s="331"/>
      <c r="G14" s="330"/>
    </row>
    <row r="15" spans="1:7">
      <c r="A15" s="329"/>
      <c r="B15" s="328"/>
      <c r="C15" s="327" t="s">
        <v>745</v>
      </c>
      <c r="D15" s="326"/>
      <c r="E15" s="325"/>
      <c r="F15" s="324"/>
      <c r="G15" s="323">
        <f>'SO-01 Elektro VV'!K130</f>
        <v>0</v>
      </c>
    </row>
    <row r="16" spans="1:7">
      <c r="A16" s="322"/>
      <c r="B16" s="321"/>
      <c r="C16" s="318"/>
      <c r="D16" s="321"/>
      <c r="E16" s="320"/>
      <c r="F16" s="319"/>
      <c r="G16" s="318"/>
    </row>
    <row r="17" spans="1:7">
      <c r="A17" s="322"/>
      <c r="B17" s="321"/>
      <c r="C17" s="318"/>
      <c r="D17" s="321"/>
      <c r="E17" s="320"/>
      <c r="F17" s="319"/>
      <c r="G17" s="318"/>
    </row>
    <row r="18" spans="1:7">
      <c r="A18" s="322"/>
      <c r="B18" s="321"/>
      <c r="C18" s="318"/>
      <c r="D18" s="321"/>
      <c r="E18" s="320"/>
      <c r="F18" s="319"/>
      <c r="G18" s="318"/>
    </row>
    <row r="19" spans="1:7" ht="18" customHeight="1">
      <c r="A19" s="322"/>
      <c r="B19" s="321"/>
      <c r="C19" s="318"/>
      <c r="D19" s="321"/>
      <c r="E19" s="320"/>
      <c r="F19" s="319"/>
      <c r="G19" s="318"/>
    </row>
    <row r="20" spans="1:7" ht="12.9" customHeight="1">
      <c r="A20" s="322"/>
      <c r="B20" s="321"/>
      <c r="C20" s="318"/>
      <c r="D20" s="321"/>
      <c r="E20" s="320"/>
      <c r="F20" s="319"/>
      <c r="G20" s="318"/>
    </row>
    <row r="21" spans="1:7">
      <c r="A21" s="322"/>
      <c r="B21" s="321"/>
      <c r="C21" s="318"/>
      <c r="D21" s="321"/>
      <c r="E21" s="320"/>
      <c r="F21" s="319"/>
      <c r="G21" s="318"/>
    </row>
  </sheetData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4"/>
  <sheetViews>
    <sheetView view="pageBreakPreview" topLeftCell="A52" zoomScale="136" zoomScaleNormal="100" zoomScaleSheetLayoutView="136" workbookViewId="0">
      <selection activeCell="F9" sqref="F9"/>
    </sheetView>
  </sheetViews>
  <sheetFormatPr defaultColWidth="9.109375" defaultRowHeight="14.4"/>
  <cols>
    <col min="1" max="1" width="4.6640625" style="359" customWidth="1"/>
    <col min="2" max="2" width="9.109375" style="359"/>
    <col min="3" max="3" width="40.6640625" style="359" customWidth="1"/>
    <col min="4" max="4" width="6.6640625" style="359" customWidth="1"/>
    <col min="5" max="16384" width="9.109375" style="359"/>
  </cols>
  <sheetData>
    <row r="1" spans="1:7" ht="19.2">
      <c r="A1" s="394" t="s">
        <v>1534</v>
      </c>
      <c r="B1" s="393" t="s">
        <v>24</v>
      </c>
      <c r="C1" s="392" t="s">
        <v>1533</v>
      </c>
      <c r="D1" s="392" t="s">
        <v>507</v>
      </c>
      <c r="E1" s="392" t="s">
        <v>506</v>
      </c>
      <c r="F1" s="391" t="s">
        <v>1532</v>
      </c>
      <c r="G1" s="390" t="s">
        <v>1531</v>
      </c>
    </row>
    <row r="2" spans="1:7">
      <c r="A2" s="329"/>
      <c r="B2" s="328"/>
      <c r="C2" s="358"/>
      <c r="D2" s="346"/>
      <c r="E2" s="345"/>
      <c r="F2" s="344"/>
      <c r="G2" s="343"/>
    </row>
    <row r="3" spans="1:7">
      <c r="A3" s="361"/>
      <c r="B3" s="388"/>
      <c r="C3" s="389"/>
      <c r="D3" s="388"/>
      <c r="E3" s="381"/>
      <c r="F3" s="374"/>
      <c r="G3" s="387"/>
    </row>
    <row r="4" spans="1:7">
      <c r="A4" s="322"/>
      <c r="B4" s="321"/>
      <c r="C4" s="318"/>
      <c r="D4" s="321"/>
      <c r="E4" s="320"/>
      <c r="F4" s="319"/>
      <c r="G4" s="318"/>
    </row>
    <row r="5" spans="1:7">
      <c r="A5" s="378"/>
      <c r="B5" s="386"/>
      <c r="C5" s="372" t="s">
        <v>1579</v>
      </c>
      <c r="D5" s="385"/>
      <c r="E5" s="381"/>
      <c r="F5" s="370"/>
      <c r="G5" s="378"/>
    </row>
    <row r="6" spans="1:7">
      <c r="A6" s="361">
        <v>1</v>
      </c>
      <c r="B6" s="379"/>
      <c r="C6" s="361" t="s">
        <v>881</v>
      </c>
      <c r="D6" s="378" t="s">
        <v>89</v>
      </c>
      <c r="E6" s="381">
        <v>1</v>
      </c>
      <c r="F6" s="376">
        <v>0</v>
      </c>
      <c r="G6" s="375">
        <f t="shared" ref="G6:G37" si="0">E6*F6</f>
        <v>0</v>
      </c>
    </row>
    <row r="7" spans="1:7">
      <c r="A7" s="361">
        <v>2</v>
      </c>
      <c r="B7" s="379"/>
      <c r="C7" s="361" t="s">
        <v>880</v>
      </c>
      <c r="D7" s="378" t="s">
        <v>136</v>
      </c>
      <c r="E7" s="381">
        <v>12</v>
      </c>
      <c r="F7" s="376">
        <v>0</v>
      </c>
      <c r="G7" s="375">
        <f t="shared" si="0"/>
        <v>0</v>
      </c>
    </row>
    <row r="8" spans="1:7">
      <c r="A8" s="361">
        <v>3</v>
      </c>
      <c r="B8" s="379"/>
      <c r="C8" s="361" t="s">
        <v>879</v>
      </c>
      <c r="D8" s="378" t="s">
        <v>221</v>
      </c>
      <c r="E8" s="381">
        <v>12</v>
      </c>
      <c r="F8" s="376">
        <v>0</v>
      </c>
      <c r="G8" s="375">
        <f t="shared" si="0"/>
        <v>0</v>
      </c>
    </row>
    <row r="9" spans="1:7">
      <c r="A9" s="361">
        <v>4</v>
      </c>
      <c r="B9" s="379"/>
      <c r="C9" s="361" t="s">
        <v>878</v>
      </c>
      <c r="D9" s="378" t="s">
        <v>221</v>
      </c>
      <c r="E9" s="381">
        <v>30</v>
      </c>
      <c r="F9" s="376">
        <v>0</v>
      </c>
      <c r="G9" s="375">
        <f t="shared" si="0"/>
        <v>0</v>
      </c>
    </row>
    <row r="10" spans="1:7">
      <c r="A10" s="361">
        <v>5</v>
      </c>
      <c r="B10" s="379"/>
      <c r="C10" s="361" t="s">
        <v>877</v>
      </c>
      <c r="D10" s="378" t="s">
        <v>221</v>
      </c>
      <c r="E10" s="381">
        <v>7</v>
      </c>
      <c r="F10" s="376">
        <v>0</v>
      </c>
      <c r="G10" s="375">
        <f t="shared" si="0"/>
        <v>0</v>
      </c>
    </row>
    <row r="11" spans="1:7">
      <c r="A11" s="361">
        <v>6</v>
      </c>
      <c r="B11" s="379"/>
      <c r="C11" s="361" t="s">
        <v>876</v>
      </c>
      <c r="D11" s="378" t="s">
        <v>136</v>
      </c>
      <c r="E11" s="381">
        <v>55</v>
      </c>
      <c r="F11" s="376">
        <v>0</v>
      </c>
      <c r="G11" s="375">
        <f t="shared" si="0"/>
        <v>0</v>
      </c>
    </row>
    <row r="12" spans="1:7">
      <c r="A12" s="361">
        <v>7</v>
      </c>
      <c r="B12" s="379"/>
      <c r="C12" s="361" t="s">
        <v>875</v>
      </c>
      <c r="D12" s="378" t="s">
        <v>136</v>
      </c>
      <c r="E12" s="381">
        <v>55</v>
      </c>
      <c r="F12" s="376">
        <v>0</v>
      </c>
      <c r="G12" s="375">
        <f t="shared" si="0"/>
        <v>0</v>
      </c>
    </row>
    <row r="13" spans="1:7">
      <c r="A13" s="361">
        <v>8</v>
      </c>
      <c r="B13" s="379"/>
      <c r="C13" s="361" t="s">
        <v>874</v>
      </c>
      <c r="D13" s="378" t="s">
        <v>136</v>
      </c>
      <c r="E13" s="381">
        <v>1</v>
      </c>
      <c r="F13" s="376">
        <v>0</v>
      </c>
      <c r="G13" s="375">
        <f t="shared" si="0"/>
        <v>0</v>
      </c>
    </row>
    <row r="14" spans="1:7">
      <c r="A14" s="361">
        <v>9</v>
      </c>
      <c r="B14" s="382"/>
      <c r="C14" s="361" t="s">
        <v>873</v>
      </c>
      <c r="D14" s="378" t="s">
        <v>136</v>
      </c>
      <c r="E14" s="381">
        <v>3</v>
      </c>
      <c r="F14" s="376">
        <v>0</v>
      </c>
      <c r="G14" s="375">
        <f t="shared" si="0"/>
        <v>0</v>
      </c>
    </row>
    <row r="15" spans="1:7">
      <c r="A15" s="361">
        <v>10</v>
      </c>
      <c r="B15" s="379"/>
      <c r="C15" s="361" t="s">
        <v>872</v>
      </c>
      <c r="D15" s="378" t="s">
        <v>136</v>
      </c>
      <c r="E15" s="381">
        <v>2</v>
      </c>
      <c r="F15" s="376">
        <v>0</v>
      </c>
      <c r="G15" s="375">
        <f t="shared" si="0"/>
        <v>0</v>
      </c>
    </row>
    <row r="16" spans="1:7">
      <c r="A16" s="361">
        <v>11</v>
      </c>
      <c r="B16" s="379"/>
      <c r="C16" s="361" t="s">
        <v>871</v>
      </c>
      <c r="D16" s="378" t="s">
        <v>136</v>
      </c>
      <c r="E16" s="381">
        <v>6</v>
      </c>
      <c r="F16" s="376">
        <v>0</v>
      </c>
      <c r="G16" s="375">
        <f t="shared" si="0"/>
        <v>0</v>
      </c>
    </row>
    <row r="17" spans="1:12">
      <c r="A17" s="361">
        <v>12</v>
      </c>
      <c r="B17" s="379"/>
      <c r="C17" s="361" t="s">
        <v>870</v>
      </c>
      <c r="D17" s="378" t="s">
        <v>136</v>
      </c>
      <c r="E17" s="381">
        <v>4</v>
      </c>
      <c r="F17" s="376">
        <v>0</v>
      </c>
      <c r="G17" s="375">
        <f t="shared" si="0"/>
        <v>0</v>
      </c>
    </row>
    <row r="18" spans="1:12">
      <c r="A18" s="361">
        <v>13</v>
      </c>
      <c r="B18" s="379"/>
      <c r="C18" s="361" t="s">
        <v>869</v>
      </c>
      <c r="D18" s="378" t="s">
        <v>136</v>
      </c>
      <c r="E18" s="381">
        <v>0</v>
      </c>
      <c r="F18" s="376">
        <v>0</v>
      </c>
      <c r="G18" s="375">
        <f t="shared" si="0"/>
        <v>0</v>
      </c>
    </row>
    <row r="19" spans="1:12">
      <c r="A19" s="361">
        <v>13</v>
      </c>
      <c r="B19" s="379"/>
      <c r="C19" s="361" t="s">
        <v>868</v>
      </c>
      <c r="D19" s="378" t="s">
        <v>136</v>
      </c>
      <c r="E19" s="384">
        <v>1</v>
      </c>
      <c r="F19" s="376">
        <v>0</v>
      </c>
      <c r="G19" s="375">
        <f t="shared" si="0"/>
        <v>0</v>
      </c>
    </row>
    <row r="20" spans="1:12">
      <c r="A20" s="361">
        <v>13</v>
      </c>
      <c r="B20" s="379"/>
      <c r="C20" s="361" t="s">
        <v>867</v>
      </c>
      <c r="D20" s="378" t="s">
        <v>136</v>
      </c>
      <c r="E20" s="384">
        <v>1</v>
      </c>
      <c r="F20" s="376">
        <v>0</v>
      </c>
      <c r="G20" s="375">
        <f t="shared" si="0"/>
        <v>0</v>
      </c>
    </row>
    <row r="21" spans="1:12">
      <c r="A21" s="361">
        <v>14</v>
      </c>
      <c r="B21" s="379"/>
      <c r="C21" s="361" t="s">
        <v>865</v>
      </c>
      <c r="D21" s="378" t="s">
        <v>136</v>
      </c>
      <c r="E21" s="383">
        <v>6</v>
      </c>
      <c r="F21" s="376">
        <v>0</v>
      </c>
      <c r="G21" s="375">
        <f t="shared" si="0"/>
        <v>0</v>
      </c>
    </row>
    <row r="22" spans="1:12">
      <c r="A22" s="361">
        <v>15</v>
      </c>
      <c r="B22" s="379"/>
      <c r="C22" s="361" t="s">
        <v>866</v>
      </c>
      <c r="D22" s="378" t="s">
        <v>136</v>
      </c>
      <c r="E22" s="383">
        <v>2</v>
      </c>
      <c r="F22" s="376">
        <v>0</v>
      </c>
      <c r="G22" s="375">
        <f t="shared" si="0"/>
        <v>0</v>
      </c>
    </row>
    <row r="23" spans="1:12">
      <c r="A23" s="361">
        <f t="shared" ref="A23:A64" si="1">A22+1</f>
        <v>16</v>
      </c>
      <c r="B23" s="379"/>
      <c r="C23" s="361" t="s">
        <v>1578</v>
      </c>
      <c r="D23" s="378" t="s">
        <v>136</v>
      </c>
      <c r="E23" s="381">
        <v>1</v>
      </c>
      <c r="F23" s="376">
        <v>0</v>
      </c>
      <c r="G23" s="375">
        <f t="shared" si="0"/>
        <v>0</v>
      </c>
      <c r="J23" s="361"/>
      <c r="K23" s="378"/>
      <c r="L23" s="381"/>
    </row>
    <row r="24" spans="1:12">
      <c r="A24" s="361">
        <f t="shared" si="1"/>
        <v>17</v>
      </c>
      <c r="B24" s="379"/>
      <c r="C24" s="361" t="s">
        <v>1577</v>
      </c>
      <c r="D24" s="378" t="s">
        <v>136</v>
      </c>
      <c r="E24" s="381">
        <v>1</v>
      </c>
      <c r="F24" s="376">
        <v>0</v>
      </c>
      <c r="G24" s="375">
        <f t="shared" si="0"/>
        <v>0</v>
      </c>
    </row>
    <row r="25" spans="1:12">
      <c r="A25" s="361">
        <f t="shared" si="1"/>
        <v>18</v>
      </c>
      <c r="B25" s="379"/>
      <c r="C25" s="361" t="s">
        <v>864</v>
      </c>
      <c r="D25" s="378" t="s">
        <v>136</v>
      </c>
      <c r="E25" s="383">
        <v>51</v>
      </c>
      <c r="F25" s="376">
        <v>0</v>
      </c>
      <c r="G25" s="375">
        <f t="shared" si="0"/>
        <v>0</v>
      </c>
    </row>
    <row r="26" spans="1:12">
      <c r="A26" s="361">
        <f t="shared" si="1"/>
        <v>19</v>
      </c>
      <c r="B26" s="379"/>
      <c r="C26" s="361" t="s">
        <v>863</v>
      </c>
      <c r="D26" s="378" t="s">
        <v>136</v>
      </c>
      <c r="E26" s="383">
        <v>3</v>
      </c>
      <c r="F26" s="376">
        <v>0</v>
      </c>
      <c r="G26" s="375">
        <f t="shared" si="0"/>
        <v>0</v>
      </c>
    </row>
    <row r="27" spans="1:12">
      <c r="A27" s="361">
        <f t="shared" si="1"/>
        <v>20</v>
      </c>
      <c r="B27" s="382"/>
      <c r="C27" s="361" t="s">
        <v>1576</v>
      </c>
      <c r="D27" s="378" t="s">
        <v>136</v>
      </c>
      <c r="E27" s="381">
        <v>1</v>
      </c>
      <c r="F27" s="376">
        <v>0</v>
      </c>
      <c r="G27" s="375">
        <f t="shared" si="0"/>
        <v>0</v>
      </c>
    </row>
    <row r="28" spans="1:12">
      <c r="A28" s="361">
        <f t="shared" si="1"/>
        <v>21</v>
      </c>
      <c r="B28" s="382"/>
      <c r="C28" s="361" t="s">
        <v>1575</v>
      </c>
      <c r="D28" s="378" t="s">
        <v>136</v>
      </c>
      <c r="E28" s="381">
        <v>1</v>
      </c>
      <c r="F28" s="376">
        <v>0</v>
      </c>
      <c r="G28" s="375">
        <f t="shared" si="0"/>
        <v>0</v>
      </c>
    </row>
    <row r="29" spans="1:12">
      <c r="A29" s="361">
        <f t="shared" si="1"/>
        <v>22</v>
      </c>
      <c r="B29" s="380"/>
      <c r="C29" s="361" t="s">
        <v>1574</v>
      </c>
      <c r="D29" s="378" t="s">
        <v>136</v>
      </c>
      <c r="E29" s="377">
        <v>2</v>
      </c>
      <c r="F29" s="376">
        <v>0</v>
      </c>
      <c r="G29" s="375">
        <f t="shared" si="0"/>
        <v>0</v>
      </c>
    </row>
    <row r="30" spans="1:12">
      <c r="A30" s="361">
        <f t="shared" si="1"/>
        <v>23</v>
      </c>
      <c r="B30" s="380"/>
      <c r="C30" s="361" t="s">
        <v>862</v>
      </c>
      <c r="D30" s="378" t="s">
        <v>136</v>
      </c>
      <c r="E30" s="377">
        <v>10</v>
      </c>
      <c r="F30" s="376">
        <v>0</v>
      </c>
      <c r="G30" s="375">
        <f t="shared" si="0"/>
        <v>0</v>
      </c>
    </row>
    <row r="31" spans="1:12">
      <c r="A31" s="361">
        <f t="shared" si="1"/>
        <v>24</v>
      </c>
      <c r="B31" s="380"/>
      <c r="C31" s="361" t="s">
        <v>1573</v>
      </c>
      <c r="D31" s="378" t="s">
        <v>136</v>
      </c>
      <c r="E31" s="377">
        <v>2</v>
      </c>
      <c r="F31" s="376">
        <v>0</v>
      </c>
      <c r="G31" s="375">
        <f t="shared" si="0"/>
        <v>0</v>
      </c>
    </row>
    <row r="32" spans="1:12">
      <c r="A32" s="361">
        <f t="shared" si="1"/>
        <v>25</v>
      </c>
      <c r="B32" s="380"/>
      <c r="C32" s="361" t="s">
        <v>1572</v>
      </c>
      <c r="D32" s="378" t="s">
        <v>136</v>
      </c>
      <c r="E32" s="377">
        <v>3</v>
      </c>
      <c r="F32" s="376">
        <v>0</v>
      </c>
      <c r="G32" s="375">
        <f t="shared" si="0"/>
        <v>0</v>
      </c>
    </row>
    <row r="33" spans="1:7">
      <c r="A33" s="361">
        <f t="shared" si="1"/>
        <v>26</v>
      </c>
      <c r="B33" s="380"/>
      <c r="C33" s="361" t="s">
        <v>1571</v>
      </c>
      <c r="D33" s="378" t="s">
        <v>136</v>
      </c>
      <c r="E33" s="377">
        <v>1</v>
      </c>
      <c r="F33" s="376">
        <v>0</v>
      </c>
      <c r="G33" s="375">
        <f t="shared" si="0"/>
        <v>0</v>
      </c>
    </row>
    <row r="34" spans="1:7">
      <c r="A34" s="361">
        <f t="shared" si="1"/>
        <v>27</v>
      </c>
      <c r="B34" s="380"/>
      <c r="C34" s="361" t="s">
        <v>1570</v>
      </c>
      <c r="D34" s="378" t="s">
        <v>136</v>
      </c>
      <c r="E34" s="377">
        <v>0</v>
      </c>
      <c r="F34" s="376">
        <v>0</v>
      </c>
      <c r="G34" s="375">
        <f t="shared" si="0"/>
        <v>0</v>
      </c>
    </row>
    <row r="35" spans="1:7">
      <c r="A35" s="361">
        <f t="shared" si="1"/>
        <v>28</v>
      </c>
      <c r="B35" s="380"/>
      <c r="C35" s="361" t="s">
        <v>1569</v>
      </c>
      <c r="D35" s="378" t="s">
        <v>136</v>
      </c>
      <c r="E35" s="377">
        <v>1</v>
      </c>
      <c r="F35" s="376">
        <v>0</v>
      </c>
      <c r="G35" s="375">
        <f t="shared" si="0"/>
        <v>0</v>
      </c>
    </row>
    <row r="36" spans="1:7">
      <c r="A36" s="361">
        <f t="shared" si="1"/>
        <v>29</v>
      </c>
      <c r="B36" s="380"/>
      <c r="C36" s="361" t="s">
        <v>1568</v>
      </c>
      <c r="D36" s="378" t="s">
        <v>136</v>
      </c>
      <c r="E36" s="377">
        <v>18</v>
      </c>
      <c r="F36" s="376">
        <v>0</v>
      </c>
      <c r="G36" s="375">
        <f t="shared" si="0"/>
        <v>0</v>
      </c>
    </row>
    <row r="37" spans="1:7">
      <c r="A37" s="361">
        <f t="shared" si="1"/>
        <v>30</v>
      </c>
      <c r="B37" s="380"/>
      <c r="C37" s="361" t="s">
        <v>1567</v>
      </c>
      <c r="D37" s="378" t="s">
        <v>136</v>
      </c>
      <c r="E37" s="377">
        <v>16</v>
      </c>
      <c r="F37" s="376">
        <v>0</v>
      </c>
      <c r="G37" s="375">
        <f t="shared" si="0"/>
        <v>0</v>
      </c>
    </row>
    <row r="38" spans="1:7">
      <c r="A38" s="361">
        <f t="shared" si="1"/>
        <v>31</v>
      </c>
      <c r="B38" s="380"/>
      <c r="C38" s="361" t="s">
        <v>1566</v>
      </c>
      <c r="D38" s="378" t="s">
        <v>136</v>
      </c>
      <c r="E38" s="377">
        <v>1</v>
      </c>
      <c r="F38" s="376">
        <v>0</v>
      </c>
      <c r="G38" s="375">
        <f t="shared" ref="G38:G54" si="2">E38*F38</f>
        <v>0</v>
      </c>
    </row>
    <row r="39" spans="1:7">
      <c r="A39" s="361">
        <f t="shared" si="1"/>
        <v>32</v>
      </c>
      <c r="B39" s="380"/>
      <c r="C39" s="361" t="s">
        <v>1565</v>
      </c>
      <c r="D39" s="378" t="s">
        <v>136</v>
      </c>
      <c r="E39" s="377">
        <v>2</v>
      </c>
      <c r="F39" s="376">
        <v>0</v>
      </c>
      <c r="G39" s="375">
        <f t="shared" si="2"/>
        <v>0</v>
      </c>
    </row>
    <row r="40" spans="1:7">
      <c r="A40" s="361">
        <f t="shared" si="1"/>
        <v>33</v>
      </c>
      <c r="B40" s="380"/>
      <c r="C40" s="361" t="s">
        <v>1564</v>
      </c>
      <c r="D40" s="378" t="s">
        <v>136</v>
      </c>
      <c r="E40" s="377">
        <v>1</v>
      </c>
      <c r="F40" s="376">
        <v>0</v>
      </c>
      <c r="G40" s="375">
        <f t="shared" si="2"/>
        <v>0</v>
      </c>
    </row>
    <row r="41" spans="1:7">
      <c r="A41" s="361">
        <f t="shared" si="1"/>
        <v>34</v>
      </c>
      <c r="B41" s="380"/>
      <c r="C41" s="361" t="s">
        <v>1563</v>
      </c>
      <c r="D41" s="378" t="s">
        <v>136</v>
      </c>
      <c r="E41" s="377">
        <v>1</v>
      </c>
      <c r="F41" s="376">
        <v>0</v>
      </c>
      <c r="G41" s="375">
        <f t="shared" si="2"/>
        <v>0</v>
      </c>
    </row>
    <row r="42" spans="1:7">
      <c r="A42" s="361">
        <f t="shared" si="1"/>
        <v>35</v>
      </c>
      <c r="B42" s="380"/>
      <c r="C42" s="361" t="s">
        <v>1562</v>
      </c>
      <c r="D42" s="378" t="s">
        <v>136</v>
      </c>
      <c r="E42" s="377">
        <v>1</v>
      </c>
      <c r="F42" s="376">
        <v>0</v>
      </c>
      <c r="G42" s="375">
        <f t="shared" si="2"/>
        <v>0</v>
      </c>
    </row>
    <row r="43" spans="1:7">
      <c r="A43" s="361">
        <f t="shared" si="1"/>
        <v>36</v>
      </c>
      <c r="B43" s="380"/>
      <c r="C43" s="361" t="s">
        <v>1561</v>
      </c>
      <c r="D43" s="378" t="s">
        <v>136</v>
      </c>
      <c r="E43" s="377">
        <v>6</v>
      </c>
      <c r="F43" s="376">
        <v>0</v>
      </c>
      <c r="G43" s="375">
        <f t="shared" si="2"/>
        <v>0</v>
      </c>
    </row>
    <row r="44" spans="1:7">
      <c r="A44" s="361">
        <f t="shared" si="1"/>
        <v>37</v>
      </c>
      <c r="B44" s="380"/>
      <c r="C44" s="361" t="s">
        <v>1560</v>
      </c>
      <c r="D44" s="378" t="s">
        <v>136</v>
      </c>
      <c r="E44" s="377">
        <v>1</v>
      </c>
      <c r="F44" s="376">
        <v>0</v>
      </c>
      <c r="G44" s="375">
        <f t="shared" si="2"/>
        <v>0</v>
      </c>
    </row>
    <row r="45" spans="1:7">
      <c r="A45" s="361">
        <f t="shared" si="1"/>
        <v>38</v>
      </c>
      <c r="B45" s="380"/>
      <c r="C45" s="361" t="s">
        <v>1559</v>
      </c>
      <c r="D45" s="378" t="s">
        <v>136</v>
      </c>
      <c r="E45" s="377">
        <v>1</v>
      </c>
      <c r="F45" s="376">
        <v>0</v>
      </c>
      <c r="G45" s="375">
        <f t="shared" si="2"/>
        <v>0</v>
      </c>
    </row>
    <row r="46" spans="1:7">
      <c r="A46" s="361">
        <f t="shared" si="1"/>
        <v>39</v>
      </c>
      <c r="B46" s="380"/>
      <c r="C46" s="361" t="s">
        <v>1558</v>
      </c>
      <c r="D46" s="378" t="s">
        <v>136</v>
      </c>
      <c r="E46" s="377">
        <v>1</v>
      </c>
      <c r="F46" s="376">
        <v>0</v>
      </c>
      <c r="G46" s="375">
        <f t="shared" si="2"/>
        <v>0</v>
      </c>
    </row>
    <row r="47" spans="1:7">
      <c r="A47" s="361">
        <f t="shared" si="1"/>
        <v>40</v>
      </c>
      <c r="B47" s="380"/>
      <c r="C47" s="361" t="s">
        <v>1557</v>
      </c>
      <c r="D47" s="378" t="s">
        <v>136</v>
      </c>
      <c r="E47" s="377">
        <v>2</v>
      </c>
      <c r="F47" s="376">
        <v>0</v>
      </c>
      <c r="G47" s="375">
        <f t="shared" si="2"/>
        <v>0</v>
      </c>
    </row>
    <row r="48" spans="1:7">
      <c r="A48" s="361">
        <f t="shared" si="1"/>
        <v>41</v>
      </c>
      <c r="B48" s="380"/>
      <c r="C48" s="361" t="s">
        <v>1556</v>
      </c>
      <c r="D48" s="378" t="s">
        <v>136</v>
      </c>
      <c r="E48" s="377">
        <v>1</v>
      </c>
      <c r="F48" s="376">
        <v>0</v>
      </c>
      <c r="G48" s="375">
        <f t="shared" si="2"/>
        <v>0</v>
      </c>
    </row>
    <row r="49" spans="1:7">
      <c r="A49" s="361">
        <f t="shared" si="1"/>
        <v>42</v>
      </c>
      <c r="B49" s="380"/>
      <c r="C49" s="361" t="s">
        <v>1555</v>
      </c>
      <c r="D49" s="378" t="s">
        <v>136</v>
      </c>
      <c r="E49" s="377">
        <v>1</v>
      </c>
      <c r="F49" s="376">
        <v>0</v>
      </c>
      <c r="G49" s="375">
        <f t="shared" si="2"/>
        <v>0</v>
      </c>
    </row>
    <row r="50" spans="1:7">
      <c r="A50" s="361">
        <f t="shared" si="1"/>
        <v>43</v>
      </c>
      <c r="B50" s="380"/>
      <c r="C50" s="361" t="s">
        <v>1554</v>
      </c>
      <c r="D50" s="378" t="s">
        <v>136</v>
      </c>
      <c r="E50" s="377">
        <v>1</v>
      </c>
      <c r="F50" s="376">
        <v>0</v>
      </c>
      <c r="G50" s="375">
        <f t="shared" si="2"/>
        <v>0</v>
      </c>
    </row>
    <row r="51" spans="1:7">
      <c r="A51" s="361">
        <f t="shared" si="1"/>
        <v>44</v>
      </c>
      <c r="B51" s="380"/>
      <c r="C51" s="361" t="s">
        <v>1553</v>
      </c>
      <c r="D51" s="378" t="s">
        <v>136</v>
      </c>
      <c r="E51" s="377">
        <v>2</v>
      </c>
      <c r="F51" s="376">
        <v>0</v>
      </c>
      <c r="G51" s="375">
        <f t="shared" si="2"/>
        <v>0</v>
      </c>
    </row>
    <row r="52" spans="1:7">
      <c r="A52" s="361">
        <f t="shared" si="1"/>
        <v>45</v>
      </c>
      <c r="B52" s="380"/>
      <c r="C52" s="361" t="s">
        <v>1552</v>
      </c>
      <c r="D52" s="378" t="s">
        <v>136</v>
      </c>
      <c r="E52" s="377">
        <v>1</v>
      </c>
      <c r="F52" s="376">
        <v>0</v>
      </c>
      <c r="G52" s="375">
        <f t="shared" si="2"/>
        <v>0</v>
      </c>
    </row>
    <row r="53" spans="1:7">
      <c r="A53" s="361">
        <f t="shared" si="1"/>
        <v>46</v>
      </c>
      <c r="B53" s="380"/>
      <c r="C53" s="361" t="s">
        <v>1551</v>
      </c>
      <c r="D53" s="378" t="s">
        <v>136</v>
      </c>
      <c r="E53" s="377">
        <v>1</v>
      </c>
      <c r="F53" s="376">
        <v>0</v>
      </c>
      <c r="G53" s="375">
        <f t="shared" si="2"/>
        <v>0</v>
      </c>
    </row>
    <row r="54" spans="1:7">
      <c r="A54" s="361">
        <f t="shared" si="1"/>
        <v>47</v>
      </c>
      <c r="B54" s="379"/>
      <c r="C54" s="361" t="s">
        <v>861</v>
      </c>
      <c r="D54" s="378" t="s">
        <v>136</v>
      </c>
      <c r="E54" s="377">
        <v>51</v>
      </c>
      <c r="F54" s="376">
        <v>0</v>
      </c>
      <c r="G54" s="375">
        <f t="shared" si="2"/>
        <v>0</v>
      </c>
    </row>
    <row r="55" spans="1:7">
      <c r="A55" s="361">
        <f t="shared" si="1"/>
        <v>48</v>
      </c>
      <c r="B55" s="373"/>
      <c r="C55" s="372" t="s">
        <v>1550</v>
      </c>
      <c r="D55" s="372"/>
      <c r="E55" s="371"/>
      <c r="F55" s="374"/>
      <c r="G55" s="369">
        <f>SUM(G6:G54)</f>
        <v>0</v>
      </c>
    </row>
    <row r="56" spans="1:7">
      <c r="A56" s="361">
        <f t="shared" si="1"/>
        <v>49</v>
      </c>
      <c r="B56" s="328"/>
      <c r="C56" s="348"/>
      <c r="D56" s="346"/>
      <c r="E56" s="345"/>
      <c r="F56" s="374"/>
      <c r="G56" s="343"/>
    </row>
    <row r="57" spans="1:7">
      <c r="A57" s="361">
        <f t="shared" si="1"/>
        <v>50</v>
      </c>
      <c r="B57" s="373"/>
      <c r="C57" s="372"/>
      <c r="D57" s="372"/>
      <c r="E57" s="371"/>
      <c r="F57" s="370"/>
      <c r="G57" s="369"/>
    </row>
    <row r="58" spans="1:7">
      <c r="A58" s="361">
        <f t="shared" si="1"/>
        <v>51</v>
      </c>
      <c r="B58" s="328"/>
      <c r="C58" s="368" t="s">
        <v>1545</v>
      </c>
      <c r="D58" s="346"/>
      <c r="E58" s="345"/>
      <c r="F58" s="344"/>
      <c r="G58" s="343"/>
    </row>
    <row r="59" spans="1:7">
      <c r="A59" s="361">
        <f t="shared" si="1"/>
        <v>52</v>
      </c>
      <c r="B59" s="328"/>
      <c r="C59" s="366" t="s">
        <v>1549</v>
      </c>
      <c r="D59" s="363" t="s">
        <v>136</v>
      </c>
      <c r="E59" s="345">
        <v>1</v>
      </c>
      <c r="F59" s="367">
        <f>G55</f>
        <v>0</v>
      </c>
      <c r="G59" s="343">
        <f>E59*F59</f>
        <v>0</v>
      </c>
    </row>
    <row r="60" spans="1:7">
      <c r="A60" s="361">
        <f t="shared" si="1"/>
        <v>53</v>
      </c>
      <c r="B60" s="328"/>
      <c r="C60" s="366" t="s">
        <v>1548</v>
      </c>
      <c r="D60" s="363" t="s">
        <v>136</v>
      </c>
      <c r="E60" s="365">
        <v>1</v>
      </c>
      <c r="F60" s="364">
        <v>0</v>
      </c>
      <c r="G60" s="343">
        <f>E60*F60</f>
        <v>0</v>
      </c>
    </row>
    <row r="61" spans="1:7" ht="12.9" customHeight="1">
      <c r="A61" s="361">
        <f t="shared" si="1"/>
        <v>54</v>
      </c>
      <c r="B61" s="328"/>
      <c r="C61" s="348" t="s">
        <v>860</v>
      </c>
      <c r="D61" s="363"/>
      <c r="E61" s="345"/>
      <c r="F61" s="344"/>
      <c r="G61" s="343">
        <f>SUM(G59:G60)</f>
        <v>0</v>
      </c>
    </row>
    <row r="62" spans="1:7" ht="12.9" customHeight="1">
      <c r="A62" s="361">
        <f t="shared" si="1"/>
        <v>55</v>
      </c>
      <c r="B62" s="328"/>
      <c r="C62" s="351" t="s">
        <v>859</v>
      </c>
      <c r="D62" s="346"/>
      <c r="E62" s="345"/>
      <c r="F62" s="344"/>
      <c r="G62" s="362">
        <f>G61*0.01</f>
        <v>0</v>
      </c>
    </row>
    <row r="63" spans="1:7" ht="12.9" customHeight="1">
      <c r="A63" s="361">
        <f t="shared" si="1"/>
        <v>56</v>
      </c>
      <c r="B63" s="328"/>
      <c r="C63" s="351" t="s">
        <v>858</v>
      </c>
      <c r="D63" s="346"/>
      <c r="E63" s="345"/>
      <c r="F63" s="344"/>
      <c r="G63" s="362">
        <f>0.036*G61</f>
        <v>0</v>
      </c>
    </row>
    <row r="64" spans="1:7" ht="12.9" customHeight="1">
      <c r="A64" s="361">
        <f t="shared" si="1"/>
        <v>57</v>
      </c>
      <c r="B64" s="328"/>
      <c r="C64" s="351" t="s">
        <v>857</v>
      </c>
      <c r="D64" s="346"/>
      <c r="E64" s="345"/>
      <c r="F64" s="344"/>
      <c r="G64" s="360">
        <f>SUM(G61:G63)</f>
        <v>0</v>
      </c>
    </row>
  </sheetData>
  <pageMargins left="0.7" right="0.7" top="0.75" bottom="0.75" header="0.3" footer="0.3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34"/>
  <sheetViews>
    <sheetView view="pageBreakPreview" topLeftCell="A106" zoomScaleNormal="100" zoomScaleSheetLayoutView="100" workbookViewId="0">
      <selection activeCell="I146" sqref="I146"/>
    </sheetView>
  </sheetViews>
  <sheetFormatPr defaultColWidth="35.5546875" defaultRowHeight="14.4"/>
  <cols>
    <col min="1" max="1" width="3.6640625" style="359" customWidth="1"/>
    <col min="2" max="2" width="4" style="359" customWidth="1"/>
    <col min="3" max="3" width="59.6640625" style="359" customWidth="1"/>
    <col min="4" max="4" width="8.5546875" style="396" customWidth="1"/>
    <col min="5" max="5" width="9" style="395" customWidth="1"/>
    <col min="6" max="6" width="9.6640625" style="359" customWidth="1"/>
    <col min="7" max="7" width="8.6640625" style="359" bestFit="1" customWidth="1"/>
    <col min="8" max="8" width="9.109375" style="359" customWidth="1"/>
    <col min="9" max="10" width="12.6640625" style="359" customWidth="1"/>
    <col min="11" max="11" width="16.109375" style="359" customWidth="1"/>
    <col min="12" max="12" width="12.6640625" style="359" bestFit="1" customWidth="1"/>
    <col min="13" max="13" width="18.109375" style="359" customWidth="1"/>
    <col min="14" max="16384" width="35.5546875" style="359"/>
  </cols>
  <sheetData>
    <row r="1" spans="1:13" s="457" customFormat="1" ht="27" customHeight="1">
      <c r="A1" s="470" t="s">
        <v>855</v>
      </c>
      <c r="B1" s="470"/>
      <c r="C1" s="459" t="s">
        <v>854</v>
      </c>
      <c r="D1" s="458" t="s">
        <v>853</v>
      </c>
      <c r="E1" s="471" t="s">
        <v>852</v>
      </c>
      <c r="F1" s="471"/>
      <c r="G1" s="471" t="s">
        <v>851</v>
      </c>
      <c r="H1" s="471"/>
      <c r="I1" s="472" t="s">
        <v>850</v>
      </c>
      <c r="J1" s="472"/>
      <c r="K1" s="452" t="s">
        <v>849</v>
      </c>
      <c r="L1" s="452" t="s">
        <v>848</v>
      </c>
      <c r="M1" s="451" t="s">
        <v>847</v>
      </c>
    </row>
    <row r="2" spans="1:13" s="450" customFormat="1" ht="22.8">
      <c r="A2" s="473" t="s">
        <v>846</v>
      </c>
      <c r="B2" s="473"/>
      <c r="C2" s="456" t="s">
        <v>845</v>
      </c>
      <c r="D2" s="455" t="s">
        <v>744</v>
      </c>
      <c r="E2" s="454" t="s">
        <v>844</v>
      </c>
      <c r="F2" s="453" t="s">
        <v>843</v>
      </c>
      <c r="G2" s="453" t="s">
        <v>842</v>
      </c>
      <c r="H2" s="453" t="s">
        <v>840</v>
      </c>
      <c r="I2" s="453" t="s">
        <v>841</v>
      </c>
      <c r="J2" s="453" t="s">
        <v>840</v>
      </c>
      <c r="K2" s="452" t="s">
        <v>839</v>
      </c>
      <c r="L2" s="452" t="s">
        <v>839</v>
      </c>
      <c r="M2" s="451" t="s">
        <v>838</v>
      </c>
    </row>
    <row r="3" spans="1:13" s="446" customFormat="1" ht="15" thickBot="1">
      <c r="A3" s="468">
        <v>1</v>
      </c>
      <c r="B3" s="469"/>
      <c r="C3" s="448">
        <v>2</v>
      </c>
      <c r="D3" s="447">
        <v>3</v>
      </c>
      <c r="E3" s="449">
        <v>4</v>
      </c>
      <c r="F3" s="447">
        <v>5</v>
      </c>
      <c r="G3" s="448">
        <v>6</v>
      </c>
      <c r="H3" s="447">
        <v>7</v>
      </c>
      <c r="I3" s="447">
        <v>8</v>
      </c>
      <c r="J3" s="447">
        <v>9</v>
      </c>
      <c r="K3" s="447">
        <v>10</v>
      </c>
      <c r="L3" s="447">
        <v>11</v>
      </c>
      <c r="M3" s="447">
        <v>12</v>
      </c>
    </row>
    <row r="4" spans="1:13" ht="15" customHeight="1" thickTop="1">
      <c r="A4" s="445"/>
      <c r="B4" s="445"/>
      <c r="C4" s="444"/>
      <c r="D4" s="443"/>
      <c r="E4" s="441"/>
      <c r="F4" s="441"/>
      <c r="G4" s="442"/>
      <c r="H4" s="442"/>
      <c r="I4" s="441"/>
      <c r="J4" s="441"/>
      <c r="K4" s="440"/>
      <c r="L4" s="404"/>
      <c r="M4" s="404"/>
    </row>
    <row r="5" spans="1:13" s="397" customFormat="1" ht="15" customHeight="1">
      <c r="A5" s="404"/>
      <c r="B5" s="404"/>
      <c r="C5" s="433" t="s">
        <v>837</v>
      </c>
      <c r="D5" s="414"/>
      <c r="E5" s="401"/>
      <c r="F5" s="399"/>
      <c r="G5" s="401"/>
      <c r="H5" s="401"/>
      <c r="I5" s="401"/>
      <c r="J5" s="401"/>
      <c r="K5" s="401"/>
      <c r="L5" s="404"/>
      <c r="M5" s="404"/>
    </row>
    <row r="6" spans="1:13" s="397" customFormat="1" ht="15" customHeight="1">
      <c r="A6" s="405">
        <v>1</v>
      </c>
      <c r="B6" s="404"/>
      <c r="C6" s="405" t="s">
        <v>836</v>
      </c>
      <c r="D6" s="423" t="s">
        <v>221</v>
      </c>
      <c r="E6" s="416">
        <v>30</v>
      </c>
      <c r="F6" s="399"/>
      <c r="G6" s="93">
        <v>0</v>
      </c>
      <c r="H6" s="93">
        <v>0</v>
      </c>
      <c r="I6" s="401">
        <f>E6*G6*1.05</f>
        <v>0</v>
      </c>
      <c r="J6" s="401">
        <f>E6*H6</f>
        <v>0</v>
      </c>
      <c r="K6" s="401">
        <f>I6+J6</f>
        <v>0</v>
      </c>
      <c r="L6" s="405"/>
      <c r="M6" s="404"/>
    </row>
    <row r="7" spans="1:13" s="397" customFormat="1" ht="15" customHeight="1">
      <c r="A7" s="405">
        <f t="shared" ref="A7:A51" si="0">A6+1</f>
        <v>2</v>
      </c>
      <c r="B7" s="404"/>
      <c r="C7" s="405"/>
      <c r="D7" s="423"/>
      <c r="E7" s="416"/>
      <c r="F7" s="399"/>
      <c r="G7" s="93">
        <v>0</v>
      </c>
      <c r="H7" s="93">
        <v>0</v>
      </c>
      <c r="I7" s="401"/>
      <c r="J7" s="401"/>
      <c r="K7" s="401"/>
      <c r="L7" s="405"/>
      <c r="M7" s="404"/>
    </row>
    <row r="8" spans="1:13" s="397" customFormat="1" ht="15" customHeight="1">
      <c r="A8" s="405">
        <f t="shared" si="0"/>
        <v>3</v>
      </c>
      <c r="B8" s="404"/>
      <c r="C8" s="433" t="s">
        <v>835</v>
      </c>
      <c r="D8" s="435"/>
      <c r="E8" s="437"/>
      <c r="F8" s="399"/>
      <c r="G8" s="93">
        <v>0</v>
      </c>
      <c r="H8" s="93">
        <v>0</v>
      </c>
      <c r="I8" s="401"/>
      <c r="J8" s="401"/>
      <c r="K8" s="401"/>
      <c r="L8" s="405"/>
      <c r="M8" s="404"/>
    </row>
    <row r="9" spans="1:13" s="397" customFormat="1" ht="15" customHeight="1">
      <c r="A9" s="405">
        <f t="shared" si="0"/>
        <v>4</v>
      </c>
      <c r="B9" s="404"/>
      <c r="C9" s="417" t="s">
        <v>834</v>
      </c>
      <c r="D9" s="435" t="s">
        <v>136</v>
      </c>
      <c r="E9" s="416">
        <v>31</v>
      </c>
      <c r="F9" s="399"/>
      <c r="G9" s="93">
        <v>0</v>
      </c>
      <c r="H9" s="93">
        <v>0</v>
      </c>
      <c r="I9" s="401">
        <f>E9*G9</f>
        <v>0</v>
      </c>
      <c r="J9" s="401">
        <f>E9*H9</f>
        <v>0</v>
      </c>
      <c r="K9" s="401">
        <f>I9+J9</f>
        <v>0</v>
      </c>
      <c r="L9" s="399"/>
      <c r="M9" s="398"/>
    </row>
    <row r="10" spans="1:13" s="397" customFormat="1" ht="15" customHeight="1">
      <c r="A10" s="405">
        <f t="shared" si="0"/>
        <v>5</v>
      </c>
      <c r="B10" s="404"/>
      <c r="C10" s="436" t="s">
        <v>833</v>
      </c>
      <c r="D10" s="435" t="s">
        <v>136</v>
      </c>
      <c r="E10" s="416">
        <v>18</v>
      </c>
      <c r="F10" s="399"/>
      <c r="G10" s="93">
        <v>0</v>
      </c>
      <c r="H10" s="93">
        <v>0</v>
      </c>
      <c r="I10" s="401">
        <f>E10*G10</f>
        <v>0</v>
      </c>
      <c r="J10" s="401">
        <f>E10*H10</f>
        <v>0</v>
      </c>
      <c r="K10" s="401">
        <f>I10+J10</f>
        <v>0</v>
      </c>
      <c r="L10" s="399"/>
      <c r="M10" s="398"/>
    </row>
    <row r="11" spans="1:13" s="397" customFormat="1" ht="15" customHeight="1">
      <c r="A11" s="405">
        <f t="shared" si="0"/>
        <v>6</v>
      </c>
      <c r="B11" s="404"/>
      <c r="C11" s="436" t="s">
        <v>832</v>
      </c>
      <c r="D11" s="435" t="s">
        <v>136</v>
      </c>
      <c r="E11" s="416">
        <v>20</v>
      </c>
      <c r="F11" s="399"/>
      <c r="G11" s="93">
        <v>0</v>
      </c>
      <c r="H11" s="93">
        <v>0</v>
      </c>
      <c r="I11" s="401">
        <f>E11*G11</f>
        <v>0</v>
      </c>
      <c r="J11" s="401">
        <f>E11*H11</f>
        <v>0</v>
      </c>
      <c r="K11" s="401">
        <f>I11+J11</f>
        <v>0</v>
      </c>
      <c r="L11" s="399"/>
      <c r="M11" s="398"/>
    </row>
    <row r="12" spans="1:13" s="397" customFormat="1" ht="15" customHeight="1">
      <c r="A12" s="405">
        <f t="shared" si="0"/>
        <v>7</v>
      </c>
      <c r="B12" s="404"/>
      <c r="C12" s="436"/>
      <c r="D12" s="435"/>
      <c r="E12" s="416"/>
      <c r="F12" s="399"/>
      <c r="G12" s="93">
        <v>0</v>
      </c>
      <c r="H12" s="93">
        <v>0</v>
      </c>
      <c r="I12" s="401"/>
      <c r="J12" s="401"/>
      <c r="K12" s="401"/>
      <c r="L12" s="399"/>
      <c r="M12" s="398"/>
    </row>
    <row r="13" spans="1:13" s="397" customFormat="1" ht="15" customHeight="1">
      <c r="A13" s="405">
        <f t="shared" si="0"/>
        <v>8</v>
      </c>
      <c r="B13" s="404"/>
      <c r="C13" s="425" t="s">
        <v>831</v>
      </c>
      <c r="D13" s="424"/>
      <c r="E13" s="434"/>
      <c r="F13" s="399"/>
      <c r="G13" s="93">
        <v>0</v>
      </c>
      <c r="H13" s="93">
        <v>0</v>
      </c>
      <c r="I13" s="401"/>
      <c r="J13" s="401"/>
      <c r="K13" s="401"/>
      <c r="L13" s="405"/>
      <c r="M13" s="404"/>
    </row>
    <row r="14" spans="1:13" s="397" customFormat="1" ht="15" customHeight="1">
      <c r="A14" s="405">
        <f t="shared" si="0"/>
        <v>9</v>
      </c>
      <c r="B14" s="404"/>
      <c r="C14" s="405" t="s">
        <v>830</v>
      </c>
      <c r="D14" s="423" t="s">
        <v>221</v>
      </c>
      <c r="E14" s="418">
        <v>10</v>
      </c>
      <c r="F14" s="399"/>
      <c r="G14" s="93">
        <v>0</v>
      </c>
      <c r="H14" s="93">
        <v>0</v>
      </c>
      <c r="I14" s="401">
        <f>E14*G14*1.05</f>
        <v>0</v>
      </c>
      <c r="J14" s="401">
        <f>E14*H14</f>
        <v>0</v>
      </c>
      <c r="K14" s="401">
        <f>I14+J14</f>
        <v>0</v>
      </c>
      <c r="L14" s="405"/>
      <c r="M14" s="404"/>
    </row>
    <row r="15" spans="1:13" s="397" customFormat="1" ht="15" customHeight="1">
      <c r="A15" s="405">
        <f t="shared" si="0"/>
        <v>10</v>
      </c>
      <c r="B15" s="404"/>
      <c r="C15" s="405" t="s">
        <v>829</v>
      </c>
      <c r="D15" s="423" t="s">
        <v>221</v>
      </c>
      <c r="E15" s="418">
        <v>0</v>
      </c>
      <c r="F15" s="399"/>
      <c r="G15" s="93">
        <v>0</v>
      </c>
      <c r="H15" s="93">
        <v>0</v>
      </c>
      <c r="I15" s="401">
        <f>E15*G15*1.05</f>
        <v>0</v>
      </c>
      <c r="J15" s="401">
        <f>E15*H15</f>
        <v>0</v>
      </c>
      <c r="K15" s="401">
        <f>I15+J15</f>
        <v>0</v>
      </c>
      <c r="L15" s="405"/>
      <c r="M15" s="404"/>
    </row>
    <row r="16" spans="1:13" s="397" customFormat="1" ht="15" customHeight="1">
      <c r="A16" s="405">
        <f t="shared" si="0"/>
        <v>11</v>
      </c>
      <c r="B16" s="404"/>
      <c r="C16" s="405" t="s">
        <v>828</v>
      </c>
      <c r="D16" s="423" t="s">
        <v>221</v>
      </c>
      <c r="E16" s="418">
        <v>80</v>
      </c>
      <c r="F16" s="399"/>
      <c r="G16" s="93">
        <v>0</v>
      </c>
      <c r="H16" s="93">
        <v>0</v>
      </c>
      <c r="I16" s="401">
        <f>E16*G16*1.05</f>
        <v>0</v>
      </c>
      <c r="J16" s="401">
        <f>E16*H16</f>
        <v>0</v>
      </c>
      <c r="K16" s="401">
        <f>I16+J16</f>
        <v>0</v>
      </c>
      <c r="L16" s="405"/>
      <c r="M16" s="404"/>
    </row>
    <row r="17" spans="1:13" s="397" customFormat="1" ht="15" customHeight="1">
      <c r="A17" s="405">
        <f t="shared" si="0"/>
        <v>12</v>
      </c>
      <c r="B17" s="404"/>
      <c r="C17" s="405"/>
      <c r="D17" s="423"/>
      <c r="E17" s="418"/>
      <c r="F17" s="399"/>
      <c r="G17" s="93">
        <v>0</v>
      </c>
      <c r="H17" s="93">
        <v>0</v>
      </c>
      <c r="I17" s="401"/>
      <c r="J17" s="401"/>
      <c r="K17" s="401"/>
      <c r="L17" s="405"/>
      <c r="M17" s="404"/>
    </row>
    <row r="18" spans="1:13" s="397" customFormat="1" ht="15" customHeight="1">
      <c r="A18" s="405">
        <f t="shared" si="0"/>
        <v>13</v>
      </c>
      <c r="B18" s="404"/>
      <c r="C18" s="433" t="s">
        <v>827</v>
      </c>
      <c r="D18" s="435"/>
      <c r="E18" s="437"/>
      <c r="F18" s="399"/>
      <c r="G18" s="93">
        <v>0</v>
      </c>
      <c r="H18" s="93">
        <v>0</v>
      </c>
      <c r="I18" s="401"/>
      <c r="J18" s="401"/>
      <c r="K18" s="401"/>
      <c r="L18" s="405"/>
      <c r="M18" s="404"/>
    </row>
    <row r="19" spans="1:13" s="397" customFormat="1" ht="15" customHeight="1">
      <c r="A19" s="405">
        <f t="shared" si="0"/>
        <v>14</v>
      </c>
      <c r="B19" s="404"/>
      <c r="C19" s="436" t="s">
        <v>826</v>
      </c>
      <c r="D19" s="435" t="s">
        <v>254</v>
      </c>
      <c r="E19" s="416">
        <v>5</v>
      </c>
      <c r="F19" s="399"/>
      <c r="G19" s="93">
        <v>0</v>
      </c>
      <c r="H19" s="93">
        <v>0</v>
      </c>
      <c r="I19" s="401">
        <f>E19*G19</f>
        <v>0</v>
      </c>
      <c r="J19" s="401">
        <f>E19*H19</f>
        <v>0</v>
      </c>
      <c r="K19" s="401">
        <f>I19+J19</f>
        <v>0</v>
      </c>
      <c r="L19" s="405"/>
      <c r="M19" s="404"/>
    </row>
    <row r="20" spans="1:13" s="397" customFormat="1" ht="15" customHeight="1">
      <c r="A20" s="405">
        <f t="shared" si="0"/>
        <v>15</v>
      </c>
      <c r="B20" s="404"/>
      <c r="C20" s="436"/>
      <c r="D20" s="435"/>
      <c r="E20" s="437"/>
      <c r="F20" s="399"/>
      <c r="G20" s="93">
        <v>0</v>
      </c>
      <c r="H20" s="93">
        <v>0</v>
      </c>
      <c r="I20" s="401"/>
      <c r="J20" s="401"/>
      <c r="K20" s="401"/>
      <c r="L20" s="405"/>
      <c r="M20" s="404"/>
    </row>
    <row r="21" spans="1:13" s="397" customFormat="1" ht="15" customHeight="1">
      <c r="A21" s="405">
        <f t="shared" si="0"/>
        <v>16</v>
      </c>
      <c r="B21" s="404"/>
      <c r="C21" s="425" t="s">
        <v>825</v>
      </c>
      <c r="D21" s="405"/>
      <c r="E21" s="417"/>
      <c r="F21" s="399"/>
      <c r="G21" s="93">
        <v>0</v>
      </c>
      <c r="H21" s="93">
        <v>0</v>
      </c>
      <c r="I21" s="401"/>
      <c r="J21" s="401"/>
      <c r="K21" s="401"/>
      <c r="L21" s="405"/>
      <c r="M21" s="404"/>
    </row>
    <row r="22" spans="1:13" s="397" customFormat="1" ht="15" customHeight="1">
      <c r="A22" s="405">
        <f t="shared" si="0"/>
        <v>17</v>
      </c>
      <c r="B22" s="404"/>
      <c r="C22" s="417" t="s">
        <v>824</v>
      </c>
      <c r="D22" s="423" t="s">
        <v>254</v>
      </c>
      <c r="E22" s="418">
        <v>70</v>
      </c>
      <c r="F22" s="399"/>
      <c r="G22" s="93">
        <v>0</v>
      </c>
      <c r="H22" s="93">
        <v>0</v>
      </c>
      <c r="I22" s="401">
        <f>E22*G22*0.001</f>
        <v>0</v>
      </c>
      <c r="J22" s="401">
        <f>E22*H22</f>
        <v>0</v>
      </c>
      <c r="K22" s="401">
        <f>I22+J22</f>
        <v>0</v>
      </c>
      <c r="L22" s="405"/>
      <c r="M22" s="404"/>
    </row>
    <row r="23" spans="1:13" s="397" customFormat="1" ht="15" customHeight="1">
      <c r="A23" s="405">
        <f t="shared" si="0"/>
        <v>18</v>
      </c>
      <c r="B23" s="404"/>
      <c r="C23" s="436"/>
      <c r="D23" s="435"/>
      <c r="E23" s="437"/>
      <c r="F23" s="399"/>
      <c r="G23" s="93">
        <v>0</v>
      </c>
      <c r="H23" s="93">
        <v>0</v>
      </c>
      <c r="I23" s="401"/>
      <c r="J23" s="401"/>
      <c r="K23" s="401"/>
      <c r="L23" s="405"/>
      <c r="M23" s="404"/>
    </row>
    <row r="24" spans="1:13" s="397" customFormat="1" ht="15" customHeight="1">
      <c r="A24" s="405">
        <f t="shared" si="0"/>
        <v>19</v>
      </c>
      <c r="B24" s="404"/>
      <c r="C24" s="433" t="s">
        <v>823</v>
      </c>
      <c r="D24" s="435"/>
      <c r="E24" s="437"/>
      <c r="F24" s="399"/>
      <c r="G24" s="93">
        <v>0</v>
      </c>
      <c r="H24" s="93">
        <v>0</v>
      </c>
      <c r="I24" s="401"/>
      <c r="J24" s="401"/>
      <c r="K24" s="401"/>
      <c r="L24" s="399"/>
      <c r="M24" s="398"/>
    </row>
    <row r="25" spans="1:13" s="397" customFormat="1" ht="15" customHeight="1">
      <c r="A25" s="405">
        <f t="shared" si="0"/>
        <v>20</v>
      </c>
      <c r="B25" s="404"/>
      <c r="C25" s="436" t="s">
        <v>822</v>
      </c>
      <c r="D25" s="435" t="s">
        <v>136</v>
      </c>
      <c r="E25" s="416">
        <v>30</v>
      </c>
      <c r="F25" s="399"/>
      <c r="G25" s="93">
        <v>0</v>
      </c>
      <c r="H25" s="93">
        <v>0</v>
      </c>
      <c r="I25" s="401">
        <f>E25*G25</f>
        <v>0</v>
      </c>
      <c r="J25" s="401">
        <f>E25*H25</f>
        <v>0</v>
      </c>
      <c r="K25" s="401">
        <f>I25+J25</f>
        <v>0</v>
      </c>
      <c r="L25" s="399"/>
      <c r="M25" s="398"/>
    </row>
    <row r="26" spans="1:13" s="397" customFormat="1" ht="15" customHeight="1">
      <c r="A26" s="405">
        <f t="shared" si="0"/>
        <v>21</v>
      </c>
      <c r="B26" s="404"/>
      <c r="C26" s="436"/>
      <c r="D26" s="435"/>
      <c r="E26" s="416"/>
      <c r="F26" s="399"/>
      <c r="G26" s="93">
        <v>0</v>
      </c>
      <c r="H26" s="93">
        <v>0</v>
      </c>
      <c r="I26" s="401"/>
      <c r="J26" s="401"/>
      <c r="K26" s="401"/>
      <c r="L26" s="399"/>
      <c r="M26" s="398"/>
    </row>
    <row r="27" spans="1:13" s="397" customFormat="1" ht="15" customHeight="1">
      <c r="A27" s="405">
        <f t="shared" si="0"/>
        <v>22</v>
      </c>
      <c r="B27" s="404"/>
      <c r="C27" s="433" t="s">
        <v>821</v>
      </c>
      <c r="D27" s="435"/>
      <c r="E27" s="437"/>
      <c r="F27" s="438"/>
      <c r="G27" s="93">
        <v>0</v>
      </c>
      <c r="H27" s="93">
        <v>0</v>
      </c>
      <c r="I27" s="401"/>
      <c r="J27" s="401"/>
      <c r="K27" s="401"/>
      <c r="L27" s="405"/>
      <c r="M27" s="404"/>
    </row>
    <row r="28" spans="1:13" s="397" customFormat="1" ht="15" customHeight="1">
      <c r="A28" s="405">
        <f t="shared" si="0"/>
        <v>23</v>
      </c>
      <c r="B28" s="404"/>
      <c r="C28" s="436" t="s">
        <v>820</v>
      </c>
      <c r="D28" s="435" t="s">
        <v>221</v>
      </c>
      <c r="E28" s="416">
        <v>40</v>
      </c>
      <c r="F28" s="399"/>
      <c r="G28" s="93">
        <v>0</v>
      </c>
      <c r="H28" s="93">
        <v>0</v>
      </c>
      <c r="I28" s="401">
        <f t="shared" ref="I28:I34" si="1">E28*G28*1.05</f>
        <v>0</v>
      </c>
      <c r="J28" s="401">
        <f t="shared" ref="J28:J34" si="2">E28*H28</f>
        <v>0</v>
      </c>
      <c r="K28" s="401">
        <f t="shared" ref="K28:K34" si="3">I28+J28</f>
        <v>0</v>
      </c>
      <c r="L28" s="405"/>
      <c r="M28" s="404"/>
    </row>
    <row r="29" spans="1:13" s="397" customFormat="1" ht="15" customHeight="1">
      <c r="A29" s="405">
        <f t="shared" si="0"/>
        <v>24</v>
      </c>
      <c r="B29" s="404"/>
      <c r="C29" s="436" t="s">
        <v>814</v>
      </c>
      <c r="D29" s="435" t="s">
        <v>221</v>
      </c>
      <c r="E29" s="416">
        <v>390</v>
      </c>
      <c r="F29" s="399"/>
      <c r="G29" s="93">
        <v>0</v>
      </c>
      <c r="H29" s="93">
        <v>0</v>
      </c>
      <c r="I29" s="401">
        <f t="shared" si="1"/>
        <v>0</v>
      </c>
      <c r="J29" s="401">
        <f t="shared" si="2"/>
        <v>0</v>
      </c>
      <c r="K29" s="401">
        <f t="shared" si="3"/>
        <v>0</v>
      </c>
      <c r="L29" s="405"/>
      <c r="M29" s="404"/>
    </row>
    <row r="30" spans="1:13" s="397" customFormat="1" ht="15" customHeight="1">
      <c r="A30" s="405">
        <f t="shared" si="0"/>
        <v>25</v>
      </c>
      <c r="B30" s="404"/>
      <c r="C30" s="436" t="s">
        <v>813</v>
      </c>
      <c r="D30" s="435" t="s">
        <v>221</v>
      </c>
      <c r="E30" s="416">
        <v>610</v>
      </c>
      <c r="F30" s="399"/>
      <c r="G30" s="93">
        <v>0</v>
      </c>
      <c r="H30" s="93">
        <v>0</v>
      </c>
      <c r="I30" s="401">
        <f t="shared" si="1"/>
        <v>0</v>
      </c>
      <c r="J30" s="401">
        <f t="shared" si="2"/>
        <v>0</v>
      </c>
      <c r="K30" s="401">
        <f t="shared" si="3"/>
        <v>0</v>
      </c>
      <c r="L30" s="405"/>
      <c r="M30" s="404"/>
    </row>
    <row r="31" spans="1:13" ht="15" customHeight="1">
      <c r="A31" s="405">
        <f t="shared" si="0"/>
        <v>26</v>
      </c>
      <c r="B31" s="404"/>
      <c r="C31" s="436" t="s">
        <v>819</v>
      </c>
      <c r="D31" s="435" t="s">
        <v>221</v>
      </c>
      <c r="E31" s="416">
        <v>50</v>
      </c>
      <c r="F31" s="399"/>
      <c r="G31" s="93">
        <v>0</v>
      </c>
      <c r="H31" s="93">
        <v>0</v>
      </c>
      <c r="I31" s="401">
        <f t="shared" si="1"/>
        <v>0</v>
      </c>
      <c r="J31" s="401">
        <f t="shared" si="2"/>
        <v>0</v>
      </c>
      <c r="K31" s="401">
        <f t="shared" si="3"/>
        <v>0</v>
      </c>
      <c r="L31" s="405"/>
      <c r="M31" s="404"/>
    </row>
    <row r="32" spans="1:13" ht="15" customHeight="1">
      <c r="A32" s="405">
        <f t="shared" si="0"/>
        <v>27</v>
      </c>
      <c r="B32" s="404"/>
      <c r="C32" s="436" t="s">
        <v>818</v>
      </c>
      <c r="D32" s="435" t="s">
        <v>221</v>
      </c>
      <c r="E32" s="416">
        <v>40</v>
      </c>
      <c r="F32" s="399"/>
      <c r="G32" s="93">
        <v>0</v>
      </c>
      <c r="H32" s="93">
        <v>0</v>
      </c>
      <c r="I32" s="401">
        <f t="shared" si="1"/>
        <v>0</v>
      </c>
      <c r="J32" s="401">
        <f t="shared" si="2"/>
        <v>0</v>
      </c>
      <c r="K32" s="401">
        <f t="shared" si="3"/>
        <v>0</v>
      </c>
      <c r="L32" s="405"/>
      <c r="M32" s="404"/>
    </row>
    <row r="33" spans="1:13" ht="15" customHeight="1">
      <c r="A33" s="405">
        <f t="shared" si="0"/>
        <v>28</v>
      </c>
      <c r="B33" s="404"/>
      <c r="C33" s="436" t="s">
        <v>817</v>
      </c>
      <c r="D33" s="435" t="s">
        <v>221</v>
      </c>
      <c r="E33" s="416">
        <v>50</v>
      </c>
      <c r="F33" s="399"/>
      <c r="G33" s="93">
        <v>0</v>
      </c>
      <c r="H33" s="93">
        <v>0</v>
      </c>
      <c r="I33" s="401">
        <f t="shared" si="1"/>
        <v>0</v>
      </c>
      <c r="J33" s="401">
        <f t="shared" si="2"/>
        <v>0</v>
      </c>
      <c r="K33" s="401">
        <f t="shared" si="3"/>
        <v>0</v>
      </c>
      <c r="L33" s="405"/>
      <c r="M33" s="404"/>
    </row>
    <row r="34" spans="1:13" ht="15" customHeight="1">
      <c r="A34" s="405">
        <f t="shared" si="0"/>
        <v>29</v>
      </c>
      <c r="B34" s="404"/>
      <c r="C34" s="436" t="s">
        <v>816</v>
      </c>
      <c r="D34" s="435" t="s">
        <v>221</v>
      </c>
      <c r="E34" s="416">
        <v>55</v>
      </c>
      <c r="F34" s="399"/>
      <c r="G34" s="93">
        <v>0</v>
      </c>
      <c r="H34" s="93">
        <v>0</v>
      </c>
      <c r="I34" s="401">
        <f t="shared" si="1"/>
        <v>0</v>
      </c>
      <c r="J34" s="401">
        <f t="shared" si="2"/>
        <v>0</v>
      </c>
      <c r="K34" s="401">
        <f t="shared" si="3"/>
        <v>0</v>
      </c>
      <c r="L34" s="405"/>
      <c r="M34" s="404"/>
    </row>
    <row r="35" spans="1:13" s="397" customFormat="1" ht="15" customHeight="1">
      <c r="A35" s="405">
        <f t="shared" si="0"/>
        <v>30</v>
      </c>
      <c r="B35" s="404"/>
      <c r="C35" s="436"/>
      <c r="D35" s="435"/>
      <c r="E35" s="437"/>
      <c r="F35" s="438"/>
      <c r="G35" s="93">
        <v>0</v>
      </c>
      <c r="H35" s="93">
        <v>0</v>
      </c>
      <c r="I35" s="401"/>
      <c r="J35" s="401"/>
      <c r="K35" s="401"/>
      <c r="L35" s="405"/>
      <c r="M35" s="404"/>
    </row>
    <row r="36" spans="1:13" s="397" customFormat="1" ht="15" customHeight="1">
      <c r="A36" s="405">
        <f t="shared" si="0"/>
        <v>31</v>
      </c>
      <c r="B36" s="404"/>
      <c r="C36" s="433" t="s">
        <v>815</v>
      </c>
      <c r="D36" s="435"/>
      <c r="E36" s="437"/>
      <c r="F36" s="438"/>
      <c r="G36" s="93">
        <v>0</v>
      </c>
      <c r="H36" s="93">
        <v>0</v>
      </c>
      <c r="I36" s="401"/>
      <c r="J36" s="401"/>
      <c r="K36" s="401"/>
      <c r="L36" s="405"/>
      <c r="M36" s="404"/>
    </row>
    <row r="37" spans="1:13" s="397" customFormat="1" ht="15" customHeight="1">
      <c r="A37" s="405">
        <f t="shared" si="0"/>
        <v>32</v>
      </c>
      <c r="B37" s="404"/>
      <c r="C37" s="436" t="s">
        <v>814</v>
      </c>
      <c r="D37" s="435" t="s">
        <v>221</v>
      </c>
      <c r="E37" s="416">
        <v>30</v>
      </c>
      <c r="F37" s="439"/>
      <c r="G37" s="93">
        <v>0</v>
      </c>
      <c r="H37" s="93">
        <v>0</v>
      </c>
      <c r="I37" s="401">
        <f>E37*G37*1.05</f>
        <v>0</v>
      </c>
      <c r="J37" s="401">
        <f>E37*H37</f>
        <v>0</v>
      </c>
      <c r="K37" s="401">
        <f>I37+J37</f>
        <v>0</v>
      </c>
      <c r="L37" s="405"/>
      <c r="M37" s="404"/>
    </row>
    <row r="38" spans="1:13" s="397" customFormat="1" ht="15" customHeight="1">
      <c r="A38" s="405">
        <f t="shared" si="0"/>
        <v>33</v>
      </c>
      <c r="B38" s="404"/>
      <c r="C38" s="436" t="s">
        <v>813</v>
      </c>
      <c r="D38" s="435" t="s">
        <v>221</v>
      </c>
      <c r="E38" s="416">
        <v>60</v>
      </c>
      <c r="F38" s="439"/>
      <c r="G38" s="93">
        <v>0</v>
      </c>
      <c r="H38" s="93">
        <v>0</v>
      </c>
      <c r="I38" s="401">
        <f>E38*G38*1.05</f>
        <v>0</v>
      </c>
      <c r="J38" s="401">
        <f>E38*H38</f>
        <v>0</v>
      </c>
      <c r="K38" s="401">
        <f>I38+J38</f>
        <v>0</v>
      </c>
      <c r="L38" s="405"/>
      <c r="M38" s="404"/>
    </row>
    <row r="39" spans="1:13" s="397" customFormat="1" ht="15" customHeight="1">
      <c r="A39" s="405">
        <f t="shared" si="0"/>
        <v>34</v>
      </c>
      <c r="B39" s="404"/>
      <c r="C39" s="436" t="s">
        <v>812</v>
      </c>
      <c r="D39" s="435" t="s">
        <v>221</v>
      </c>
      <c r="E39" s="416">
        <v>20</v>
      </c>
      <c r="F39" s="399"/>
      <c r="G39" s="93">
        <v>0</v>
      </c>
      <c r="H39" s="93">
        <v>0</v>
      </c>
      <c r="I39" s="401">
        <f>E39*G39*1.05</f>
        <v>0</v>
      </c>
      <c r="J39" s="401">
        <f>E39*H39</f>
        <v>0</v>
      </c>
      <c r="K39" s="401">
        <f>I39+J39</f>
        <v>0</v>
      </c>
      <c r="L39" s="428"/>
      <c r="M39" s="428"/>
    </row>
    <row r="40" spans="1:13" s="397" customFormat="1" ht="15" customHeight="1">
      <c r="A40" s="405">
        <f t="shared" si="0"/>
        <v>35</v>
      </c>
      <c r="B40" s="404"/>
      <c r="C40" s="405" t="s">
        <v>811</v>
      </c>
      <c r="D40" s="435" t="s">
        <v>221</v>
      </c>
      <c r="E40" s="416">
        <v>150</v>
      </c>
      <c r="F40" s="428"/>
      <c r="G40" s="93">
        <v>0</v>
      </c>
      <c r="H40" s="93">
        <v>0</v>
      </c>
      <c r="I40" s="401">
        <f>E40*G40*1.05</f>
        <v>0</v>
      </c>
      <c r="J40" s="401">
        <f>E40*H40</f>
        <v>0</v>
      </c>
      <c r="K40" s="401">
        <f>I40+J40</f>
        <v>0</v>
      </c>
      <c r="L40" s="399"/>
      <c r="M40" s="398"/>
    </row>
    <row r="41" spans="1:13" s="397" customFormat="1" ht="15" customHeight="1">
      <c r="A41" s="405">
        <f t="shared" si="0"/>
        <v>36</v>
      </c>
      <c r="B41" s="404"/>
      <c r="C41" s="436" t="s">
        <v>810</v>
      </c>
      <c r="D41" s="435" t="s">
        <v>221</v>
      </c>
      <c r="E41" s="416">
        <v>10</v>
      </c>
      <c r="F41" s="428"/>
      <c r="G41" s="93">
        <v>0</v>
      </c>
      <c r="H41" s="93">
        <v>0</v>
      </c>
      <c r="I41" s="401">
        <f>E41*G41*1.05</f>
        <v>0</v>
      </c>
      <c r="J41" s="401">
        <f>E41*H41</f>
        <v>0</v>
      </c>
      <c r="K41" s="401">
        <f>I41+J41</f>
        <v>0</v>
      </c>
      <c r="L41" s="399"/>
      <c r="M41" s="398"/>
    </row>
    <row r="42" spans="1:13" s="397" customFormat="1" ht="15" customHeight="1">
      <c r="A42" s="405">
        <f t="shared" si="0"/>
        <v>37</v>
      </c>
      <c r="B42" s="404"/>
      <c r="C42" s="436"/>
      <c r="D42" s="435"/>
      <c r="E42" s="437"/>
      <c r="F42" s="438"/>
      <c r="G42" s="93">
        <v>0</v>
      </c>
      <c r="H42" s="93">
        <v>0</v>
      </c>
      <c r="I42" s="401"/>
      <c r="J42" s="401"/>
      <c r="K42" s="401"/>
      <c r="L42" s="405"/>
      <c r="M42" s="404"/>
    </row>
    <row r="43" spans="1:13" ht="15" customHeight="1">
      <c r="A43" s="405">
        <f t="shared" si="0"/>
        <v>38</v>
      </c>
      <c r="B43" s="404"/>
      <c r="C43" s="433" t="s">
        <v>809</v>
      </c>
      <c r="D43" s="435"/>
      <c r="E43" s="437"/>
      <c r="F43" s="399"/>
      <c r="G43" s="93">
        <v>0</v>
      </c>
      <c r="H43" s="93">
        <v>0</v>
      </c>
      <c r="I43" s="401"/>
      <c r="J43" s="401"/>
      <c r="K43" s="401"/>
      <c r="L43" s="428"/>
      <c r="M43" s="428"/>
    </row>
    <row r="44" spans="1:13" ht="15" customHeight="1">
      <c r="A44" s="405">
        <f t="shared" si="0"/>
        <v>39</v>
      </c>
      <c r="B44" s="404"/>
      <c r="C44" s="436" t="s">
        <v>808</v>
      </c>
      <c r="D44" s="435" t="s">
        <v>136</v>
      </c>
      <c r="E44" s="416">
        <v>140</v>
      </c>
      <c r="F44" s="399"/>
      <c r="G44" s="93">
        <v>0</v>
      </c>
      <c r="H44" s="93">
        <v>0</v>
      </c>
      <c r="I44" s="401">
        <f>E44*G44</f>
        <v>0</v>
      </c>
      <c r="J44" s="401">
        <f>E44*H44</f>
        <v>0</v>
      </c>
      <c r="K44" s="401">
        <f>I44+J44</f>
        <v>0</v>
      </c>
      <c r="L44" s="405"/>
      <c r="M44" s="404"/>
    </row>
    <row r="45" spans="1:13" s="397" customFormat="1" ht="15" customHeight="1">
      <c r="A45" s="405">
        <f t="shared" si="0"/>
        <v>40</v>
      </c>
      <c r="B45" s="404"/>
      <c r="C45" s="436" t="s">
        <v>807</v>
      </c>
      <c r="D45" s="435" t="s">
        <v>221</v>
      </c>
      <c r="E45" s="416">
        <v>350</v>
      </c>
      <c r="F45" s="399"/>
      <c r="G45" s="93">
        <v>0</v>
      </c>
      <c r="H45" s="93">
        <v>0</v>
      </c>
      <c r="I45" s="401">
        <f>E45*G45*1.05</f>
        <v>0</v>
      </c>
      <c r="J45" s="401">
        <f>E45*H45</f>
        <v>0</v>
      </c>
      <c r="K45" s="401">
        <f>I45+J45</f>
        <v>0</v>
      </c>
      <c r="L45" s="405"/>
      <c r="M45" s="404"/>
    </row>
    <row r="46" spans="1:13" ht="15" customHeight="1">
      <c r="A46" s="405">
        <f t="shared" si="0"/>
        <v>41</v>
      </c>
      <c r="B46" s="404"/>
      <c r="C46" s="436"/>
      <c r="D46" s="435"/>
      <c r="E46" s="416"/>
      <c r="F46" s="399"/>
      <c r="G46" s="93">
        <v>0</v>
      </c>
      <c r="H46" s="93">
        <v>0</v>
      </c>
      <c r="I46" s="401"/>
      <c r="J46" s="401"/>
      <c r="K46" s="401"/>
      <c r="L46" s="405"/>
      <c r="M46" s="404"/>
    </row>
    <row r="47" spans="1:13" s="397" customFormat="1" ht="15" customHeight="1">
      <c r="A47" s="405">
        <f t="shared" si="0"/>
        <v>42</v>
      </c>
      <c r="B47" s="404"/>
      <c r="C47" s="433" t="s">
        <v>806</v>
      </c>
      <c r="D47" s="435"/>
      <c r="E47" s="437"/>
      <c r="F47" s="399"/>
      <c r="G47" s="93">
        <v>0</v>
      </c>
      <c r="H47" s="93">
        <v>0</v>
      </c>
      <c r="I47" s="401"/>
      <c r="J47" s="401"/>
      <c r="K47" s="401"/>
      <c r="L47" s="405"/>
      <c r="M47" s="404"/>
    </row>
    <row r="48" spans="1:13" s="397" customFormat="1" ht="15" customHeight="1">
      <c r="A48" s="405">
        <f t="shared" si="0"/>
        <v>43</v>
      </c>
      <c r="B48" s="404"/>
      <c r="C48" s="436" t="s">
        <v>805</v>
      </c>
      <c r="D48" s="435" t="s">
        <v>136</v>
      </c>
      <c r="E48" s="416">
        <v>108</v>
      </c>
      <c r="F48" s="399"/>
      <c r="G48" s="93">
        <v>0</v>
      </c>
      <c r="H48" s="93">
        <v>0</v>
      </c>
      <c r="I48" s="401">
        <f>E48*G48</f>
        <v>0</v>
      </c>
      <c r="J48" s="401">
        <f>E48*H48</f>
        <v>0</v>
      </c>
      <c r="K48" s="401">
        <f>I48+J48</f>
        <v>0</v>
      </c>
      <c r="L48" s="405"/>
      <c r="M48" s="404"/>
    </row>
    <row r="49" spans="1:13" s="397" customFormat="1" ht="15" customHeight="1">
      <c r="A49" s="405">
        <f t="shared" si="0"/>
        <v>44</v>
      </c>
      <c r="B49" s="404"/>
      <c r="C49" s="436" t="s">
        <v>804</v>
      </c>
      <c r="D49" s="435" t="s">
        <v>136</v>
      </c>
      <c r="E49" s="416">
        <v>12</v>
      </c>
      <c r="F49" s="399"/>
      <c r="G49" s="93">
        <v>0</v>
      </c>
      <c r="H49" s="93">
        <v>0</v>
      </c>
      <c r="I49" s="401">
        <f>E49*G49</f>
        <v>0</v>
      </c>
      <c r="J49" s="401">
        <f>E49*H49</f>
        <v>0</v>
      </c>
      <c r="K49" s="401">
        <f>I49+J49</f>
        <v>0</v>
      </c>
      <c r="L49" s="405"/>
      <c r="M49" s="404"/>
    </row>
    <row r="50" spans="1:13" s="397" customFormat="1" ht="15" customHeight="1">
      <c r="A50" s="405">
        <f t="shared" si="0"/>
        <v>45</v>
      </c>
      <c r="B50" s="404"/>
      <c r="C50" s="436"/>
      <c r="D50" s="435"/>
      <c r="E50" s="437"/>
      <c r="F50" s="399"/>
      <c r="G50" s="93">
        <v>0</v>
      </c>
      <c r="H50" s="93">
        <v>0</v>
      </c>
      <c r="I50" s="401"/>
      <c r="J50" s="401"/>
      <c r="K50" s="401"/>
      <c r="L50" s="405"/>
      <c r="M50" s="404"/>
    </row>
    <row r="51" spans="1:13" s="397" customFormat="1" ht="15" customHeight="1">
      <c r="A51" s="405">
        <f t="shared" si="0"/>
        <v>46</v>
      </c>
      <c r="B51" s="404"/>
      <c r="C51" s="433" t="s">
        <v>803</v>
      </c>
      <c r="D51" s="435"/>
      <c r="E51" s="437"/>
      <c r="F51" s="399"/>
      <c r="G51" s="93">
        <v>0</v>
      </c>
      <c r="H51" s="93">
        <v>0</v>
      </c>
      <c r="I51" s="401"/>
      <c r="J51" s="401"/>
      <c r="K51" s="401"/>
      <c r="L51" s="405"/>
      <c r="M51" s="404"/>
    </row>
    <row r="52" spans="1:13" s="397" customFormat="1" ht="15" customHeight="1">
      <c r="A52" s="405"/>
      <c r="B52" s="404"/>
      <c r="C52" s="436"/>
      <c r="D52" s="435"/>
      <c r="E52" s="416"/>
      <c r="F52" s="399"/>
      <c r="G52" s="93">
        <v>0</v>
      </c>
      <c r="H52" s="93">
        <v>0</v>
      </c>
      <c r="I52" s="401"/>
      <c r="J52" s="401"/>
      <c r="K52" s="401"/>
      <c r="L52" s="399"/>
      <c r="M52" s="398"/>
    </row>
    <row r="53" spans="1:13" s="397" customFormat="1" ht="15" customHeight="1">
      <c r="A53" s="405">
        <f t="shared" ref="A53:A76" si="4">A52+1</f>
        <v>1</v>
      </c>
      <c r="B53" s="404"/>
      <c r="C53" s="436" t="s">
        <v>802</v>
      </c>
      <c r="D53" s="435" t="s">
        <v>136</v>
      </c>
      <c r="E53" s="416">
        <v>20</v>
      </c>
      <c r="F53" s="399"/>
      <c r="G53" s="93">
        <v>0</v>
      </c>
      <c r="H53" s="93">
        <v>0</v>
      </c>
      <c r="I53" s="401">
        <f t="shared" ref="I53:I62" si="5">E53*G53</f>
        <v>0</v>
      </c>
      <c r="J53" s="401">
        <f t="shared" ref="J53:J62" si="6">E53*H53</f>
        <v>0</v>
      </c>
      <c r="K53" s="401">
        <f t="shared" ref="K53:K62" si="7">I53+J53</f>
        <v>0</v>
      </c>
      <c r="L53" s="399"/>
      <c r="M53" s="398"/>
    </row>
    <row r="54" spans="1:13" s="397" customFormat="1" ht="15" customHeight="1">
      <c r="A54" s="405">
        <f t="shared" si="4"/>
        <v>2</v>
      </c>
      <c r="B54" s="404"/>
      <c r="C54" s="436" t="s">
        <v>801</v>
      </c>
      <c r="D54" s="435" t="s">
        <v>136</v>
      </c>
      <c r="E54" s="416">
        <v>36</v>
      </c>
      <c r="F54" s="399"/>
      <c r="G54" s="93">
        <v>0</v>
      </c>
      <c r="H54" s="93">
        <v>0</v>
      </c>
      <c r="I54" s="401">
        <f t="shared" si="5"/>
        <v>0</v>
      </c>
      <c r="J54" s="401">
        <f t="shared" si="6"/>
        <v>0</v>
      </c>
      <c r="K54" s="401">
        <f t="shared" si="7"/>
        <v>0</v>
      </c>
      <c r="L54" s="399"/>
      <c r="M54" s="398"/>
    </row>
    <row r="55" spans="1:13" s="397" customFormat="1" ht="15" customHeight="1">
      <c r="A55" s="405">
        <f t="shared" si="4"/>
        <v>3</v>
      </c>
      <c r="B55" s="404"/>
      <c r="C55" s="436" t="s">
        <v>800</v>
      </c>
      <c r="D55" s="435" t="s">
        <v>136</v>
      </c>
      <c r="E55" s="416">
        <v>17</v>
      </c>
      <c r="F55" s="399"/>
      <c r="G55" s="93">
        <v>0</v>
      </c>
      <c r="H55" s="93">
        <v>0</v>
      </c>
      <c r="I55" s="401">
        <f t="shared" si="5"/>
        <v>0</v>
      </c>
      <c r="J55" s="401">
        <f t="shared" si="6"/>
        <v>0</v>
      </c>
      <c r="K55" s="401">
        <f t="shared" si="7"/>
        <v>0</v>
      </c>
      <c r="L55" s="399"/>
      <c r="M55" s="398"/>
    </row>
    <row r="56" spans="1:13" s="397" customFormat="1" ht="15" customHeight="1">
      <c r="A56" s="405">
        <f t="shared" si="4"/>
        <v>4</v>
      </c>
      <c r="B56" s="404"/>
      <c r="C56" s="436" t="s">
        <v>799</v>
      </c>
      <c r="D56" s="435" t="s">
        <v>136</v>
      </c>
      <c r="E56" s="416">
        <v>1</v>
      </c>
      <c r="F56" s="399"/>
      <c r="G56" s="93">
        <v>0</v>
      </c>
      <c r="H56" s="93">
        <v>0</v>
      </c>
      <c r="I56" s="401">
        <f t="shared" si="5"/>
        <v>0</v>
      </c>
      <c r="J56" s="401">
        <f t="shared" si="6"/>
        <v>0</v>
      </c>
      <c r="K56" s="401">
        <f t="shared" si="7"/>
        <v>0</v>
      </c>
      <c r="L56" s="399"/>
      <c r="M56" s="398"/>
    </row>
    <row r="57" spans="1:13" s="397" customFormat="1" ht="15" customHeight="1">
      <c r="A57" s="405">
        <f t="shared" si="4"/>
        <v>5</v>
      </c>
      <c r="B57" s="404"/>
      <c r="C57" s="405" t="s">
        <v>798</v>
      </c>
      <c r="D57" s="435" t="s">
        <v>136</v>
      </c>
      <c r="E57" s="416">
        <v>2</v>
      </c>
      <c r="F57" s="399"/>
      <c r="G57" s="93">
        <v>0</v>
      </c>
      <c r="H57" s="93">
        <v>0</v>
      </c>
      <c r="I57" s="401">
        <f t="shared" si="5"/>
        <v>0</v>
      </c>
      <c r="J57" s="401">
        <f t="shared" si="6"/>
        <v>0</v>
      </c>
      <c r="K57" s="401">
        <f t="shared" si="7"/>
        <v>0</v>
      </c>
      <c r="L57" s="399"/>
      <c r="M57" s="398"/>
    </row>
    <row r="58" spans="1:13" s="397" customFormat="1" ht="15" customHeight="1">
      <c r="A58" s="405">
        <f t="shared" si="4"/>
        <v>6</v>
      </c>
      <c r="B58" s="404"/>
      <c r="C58" s="405" t="s">
        <v>797</v>
      </c>
      <c r="D58" s="435" t="s">
        <v>136</v>
      </c>
      <c r="E58" s="416">
        <v>0</v>
      </c>
      <c r="F58" s="399"/>
      <c r="G58" s="93">
        <v>0</v>
      </c>
      <c r="H58" s="93">
        <v>0</v>
      </c>
      <c r="I58" s="401">
        <f t="shared" si="5"/>
        <v>0</v>
      </c>
      <c r="J58" s="401">
        <f t="shared" si="6"/>
        <v>0</v>
      </c>
      <c r="K58" s="401">
        <f t="shared" si="7"/>
        <v>0</v>
      </c>
      <c r="L58" s="399"/>
      <c r="M58" s="398"/>
    </row>
    <row r="59" spans="1:13" s="397" customFormat="1" ht="15" customHeight="1">
      <c r="A59" s="405">
        <f t="shared" si="4"/>
        <v>7</v>
      </c>
      <c r="B59" s="404"/>
      <c r="C59" s="436" t="s">
        <v>796</v>
      </c>
      <c r="D59" s="435" t="s">
        <v>136</v>
      </c>
      <c r="E59" s="416">
        <v>2</v>
      </c>
      <c r="F59" s="399"/>
      <c r="G59" s="93">
        <v>0</v>
      </c>
      <c r="H59" s="93">
        <v>0</v>
      </c>
      <c r="I59" s="401">
        <f t="shared" si="5"/>
        <v>0</v>
      </c>
      <c r="J59" s="401">
        <f t="shared" si="6"/>
        <v>0</v>
      </c>
      <c r="K59" s="401">
        <f t="shared" si="7"/>
        <v>0</v>
      </c>
      <c r="L59" s="399"/>
      <c r="M59" s="398"/>
    </row>
    <row r="60" spans="1:13" s="397" customFormat="1" ht="15" customHeight="1">
      <c r="A60" s="405">
        <f t="shared" si="4"/>
        <v>8</v>
      </c>
      <c r="B60" s="404"/>
      <c r="C60" s="436" t="s">
        <v>795</v>
      </c>
      <c r="D60" s="435" t="s">
        <v>136</v>
      </c>
      <c r="E60" s="416">
        <v>2</v>
      </c>
      <c r="F60" s="399"/>
      <c r="G60" s="93">
        <v>0</v>
      </c>
      <c r="H60" s="93">
        <v>0</v>
      </c>
      <c r="I60" s="401">
        <f t="shared" si="5"/>
        <v>0</v>
      </c>
      <c r="J60" s="401">
        <f t="shared" si="6"/>
        <v>0</v>
      </c>
      <c r="K60" s="401">
        <f t="shared" si="7"/>
        <v>0</v>
      </c>
      <c r="L60" s="399"/>
      <c r="M60" s="398"/>
    </row>
    <row r="61" spans="1:13" s="397" customFormat="1" ht="15" customHeight="1">
      <c r="A61" s="405">
        <f t="shared" si="4"/>
        <v>9</v>
      </c>
      <c r="B61" s="404"/>
      <c r="C61" s="436" t="s">
        <v>794</v>
      </c>
      <c r="D61" s="435" t="s">
        <v>136</v>
      </c>
      <c r="E61" s="416">
        <v>2</v>
      </c>
      <c r="F61" s="399"/>
      <c r="G61" s="93">
        <v>0</v>
      </c>
      <c r="H61" s="93">
        <v>0</v>
      </c>
      <c r="I61" s="401">
        <f t="shared" si="5"/>
        <v>0</v>
      </c>
      <c r="J61" s="401">
        <f t="shared" si="6"/>
        <v>0</v>
      </c>
      <c r="K61" s="401">
        <f t="shared" si="7"/>
        <v>0</v>
      </c>
      <c r="L61" s="399"/>
      <c r="M61" s="398"/>
    </row>
    <row r="62" spans="1:13" s="397" customFormat="1" ht="15" customHeight="1">
      <c r="A62" s="405">
        <f t="shared" si="4"/>
        <v>10</v>
      </c>
      <c r="B62" s="404"/>
      <c r="C62" s="436" t="s">
        <v>793</v>
      </c>
      <c r="D62" s="435" t="s">
        <v>136</v>
      </c>
      <c r="E62" s="416">
        <v>2</v>
      </c>
      <c r="F62" s="399"/>
      <c r="G62" s="93">
        <v>0</v>
      </c>
      <c r="H62" s="93">
        <v>0</v>
      </c>
      <c r="I62" s="401">
        <f t="shared" si="5"/>
        <v>0</v>
      </c>
      <c r="J62" s="401">
        <f t="shared" si="6"/>
        <v>0</v>
      </c>
      <c r="K62" s="401">
        <f t="shared" si="7"/>
        <v>0</v>
      </c>
      <c r="L62" s="399"/>
      <c r="M62" s="398"/>
    </row>
    <row r="63" spans="1:13" s="397" customFormat="1" ht="15" customHeight="1">
      <c r="A63" s="405">
        <f t="shared" si="4"/>
        <v>11</v>
      </c>
      <c r="B63" s="404"/>
      <c r="C63" s="436"/>
      <c r="D63" s="435"/>
      <c r="E63" s="416"/>
      <c r="F63" s="399"/>
      <c r="G63" s="93">
        <v>0</v>
      </c>
      <c r="H63" s="93">
        <v>0</v>
      </c>
      <c r="I63" s="401"/>
      <c r="J63" s="401"/>
      <c r="K63" s="401"/>
      <c r="L63" s="399"/>
      <c r="M63" s="398"/>
    </row>
    <row r="64" spans="1:13" s="397" customFormat="1" ht="15" customHeight="1">
      <c r="A64" s="405">
        <f t="shared" si="4"/>
        <v>12</v>
      </c>
      <c r="B64" s="404"/>
      <c r="C64" s="433" t="s">
        <v>792</v>
      </c>
      <c r="D64" s="435"/>
      <c r="E64" s="437"/>
      <c r="F64" s="399"/>
      <c r="G64" s="93">
        <v>0</v>
      </c>
      <c r="H64" s="93">
        <v>0</v>
      </c>
      <c r="I64" s="401"/>
      <c r="J64" s="401"/>
      <c r="K64" s="401"/>
      <c r="L64" s="399"/>
      <c r="M64" s="398"/>
    </row>
    <row r="65" spans="1:13" s="397" customFormat="1" ht="15" customHeight="1">
      <c r="A65" s="405">
        <f t="shared" si="4"/>
        <v>13</v>
      </c>
      <c r="B65" s="404"/>
      <c r="C65" s="436" t="s">
        <v>791</v>
      </c>
      <c r="D65" s="435" t="s">
        <v>136</v>
      </c>
      <c r="E65" s="416">
        <v>1</v>
      </c>
      <c r="F65" s="399"/>
      <c r="G65" s="93">
        <v>0</v>
      </c>
      <c r="H65" s="93">
        <v>0</v>
      </c>
      <c r="I65" s="401">
        <f t="shared" ref="I65:I71" si="8">E65*G65</f>
        <v>0</v>
      </c>
      <c r="J65" s="401">
        <f t="shared" ref="J65:J71" si="9">E65*H65</f>
        <v>0</v>
      </c>
      <c r="K65" s="401">
        <f t="shared" ref="K65:K71" si="10">I65+J65</f>
        <v>0</v>
      </c>
      <c r="L65" s="399"/>
      <c r="M65" s="398"/>
    </row>
    <row r="66" spans="1:13" s="397" customFormat="1" ht="15" customHeight="1">
      <c r="A66" s="405">
        <f t="shared" si="4"/>
        <v>14</v>
      </c>
      <c r="B66" s="404"/>
      <c r="C66" s="436" t="s">
        <v>790</v>
      </c>
      <c r="D66" s="435" t="s">
        <v>136</v>
      </c>
      <c r="E66" s="416">
        <v>1</v>
      </c>
      <c r="F66" s="399"/>
      <c r="G66" s="93">
        <v>0</v>
      </c>
      <c r="H66" s="93">
        <v>0</v>
      </c>
      <c r="I66" s="401">
        <f t="shared" si="8"/>
        <v>0</v>
      </c>
      <c r="J66" s="401">
        <f t="shared" si="9"/>
        <v>0</v>
      </c>
      <c r="K66" s="401">
        <f t="shared" si="10"/>
        <v>0</v>
      </c>
      <c r="L66" s="399"/>
      <c r="M66" s="398"/>
    </row>
    <row r="67" spans="1:13" s="397" customFormat="1" ht="15" customHeight="1">
      <c r="A67" s="405">
        <f t="shared" si="4"/>
        <v>15</v>
      </c>
      <c r="B67" s="404"/>
      <c r="C67" s="436" t="s">
        <v>789</v>
      </c>
      <c r="D67" s="435" t="s">
        <v>136</v>
      </c>
      <c r="E67" s="416">
        <v>2</v>
      </c>
      <c r="F67" s="399"/>
      <c r="G67" s="93">
        <v>0</v>
      </c>
      <c r="H67" s="93">
        <v>0</v>
      </c>
      <c r="I67" s="401">
        <f t="shared" si="8"/>
        <v>0</v>
      </c>
      <c r="J67" s="401">
        <f t="shared" si="9"/>
        <v>0</v>
      </c>
      <c r="K67" s="401">
        <f t="shared" si="10"/>
        <v>0</v>
      </c>
      <c r="L67" s="399"/>
      <c r="M67" s="398"/>
    </row>
    <row r="68" spans="1:13" s="397" customFormat="1" ht="15" customHeight="1">
      <c r="A68" s="405">
        <f t="shared" si="4"/>
        <v>16</v>
      </c>
      <c r="B68" s="404"/>
      <c r="C68" s="436" t="s">
        <v>788</v>
      </c>
      <c r="D68" s="435" t="s">
        <v>136</v>
      </c>
      <c r="E68" s="416">
        <v>5</v>
      </c>
      <c r="F68" s="399"/>
      <c r="G68" s="93">
        <v>0</v>
      </c>
      <c r="H68" s="93">
        <v>0</v>
      </c>
      <c r="I68" s="401">
        <f t="shared" si="8"/>
        <v>0</v>
      </c>
      <c r="J68" s="401">
        <f t="shared" si="9"/>
        <v>0</v>
      </c>
      <c r="K68" s="401">
        <f t="shared" si="10"/>
        <v>0</v>
      </c>
      <c r="L68" s="399"/>
      <c r="M68" s="398"/>
    </row>
    <row r="69" spans="1:13" s="397" customFormat="1" ht="15" customHeight="1">
      <c r="A69" s="405">
        <f t="shared" si="4"/>
        <v>17</v>
      </c>
      <c r="B69" s="404"/>
      <c r="C69" s="436" t="s">
        <v>787</v>
      </c>
      <c r="D69" s="435" t="s">
        <v>136</v>
      </c>
      <c r="E69" s="416">
        <v>8</v>
      </c>
      <c r="F69" s="399"/>
      <c r="G69" s="93">
        <v>0</v>
      </c>
      <c r="H69" s="93">
        <v>0</v>
      </c>
      <c r="I69" s="401">
        <f t="shared" si="8"/>
        <v>0</v>
      </c>
      <c r="J69" s="401">
        <f t="shared" si="9"/>
        <v>0</v>
      </c>
      <c r="K69" s="401">
        <f t="shared" si="10"/>
        <v>0</v>
      </c>
      <c r="L69" s="399"/>
      <c r="M69" s="398"/>
    </row>
    <row r="70" spans="1:13" s="397" customFormat="1" ht="15" customHeight="1">
      <c r="A70" s="405">
        <f t="shared" si="4"/>
        <v>18</v>
      </c>
      <c r="B70" s="404"/>
      <c r="C70" s="436" t="s">
        <v>1588</v>
      </c>
      <c r="D70" s="435" t="s">
        <v>136</v>
      </c>
      <c r="E70" s="416">
        <v>2</v>
      </c>
      <c r="F70" s="399"/>
      <c r="G70" s="93">
        <v>0</v>
      </c>
      <c r="H70" s="93">
        <v>0</v>
      </c>
      <c r="I70" s="401">
        <f t="shared" si="8"/>
        <v>0</v>
      </c>
      <c r="J70" s="401">
        <f t="shared" si="9"/>
        <v>0</v>
      </c>
      <c r="K70" s="401">
        <f t="shared" si="10"/>
        <v>0</v>
      </c>
      <c r="L70" s="399"/>
      <c r="M70" s="398"/>
    </row>
    <row r="71" spans="1:13" s="397" customFormat="1" ht="15" customHeight="1">
      <c r="A71" s="405">
        <f t="shared" si="4"/>
        <v>19</v>
      </c>
      <c r="B71" s="404"/>
      <c r="C71" s="436" t="s">
        <v>786</v>
      </c>
      <c r="D71" s="435" t="s">
        <v>136</v>
      </c>
      <c r="E71" s="416">
        <v>1</v>
      </c>
      <c r="F71" s="399"/>
      <c r="G71" s="93">
        <v>0</v>
      </c>
      <c r="H71" s="93">
        <v>0</v>
      </c>
      <c r="I71" s="401">
        <f t="shared" si="8"/>
        <v>0</v>
      </c>
      <c r="J71" s="401">
        <f t="shared" si="9"/>
        <v>0</v>
      </c>
      <c r="K71" s="401">
        <f t="shared" si="10"/>
        <v>0</v>
      </c>
      <c r="L71" s="399"/>
      <c r="M71" s="398"/>
    </row>
    <row r="72" spans="1:13" s="397" customFormat="1" ht="15" customHeight="1">
      <c r="A72" s="405">
        <f t="shared" si="4"/>
        <v>20</v>
      </c>
      <c r="B72" s="404"/>
      <c r="C72" s="436"/>
      <c r="D72" s="435"/>
      <c r="E72" s="416"/>
      <c r="F72" s="399"/>
      <c r="G72" s="93">
        <v>0</v>
      </c>
      <c r="H72" s="93">
        <v>0</v>
      </c>
      <c r="I72" s="401"/>
      <c r="J72" s="401"/>
      <c r="K72" s="401"/>
      <c r="L72" s="399"/>
      <c r="M72" s="398"/>
    </row>
    <row r="73" spans="1:13" s="397" customFormat="1" ht="15" customHeight="1">
      <c r="A73" s="405">
        <f t="shared" si="4"/>
        <v>21</v>
      </c>
      <c r="B73" s="404"/>
      <c r="C73" s="433" t="s">
        <v>785</v>
      </c>
      <c r="D73" s="435"/>
      <c r="E73" s="437"/>
      <c r="F73" s="399"/>
      <c r="G73" s="93">
        <v>0</v>
      </c>
      <c r="H73" s="93">
        <v>0</v>
      </c>
      <c r="I73" s="401"/>
      <c r="J73" s="401"/>
      <c r="K73" s="401"/>
      <c r="L73" s="399"/>
      <c r="M73" s="398"/>
    </row>
    <row r="74" spans="1:13" s="397" customFormat="1" ht="15" customHeight="1">
      <c r="A74" s="405">
        <f t="shared" si="4"/>
        <v>22</v>
      </c>
      <c r="B74" s="404"/>
      <c r="C74" s="436" t="s">
        <v>1587</v>
      </c>
      <c r="D74" s="435" t="s">
        <v>136</v>
      </c>
      <c r="E74" s="416">
        <v>1</v>
      </c>
      <c r="F74" s="416"/>
      <c r="G74" s="93">
        <v>0</v>
      </c>
      <c r="H74" s="93">
        <v>0</v>
      </c>
      <c r="I74" s="401">
        <f>E74*G74</f>
        <v>0</v>
      </c>
      <c r="J74" s="401">
        <f>E74*H74</f>
        <v>0</v>
      </c>
      <c r="K74" s="401">
        <f>I74+J74</f>
        <v>0</v>
      </c>
      <c r="L74" s="399"/>
      <c r="M74" s="398"/>
    </row>
    <row r="75" spans="1:13" s="397" customFormat="1" ht="15" customHeight="1">
      <c r="A75" s="405">
        <f t="shared" si="4"/>
        <v>23</v>
      </c>
      <c r="B75" s="404"/>
      <c r="C75" s="436" t="s">
        <v>1586</v>
      </c>
      <c r="D75" s="435" t="s">
        <v>136</v>
      </c>
      <c r="E75" s="416">
        <v>1</v>
      </c>
      <c r="F75" s="416"/>
      <c r="G75" s="93">
        <v>0</v>
      </c>
      <c r="H75" s="93">
        <v>0</v>
      </c>
      <c r="I75" s="401">
        <f>E75*G75</f>
        <v>0</v>
      </c>
      <c r="J75" s="401">
        <f>E75*H75</f>
        <v>0</v>
      </c>
      <c r="K75" s="401">
        <f>I75+J75</f>
        <v>0</v>
      </c>
      <c r="L75" s="399"/>
      <c r="M75" s="398"/>
    </row>
    <row r="76" spans="1:13" s="397" customFormat="1" ht="15" customHeight="1">
      <c r="A76" s="405">
        <f t="shared" si="4"/>
        <v>24</v>
      </c>
      <c r="B76" s="404"/>
      <c r="C76" s="436" t="s">
        <v>1585</v>
      </c>
      <c r="D76" s="435" t="s">
        <v>136</v>
      </c>
      <c r="E76" s="416">
        <v>1</v>
      </c>
      <c r="F76" s="416"/>
      <c r="G76" s="93">
        <v>0</v>
      </c>
      <c r="H76" s="93">
        <v>0</v>
      </c>
      <c r="I76" s="401">
        <f>E76*G76</f>
        <v>0</v>
      </c>
      <c r="J76" s="401">
        <f>E76*H76</f>
        <v>0</v>
      </c>
      <c r="K76" s="401">
        <f>I76+J76</f>
        <v>0</v>
      </c>
      <c r="L76" s="399"/>
      <c r="M76" s="398"/>
    </row>
    <row r="77" spans="1:13" s="397" customFormat="1" ht="15" customHeight="1">
      <c r="A77" s="405"/>
      <c r="B77" s="404"/>
      <c r="C77" s="436"/>
      <c r="D77" s="435"/>
      <c r="E77" s="416"/>
      <c r="F77" s="416"/>
      <c r="G77" s="93">
        <v>0</v>
      </c>
      <c r="H77" s="93">
        <v>0</v>
      </c>
      <c r="I77" s="401"/>
      <c r="J77" s="401"/>
      <c r="K77" s="401"/>
      <c r="L77" s="399"/>
      <c r="M77" s="398"/>
    </row>
    <row r="78" spans="1:13" s="397" customFormat="1" ht="15" customHeight="1">
      <c r="A78" s="405">
        <f>A76+1</f>
        <v>25</v>
      </c>
      <c r="B78" s="404"/>
      <c r="C78" s="433" t="s">
        <v>784</v>
      </c>
      <c r="D78" s="435"/>
      <c r="E78" s="437"/>
      <c r="F78" s="399"/>
      <c r="G78" s="93">
        <v>0</v>
      </c>
      <c r="H78" s="93">
        <v>0</v>
      </c>
      <c r="I78" s="401"/>
      <c r="J78" s="401"/>
      <c r="K78" s="401"/>
      <c r="L78" s="399"/>
      <c r="M78" s="398"/>
    </row>
    <row r="79" spans="1:13" s="397" customFormat="1" ht="15" customHeight="1">
      <c r="A79" s="405">
        <f t="shared" ref="A79:A110" si="11">A78+1</f>
        <v>26</v>
      </c>
      <c r="B79" s="404"/>
      <c r="C79" s="436" t="s">
        <v>1584</v>
      </c>
      <c r="D79" s="435" t="s">
        <v>136</v>
      </c>
      <c r="E79" s="416">
        <v>16</v>
      </c>
      <c r="F79" s="416"/>
      <c r="G79" s="93">
        <v>0</v>
      </c>
      <c r="H79" s="93">
        <v>0</v>
      </c>
      <c r="I79" s="401">
        <f>E79*G79</f>
        <v>0</v>
      </c>
      <c r="J79" s="401">
        <f>E79*H79</f>
        <v>0</v>
      </c>
      <c r="K79" s="401">
        <f>I79+J79</f>
        <v>0</v>
      </c>
      <c r="L79" s="399"/>
      <c r="M79" s="398"/>
    </row>
    <row r="80" spans="1:13" s="397" customFormat="1" ht="15" customHeight="1">
      <c r="A80" s="405">
        <f t="shared" si="11"/>
        <v>27</v>
      </c>
      <c r="B80" s="404"/>
      <c r="C80" s="436" t="s">
        <v>1583</v>
      </c>
      <c r="D80" s="435" t="s">
        <v>136</v>
      </c>
      <c r="E80" s="416">
        <v>2</v>
      </c>
      <c r="F80" s="416"/>
      <c r="G80" s="93">
        <v>0</v>
      </c>
      <c r="H80" s="93">
        <v>0</v>
      </c>
      <c r="I80" s="401">
        <f>E80*G80</f>
        <v>0</v>
      </c>
      <c r="J80" s="401">
        <f>E80*H80</f>
        <v>0</v>
      </c>
      <c r="K80" s="401">
        <f>I80+J80</f>
        <v>0</v>
      </c>
      <c r="L80" s="399"/>
      <c r="M80" s="398"/>
    </row>
    <row r="81" spans="1:13" s="397" customFormat="1" ht="15" customHeight="1">
      <c r="A81" s="405">
        <f t="shared" si="11"/>
        <v>28</v>
      </c>
      <c r="B81" s="404"/>
      <c r="C81" s="436" t="s">
        <v>1582</v>
      </c>
      <c r="D81" s="435" t="s">
        <v>136</v>
      </c>
      <c r="E81" s="416">
        <v>2</v>
      </c>
      <c r="F81" s="416"/>
      <c r="G81" s="93">
        <v>0</v>
      </c>
      <c r="H81" s="93">
        <v>0</v>
      </c>
      <c r="I81" s="401">
        <f>E81*G81</f>
        <v>0</v>
      </c>
      <c r="J81" s="401">
        <f>E81*H81</f>
        <v>0</v>
      </c>
      <c r="K81" s="401">
        <f>I81+J81</f>
        <v>0</v>
      </c>
      <c r="L81" s="399"/>
      <c r="M81" s="398"/>
    </row>
    <row r="82" spans="1:13" s="397" customFormat="1" ht="15" customHeight="1">
      <c r="A82" s="405">
        <f t="shared" si="11"/>
        <v>29</v>
      </c>
      <c r="B82" s="404"/>
      <c r="C82" s="436" t="s">
        <v>1581</v>
      </c>
      <c r="D82" s="435" t="s">
        <v>136</v>
      </c>
      <c r="E82" s="416">
        <v>58</v>
      </c>
      <c r="F82" s="416"/>
      <c r="G82" s="93">
        <v>0</v>
      </c>
      <c r="H82" s="93">
        <v>0</v>
      </c>
      <c r="I82" s="401">
        <f>E82*G82</f>
        <v>0</v>
      </c>
      <c r="J82" s="401">
        <f>E82*H82</f>
        <v>0</v>
      </c>
      <c r="K82" s="401">
        <f>I82+J82</f>
        <v>0</v>
      </c>
      <c r="L82" s="399"/>
      <c r="M82" s="398"/>
    </row>
    <row r="83" spans="1:13" s="397" customFormat="1" ht="15" customHeight="1">
      <c r="A83" s="405">
        <f t="shared" si="11"/>
        <v>30</v>
      </c>
      <c r="B83" s="404"/>
      <c r="C83" s="436" t="s">
        <v>783</v>
      </c>
      <c r="D83" s="435" t="s">
        <v>136</v>
      </c>
      <c r="E83" s="416">
        <v>10</v>
      </c>
      <c r="F83" s="416"/>
      <c r="G83" s="93">
        <v>0</v>
      </c>
      <c r="H83" s="93">
        <v>0</v>
      </c>
      <c r="I83" s="401">
        <f>E83*G83</f>
        <v>0</v>
      </c>
      <c r="J83" s="401">
        <f>E83*H83</f>
        <v>0</v>
      </c>
      <c r="K83" s="401">
        <f>I83+J83</f>
        <v>0</v>
      </c>
      <c r="L83" s="399"/>
      <c r="M83" s="398"/>
    </row>
    <row r="84" spans="1:13" s="397" customFormat="1" ht="15" customHeight="1">
      <c r="A84" s="405">
        <f t="shared" si="11"/>
        <v>31</v>
      </c>
      <c r="B84" s="404"/>
      <c r="C84" s="436"/>
      <c r="D84" s="435"/>
      <c r="E84" s="416"/>
      <c r="F84" s="399"/>
      <c r="G84" s="93">
        <v>0</v>
      </c>
      <c r="H84" s="93">
        <v>0</v>
      </c>
      <c r="I84" s="401"/>
      <c r="J84" s="401"/>
      <c r="K84" s="401"/>
      <c r="L84" s="399"/>
      <c r="M84" s="398"/>
    </row>
    <row r="85" spans="1:13" s="397" customFormat="1" ht="15" customHeight="1">
      <c r="A85" s="405">
        <f t="shared" si="11"/>
        <v>32</v>
      </c>
      <c r="B85" s="404"/>
      <c r="C85" s="433" t="s">
        <v>782</v>
      </c>
      <c r="D85" s="435"/>
      <c r="E85" s="416"/>
      <c r="F85" s="399"/>
      <c r="G85" s="93">
        <v>0</v>
      </c>
      <c r="H85" s="93">
        <v>0</v>
      </c>
      <c r="I85" s="401"/>
      <c r="J85" s="401"/>
      <c r="K85" s="401"/>
      <c r="L85" s="399"/>
      <c r="M85" s="398"/>
    </row>
    <row r="86" spans="1:13" s="397" customFormat="1" ht="15" customHeight="1">
      <c r="A86" s="405">
        <f t="shared" si="11"/>
        <v>33</v>
      </c>
      <c r="B86" s="404"/>
      <c r="C86" s="436" t="s">
        <v>781</v>
      </c>
      <c r="D86" s="435" t="s">
        <v>221</v>
      </c>
      <c r="E86" s="416">
        <v>80</v>
      </c>
      <c r="F86" s="399"/>
      <c r="G86" s="93">
        <v>0</v>
      </c>
      <c r="H86" s="93">
        <v>0</v>
      </c>
      <c r="I86" s="401">
        <f>E86*G86*1.05</f>
        <v>0</v>
      </c>
      <c r="J86" s="401">
        <f>E86*H86</f>
        <v>0</v>
      </c>
      <c r="K86" s="401">
        <f>I86+J86</f>
        <v>0</v>
      </c>
      <c r="L86" s="399"/>
      <c r="M86" s="398"/>
    </row>
    <row r="87" spans="1:13" s="397" customFormat="1" ht="15" customHeight="1">
      <c r="A87" s="405">
        <f t="shared" si="11"/>
        <v>34</v>
      </c>
      <c r="B87" s="404"/>
      <c r="C87" s="436" t="s">
        <v>780</v>
      </c>
      <c r="D87" s="435" t="s">
        <v>254</v>
      </c>
      <c r="E87" s="416">
        <f>E86*0.62*1.05</f>
        <v>52.080000000000005</v>
      </c>
      <c r="F87" s="399"/>
      <c r="G87" s="93">
        <v>0</v>
      </c>
      <c r="H87" s="93">
        <v>0</v>
      </c>
      <c r="I87" s="401">
        <f>E87*G87</f>
        <v>0</v>
      </c>
      <c r="J87" s="401">
        <f>E87*H87</f>
        <v>0</v>
      </c>
      <c r="K87" s="401">
        <f>I87+J87</f>
        <v>0</v>
      </c>
      <c r="L87" s="399"/>
      <c r="M87" s="398"/>
    </row>
    <row r="88" spans="1:13" s="397" customFormat="1" ht="15" customHeight="1">
      <c r="A88" s="405">
        <f t="shared" si="11"/>
        <v>35</v>
      </c>
      <c r="B88" s="404"/>
      <c r="C88" s="436"/>
      <c r="D88" s="435"/>
      <c r="E88" s="416"/>
      <c r="F88" s="399"/>
      <c r="G88" s="93">
        <v>0</v>
      </c>
      <c r="H88" s="93">
        <v>0</v>
      </c>
      <c r="I88" s="401"/>
      <c r="J88" s="401"/>
      <c r="K88" s="401"/>
      <c r="L88" s="399"/>
      <c r="M88" s="398"/>
    </row>
    <row r="89" spans="1:13" s="397" customFormat="1" ht="15" customHeight="1">
      <c r="A89" s="405">
        <f t="shared" si="11"/>
        <v>36</v>
      </c>
      <c r="B89" s="404"/>
      <c r="C89" s="433" t="s">
        <v>779</v>
      </c>
      <c r="D89" s="435"/>
      <c r="E89" s="416"/>
      <c r="F89" s="399"/>
      <c r="G89" s="93">
        <v>0</v>
      </c>
      <c r="H89" s="93">
        <v>0</v>
      </c>
      <c r="I89" s="401"/>
      <c r="J89" s="401"/>
      <c r="K89" s="401"/>
      <c r="L89" s="399"/>
      <c r="M89" s="398"/>
    </row>
    <row r="90" spans="1:13" s="397" customFormat="1" ht="15" customHeight="1">
      <c r="A90" s="405">
        <f t="shared" si="11"/>
        <v>37</v>
      </c>
      <c r="B90" s="404"/>
      <c r="C90" s="436" t="s">
        <v>778</v>
      </c>
      <c r="D90" s="435" t="s">
        <v>221</v>
      </c>
      <c r="E90" s="416">
        <v>70</v>
      </c>
      <c r="F90" s="399"/>
      <c r="G90" s="93">
        <v>0</v>
      </c>
      <c r="H90" s="93">
        <v>0</v>
      </c>
      <c r="I90" s="401">
        <f>E90*G90*1.05</f>
        <v>0</v>
      </c>
      <c r="J90" s="401">
        <f>E90*H90</f>
        <v>0</v>
      </c>
      <c r="K90" s="401">
        <f>I90+J90</f>
        <v>0</v>
      </c>
      <c r="L90" s="399"/>
      <c r="M90" s="398"/>
    </row>
    <row r="91" spans="1:13" s="397" customFormat="1" ht="15" customHeight="1">
      <c r="A91" s="405">
        <f t="shared" si="11"/>
        <v>38</v>
      </c>
      <c r="B91" s="404"/>
      <c r="C91" s="436" t="s">
        <v>777</v>
      </c>
      <c r="D91" s="435" t="s">
        <v>136</v>
      </c>
      <c r="E91" s="416">
        <v>40</v>
      </c>
      <c r="F91" s="399"/>
      <c r="G91" s="93">
        <v>0</v>
      </c>
      <c r="H91" s="93">
        <v>0</v>
      </c>
      <c r="I91" s="401">
        <f>E91*G91</f>
        <v>0</v>
      </c>
      <c r="J91" s="401">
        <f>E91*H91</f>
        <v>0</v>
      </c>
      <c r="K91" s="401">
        <f>I91+J91</f>
        <v>0</v>
      </c>
      <c r="L91" s="399"/>
      <c r="M91" s="398"/>
    </row>
    <row r="92" spans="1:13" s="397" customFormat="1" ht="15" customHeight="1">
      <c r="A92" s="405">
        <f t="shared" si="11"/>
        <v>39</v>
      </c>
      <c r="B92" s="404"/>
      <c r="C92" s="436"/>
      <c r="D92" s="435"/>
      <c r="E92" s="416"/>
      <c r="F92" s="399"/>
      <c r="G92" s="93">
        <v>0</v>
      </c>
      <c r="H92" s="93">
        <v>0</v>
      </c>
      <c r="I92" s="401"/>
      <c r="J92" s="401"/>
      <c r="K92" s="401"/>
      <c r="L92" s="399"/>
      <c r="M92" s="398"/>
    </row>
    <row r="93" spans="1:13" s="397" customFormat="1" ht="15" customHeight="1">
      <c r="A93" s="405">
        <f t="shared" si="11"/>
        <v>40</v>
      </c>
      <c r="B93" s="404"/>
      <c r="C93" s="433" t="s">
        <v>776</v>
      </c>
      <c r="D93" s="435"/>
      <c r="E93" s="416"/>
      <c r="F93" s="399"/>
      <c r="G93" s="93">
        <v>0</v>
      </c>
      <c r="H93" s="93">
        <v>0</v>
      </c>
      <c r="I93" s="401"/>
      <c r="J93" s="401"/>
      <c r="K93" s="401"/>
      <c r="L93" s="399"/>
      <c r="M93" s="398"/>
    </row>
    <row r="94" spans="1:13" s="397" customFormat="1" ht="15" customHeight="1">
      <c r="A94" s="405">
        <f t="shared" si="11"/>
        <v>41</v>
      </c>
      <c r="B94" s="404"/>
      <c r="C94" s="436" t="s">
        <v>1580</v>
      </c>
      <c r="D94" s="435" t="s">
        <v>136</v>
      </c>
      <c r="E94" s="416">
        <v>2</v>
      </c>
      <c r="F94" s="399"/>
      <c r="G94" s="93">
        <v>0</v>
      </c>
      <c r="H94" s="93">
        <v>0</v>
      </c>
      <c r="I94" s="401">
        <f>E94*G94</f>
        <v>0</v>
      </c>
      <c r="J94" s="401">
        <f>E94*H94</f>
        <v>0</v>
      </c>
      <c r="K94" s="401">
        <f>I94+J94</f>
        <v>0</v>
      </c>
      <c r="L94" s="399"/>
      <c r="M94" s="398"/>
    </row>
    <row r="95" spans="1:13" s="397" customFormat="1" ht="15" customHeight="1">
      <c r="A95" s="405">
        <f t="shared" si="11"/>
        <v>42</v>
      </c>
      <c r="B95" s="404"/>
      <c r="C95" s="436" t="s">
        <v>774</v>
      </c>
      <c r="D95" s="435" t="s">
        <v>136</v>
      </c>
      <c r="E95" s="416">
        <v>2</v>
      </c>
      <c r="F95" s="416"/>
      <c r="G95" s="93">
        <v>0</v>
      </c>
      <c r="H95" s="93">
        <v>0</v>
      </c>
      <c r="I95" s="401">
        <f>E95*G95</f>
        <v>0</v>
      </c>
      <c r="J95" s="401">
        <f>E95*H95</f>
        <v>0</v>
      </c>
      <c r="K95" s="401">
        <f>I95+J95</f>
        <v>0</v>
      </c>
      <c r="L95" s="399"/>
      <c r="M95" s="398"/>
    </row>
    <row r="96" spans="1:13" s="397" customFormat="1" ht="15" customHeight="1">
      <c r="A96" s="405">
        <f t="shared" si="11"/>
        <v>43</v>
      </c>
      <c r="B96" s="404"/>
      <c r="C96" s="436"/>
      <c r="D96" s="435"/>
      <c r="E96" s="416"/>
      <c r="F96" s="416"/>
      <c r="G96" s="93">
        <v>0</v>
      </c>
      <c r="H96" s="93">
        <v>0</v>
      </c>
      <c r="I96" s="401"/>
      <c r="J96" s="401"/>
      <c r="K96" s="401"/>
      <c r="L96" s="399"/>
      <c r="M96" s="398"/>
    </row>
    <row r="97" spans="1:16" s="397" customFormat="1" ht="15" customHeight="1">
      <c r="A97" s="405">
        <f t="shared" si="11"/>
        <v>44</v>
      </c>
      <c r="B97" s="404"/>
      <c r="C97" s="433" t="s">
        <v>773</v>
      </c>
      <c r="D97" s="435"/>
      <c r="E97" s="416"/>
      <c r="F97" s="399"/>
      <c r="G97" s="93">
        <v>0</v>
      </c>
      <c r="H97" s="93">
        <v>0</v>
      </c>
      <c r="I97" s="401"/>
      <c r="J97" s="401"/>
      <c r="K97" s="401"/>
      <c r="L97" s="399"/>
      <c r="M97" s="398"/>
    </row>
    <row r="98" spans="1:16" s="397" customFormat="1" ht="15" customHeight="1">
      <c r="A98" s="405">
        <f t="shared" si="11"/>
        <v>45</v>
      </c>
      <c r="B98" s="404"/>
      <c r="C98" s="436" t="s">
        <v>772</v>
      </c>
      <c r="D98" s="435" t="s">
        <v>136</v>
      </c>
      <c r="E98" s="416">
        <v>22</v>
      </c>
      <c r="F98" s="399"/>
      <c r="G98" s="93">
        <v>0</v>
      </c>
      <c r="H98" s="93">
        <v>0</v>
      </c>
      <c r="I98" s="401">
        <f t="shared" ref="I98:I104" si="12">E98*G98</f>
        <v>0</v>
      </c>
      <c r="J98" s="401">
        <f t="shared" ref="J98:J104" si="13">E98*H98</f>
        <v>0</v>
      </c>
      <c r="K98" s="401">
        <f t="shared" ref="K98:K104" si="14">I98+J98</f>
        <v>0</v>
      </c>
      <c r="L98" s="399"/>
      <c r="M98" s="398"/>
    </row>
    <row r="99" spans="1:16" s="397" customFormat="1" ht="15" customHeight="1">
      <c r="A99" s="405">
        <f t="shared" si="11"/>
        <v>46</v>
      </c>
      <c r="B99" s="404"/>
      <c r="C99" s="436" t="s">
        <v>771</v>
      </c>
      <c r="D99" s="435" t="s">
        <v>136</v>
      </c>
      <c r="E99" s="416">
        <v>8</v>
      </c>
      <c r="F99" s="399"/>
      <c r="G99" s="93">
        <v>0</v>
      </c>
      <c r="H99" s="93">
        <v>0</v>
      </c>
      <c r="I99" s="401">
        <f t="shared" si="12"/>
        <v>0</v>
      </c>
      <c r="J99" s="401">
        <f t="shared" si="13"/>
        <v>0</v>
      </c>
      <c r="K99" s="401">
        <f t="shared" si="14"/>
        <v>0</v>
      </c>
      <c r="L99" s="399"/>
      <c r="M99" s="398"/>
    </row>
    <row r="100" spans="1:16" s="397" customFormat="1" ht="15" customHeight="1">
      <c r="A100" s="405">
        <f t="shared" si="11"/>
        <v>47</v>
      </c>
      <c r="B100" s="404"/>
      <c r="C100" s="436" t="s">
        <v>770</v>
      </c>
      <c r="D100" s="435" t="s">
        <v>136</v>
      </c>
      <c r="E100" s="416">
        <v>4</v>
      </c>
      <c r="F100" s="399"/>
      <c r="G100" s="93">
        <v>0</v>
      </c>
      <c r="H100" s="93">
        <v>0</v>
      </c>
      <c r="I100" s="401">
        <f t="shared" si="12"/>
        <v>0</v>
      </c>
      <c r="J100" s="401">
        <f t="shared" si="13"/>
        <v>0</v>
      </c>
      <c r="K100" s="401">
        <f t="shared" si="14"/>
        <v>0</v>
      </c>
      <c r="L100" s="399"/>
      <c r="M100" s="398"/>
    </row>
    <row r="101" spans="1:16" s="397" customFormat="1" ht="15" customHeight="1">
      <c r="A101" s="405">
        <f t="shared" si="11"/>
        <v>48</v>
      </c>
      <c r="B101" s="404"/>
      <c r="C101" s="436" t="s">
        <v>769</v>
      </c>
      <c r="D101" s="435" t="s">
        <v>136</v>
      </c>
      <c r="E101" s="416">
        <v>4</v>
      </c>
      <c r="F101" s="399"/>
      <c r="G101" s="93">
        <v>0</v>
      </c>
      <c r="H101" s="93">
        <v>0</v>
      </c>
      <c r="I101" s="401">
        <f t="shared" si="12"/>
        <v>0</v>
      </c>
      <c r="J101" s="401">
        <f t="shared" si="13"/>
        <v>0</v>
      </c>
      <c r="K101" s="401">
        <f t="shared" si="14"/>
        <v>0</v>
      </c>
      <c r="L101" s="399"/>
      <c r="M101" s="398"/>
    </row>
    <row r="102" spans="1:16" s="397" customFormat="1" ht="15" customHeight="1">
      <c r="A102" s="405">
        <f t="shared" si="11"/>
        <v>49</v>
      </c>
      <c r="B102" s="404"/>
      <c r="C102" s="436" t="s">
        <v>768</v>
      </c>
      <c r="D102" s="435" t="s">
        <v>136</v>
      </c>
      <c r="E102" s="416">
        <v>4</v>
      </c>
      <c r="F102" s="399"/>
      <c r="G102" s="93">
        <v>0</v>
      </c>
      <c r="H102" s="93">
        <v>0</v>
      </c>
      <c r="I102" s="401">
        <f t="shared" si="12"/>
        <v>0</v>
      </c>
      <c r="J102" s="401">
        <f t="shared" si="13"/>
        <v>0</v>
      </c>
      <c r="K102" s="401">
        <f t="shared" si="14"/>
        <v>0</v>
      </c>
      <c r="L102" s="399"/>
      <c r="M102" s="398"/>
    </row>
    <row r="103" spans="1:16" s="397" customFormat="1" ht="15" customHeight="1">
      <c r="A103" s="405">
        <f t="shared" si="11"/>
        <v>50</v>
      </c>
      <c r="B103" s="404"/>
      <c r="C103" s="436" t="s">
        <v>767</v>
      </c>
      <c r="D103" s="435" t="s">
        <v>136</v>
      </c>
      <c r="E103" s="416">
        <v>2</v>
      </c>
      <c r="F103" s="399"/>
      <c r="G103" s="93">
        <v>0</v>
      </c>
      <c r="H103" s="93">
        <v>0</v>
      </c>
      <c r="I103" s="401">
        <f t="shared" si="12"/>
        <v>0</v>
      </c>
      <c r="J103" s="401">
        <f t="shared" si="13"/>
        <v>0</v>
      </c>
      <c r="K103" s="401">
        <f t="shared" si="14"/>
        <v>0</v>
      </c>
      <c r="L103" s="399"/>
      <c r="M103" s="398"/>
    </row>
    <row r="104" spans="1:16" s="397" customFormat="1" ht="15" customHeight="1">
      <c r="A104" s="405">
        <f t="shared" si="11"/>
        <v>51</v>
      </c>
      <c r="B104" s="404"/>
      <c r="C104" s="436" t="s">
        <v>766</v>
      </c>
      <c r="D104" s="435" t="s">
        <v>136</v>
      </c>
      <c r="E104" s="416">
        <v>4</v>
      </c>
      <c r="F104" s="399"/>
      <c r="G104" s="93">
        <v>0</v>
      </c>
      <c r="H104" s="93">
        <v>0</v>
      </c>
      <c r="I104" s="401">
        <f t="shared" si="12"/>
        <v>0</v>
      </c>
      <c r="J104" s="401">
        <f t="shared" si="13"/>
        <v>0</v>
      </c>
      <c r="K104" s="401">
        <f t="shared" si="14"/>
        <v>0</v>
      </c>
      <c r="L104" s="399"/>
      <c r="M104" s="398"/>
    </row>
    <row r="105" spans="1:16" s="397" customFormat="1" ht="15" customHeight="1">
      <c r="A105" s="405">
        <f t="shared" si="11"/>
        <v>52</v>
      </c>
      <c r="B105" s="404"/>
      <c r="C105" s="436"/>
      <c r="D105" s="435"/>
      <c r="E105" s="416"/>
      <c r="F105" s="399"/>
      <c r="G105" s="93">
        <v>0</v>
      </c>
      <c r="H105" s="93">
        <v>0</v>
      </c>
      <c r="I105" s="401"/>
      <c r="J105" s="401"/>
      <c r="K105" s="401"/>
      <c r="L105" s="399"/>
      <c r="M105" s="398"/>
    </row>
    <row r="106" spans="1:16" s="397" customFormat="1" ht="15" customHeight="1">
      <c r="A106" s="405">
        <f t="shared" si="11"/>
        <v>53</v>
      </c>
      <c r="B106" s="404"/>
      <c r="C106" s="433" t="s">
        <v>765</v>
      </c>
      <c r="D106" s="435"/>
      <c r="E106" s="437"/>
      <c r="F106" s="399"/>
      <c r="G106" s="93">
        <v>0</v>
      </c>
      <c r="H106" s="93">
        <v>0</v>
      </c>
      <c r="I106" s="401"/>
      <c r="J106" s="401"/>
      <c r="K106" s="401"/>
      <c r="L106" s="399"/>
      <c r="M106" s="398"/>
    </row>
    <row r="107" spans="1:16" s="397" customFormat="1" ht="15" customHeight="1">
      <c r="A107" s="405">
        <f t="shared" si="11"/>
        <v>54</v>
      </c>
      <c r="B107" s="404"/>
      <c r="C107" s="436" t="s">
        <v>764</v>
      </c>
      <c r="D107" s="435" t="s">
        <v>221</v>
      </c>
      <c r="E107" s="416">
        <v>60</v>
      </c>
      <c r="F107" s="399"/>
      <c r="G107" s="93">
        <v>0</v>
      </c>
      <c r="H107" s="93">
        <v>0</v>
      </c>
      <c r="I107" s="401">
        <f>E107*G107</f>
        <v>0</v>
      </c>
      <c r="J107" s="401">
        <f>E107*H107</f>
        <v>0</v>
      </c>
      <c r="K107" s="401">
        <f>I107+J107</f>
        <v>0</v>
      </c>
      <c r="L107" s="399"/>
      <c r="M107" s="398"/>
    </row>
    <row r="108" spans="1:16" s="397" customFormat="1" ht="15" customHeight="1">
      <c r="A108" s="405">
        <f t="shared" si="11"/>
        <v>55</v>
      </c>
      <c r="B108" s="404"/>
      <c r="C108" s="436" t="s">
        <v>763</v>
      </c>
      <c r="D108" s="435" t="s">
        <v>136</v>
      </c>
      <c r="E108" s="416">
        <v>20</v>
      </c>
      <c r="F108" s="399"/>
      <c r="G108" s="93">
        <v>0</v>
      </c>
      <c r="H108" s="93">
        <v>0</v>
      </c>
      <c r="I108" s="401">
        <f>E108*G108</f>
        <v>0</v>
      </c>
      <c r="J108" s="401">
        <f>E108*H108</f>
        <v>0</v>
      </c>
      <c r="K108" s="401">
        <f>I108+J108</f>
        <v>0</v>
      </c>
      <c r="L108" s="399"/>
      <c r="M108" s="398"/>
    </row>
    <row r="109" spans="1:16" s="397" customFormat="1" ht="15" customHeight="1">
      <c r="A109" s="405">
        <f t="shared" si="11"/>
        <v>56</v>
      </c>
      <c r="B109" s="404"/>
      <c r="C109" s="436" t="s">
        <v>762</v>
      </c>
      <c r="D109" s="435" t="s">
        <v>760</v>
      </c>
      <c r="E109" s="416">
        <v>40</v>
      </c>
      <c r="F109" s="399"/>
      <c r="G109" s="93">
        <v>0</v>
      </c>
      <c r="H109" s="93">
        <v>0</v>
      </c>
      <c r="I109" s="401">
        <f>E109*G109</f>
        <v>0</v>
      </c>
      <c r="J109" s="401">
        <f>E109*H109</f>
        <v>0</v>
      </c>
      <c r="K109" s="401">
        <f>I109+J109</f>
        <v>0</v>
      </c>
      <c r="L109" s="399"/>
      <c r="M109" s="398"/>
    </row>
    <row r="110" spans="1:16" s="397" customFormat="1" ht="15" customHeight="1">
      <c r="A110" s="405">
        <f t="shared" si="11"/>
        <v>57</v>
      </c>
      <c r="B110" s="404"/>
      <c r="C110" s="436" t="s">
        <v>761</v>
      </c>
      <c r="D110" s="435" t="s">
        <v>760</v>
      </c>
      <c r="E110" s="416">
        <v>40</v>
      </c>
      <c r="F110" s="399"/>
      <c r="G110" s="93">
        <v>0</v>
      </c>
      <c r="H110" s="93">
        <v>0</v>
      </c>
      <c r="I110" s="401">
        <f>E110*G110</f>
        <v>0</v>
      </c>
      <c r="J110" s="401">
        <f>E110*H110</f>
        <v>0</v>
      </c>
      <c r="K110" s="401">
        <f>I110+J110</f>
        <v>0</v>
      </c>
      <c r="L110" s="399"/>
      <c r="M110" s="398"/>
    </row>
    <row r="111" spans="1:16" ht="15" customHeight="1">
      <c r="A111" s="405">
        <f t="shared" ref="A111:A134" si="15">A110+1</f>
        <v>58</v>
      </c>
      <c r="B111" s="404"/>
      <c r="C111" s="405"/>
      <c r="D111" s="423"/>
      <c r="E111" s="418"/>
      <c r="F111" s="399"/>
      <c r="G111" s="434"/>
      <c r="H111" s="434"/>
      <c r="I111" s="401"/>
      <c r="J111" s="401"/>
      <c r="K111" s="401"/>
      <c r="L111" s="428"/>
      <c r="M111" s="428"/>
      <c r="O111" s="396"/>
      <c r="P111" s="427"/>
    </row>
    <row r="112" spans="1:16" ht="15" customHeight="1">
      <c r="A112" s="405">
        <f t="shared" si="15"/>
        <v>59</v>
      </c>
      <c r="B112" s="404"/>
      <c r="C112" s="433" t="s">
        <v>759</v>
      </c>
      <c r="D112" s="414"/>
      <c r="E112" s="401"/>
      <c r="F112" s="399"/>
      <c r="G112" s="401"/>
      <c r="H112" s="401"/>
      <c r="I112" s="401">
        <f>SUM(I6:I110)</f>
        <v>0</v>
      </c>
      <c r="J112" s="401">
        <f>SUM(J6:J110)</f>
        <v>0</v>
      </c>
      <c r="K112" s="401">
        <f>SUM(K6:K110)</f>
        <v>0</v>
      </c>
      <c r="L112" s="428"/>
      <c r="M112" s="432"/>
      <c r="O112" s="396"/>
      <c r="P112" s="427"/>
    </row>
    <row r="113" spans="1:16" ht="15" customHeight="1">
      <c r="A113" s="405">
        <f t="shared" si="15"/>
        <v>60</v>
      </c>
      <c r="B113" s="420"/>
      <c r="C113" s="415" t="s">
        <v>758</v>
      </c>
      <c r="D113" s="419"/>
      <c r="E113" s="429"/>
      <c r="F113" s="430"/>
      <c r="G113" s="401"/>
      <c r="H113" s="401"/>
      <c r="I113" s="401">
        <f>I112*0.06</f>
        <v>0</v>
      </c>
      <c r="J113" s="401">
        <f>J112*0.06</f>
        <v>0</v>
      </c>
      <c r="K113" s="401"/>
      <c r="L113" s="428"/>
      <c r="M113" s="428"/>
      <c r="O113" s="396"/>
      <c r="P113" s="427"/>
    </row>
    <row r="114" spans="1:16" ht="15" customHeight="1">
      <c r="A114" s="405">
        <f t="shared" si="15"/>
        <v>61</v>
      </c>
      <c r="B114" s="420"/>
      <c r="C114" s="415" t="s">
        <v>757</v>
      </c>
      <c r="D114" s="419"/>
      <c r="E114" s="429"/>
      <c r="F114" s="430"/>
      <c r="G114" s="401"/>
      <c r="H114" s="401"/>
      <c r="I114" s="401">
        <f>I112*0.03</f>
        <v>0</v>
      </c>
      <c r="J114" s="401"/>
      <c r="K114" s="401"/>
      <c r="L114" s="428"/>
      <c r="M114" s="428"/>
      <c r="O114" s="396"/>
      <c r="P114" s="427"/>
    </row>
    <row r="115" spans="1:16" ht="15" customHeight="1">
      <c r="A115" s="405">
        <f t="shared" si="15"/>
        <v>62</v>
      </c>
      <c r="B115" s="420"/>
      <c r="C115" s="415" t="s">
        <v>756</v>
      </c>
      <c r="D115" s="419"/>
      <c r="E115" s="429"/>
      <c r="F115" s="430"/>
      <c r="G115" s="401"/>
      <c r="H115" s="401"/>
      <c r="I115" s="422">
        <f>SUM(I112:I114)</f>
        <v>0</v>
      </c>
      <c r="J115" s="422">
        <f>SUM(J112:J114)</f>
        <v>0</v>
      </c>
      <c r="K115" s="431">
        <f>I115+J115</f>
        <v>0</v>
      </c>
      <c r="L115" s="428"/>
      <c r="M115" s="428"/>
      <c r="O115" s="396"/>
      <c r="P115" s="427"/>
    </row>
    <row r="116" spans="1:16" ht="15" customHeight="1">
      <c r="A116" s="405">
        <f t="shared" si="15"/>
        <v>63</v>
      </c>
      <c r="B116" s="420"/>
      <c r="C116" s="415"/>
      <c r="D116" s="419"/>
      <c r="E116" s="429"/>
      <c r="F116" s="430"/>
      <c r="G116" s="401"/>
      <c r="H116" s="401"/>
      <c r="I116" s="401"/>
      <c r="J116" s="401"/>
      <c r="K116" s="429"/>
      <c r="L116" s="428"/>
      <c r="M116" s="428"/>
      <c r="O116" s="396"/>
      <c r="P116" s="427"/>
    </row>
    <row r="117" spans="1:16" s="397" customFormat="1" ht="15" customHeight="1">
      <c r="A117" s="405">
        <f t="shared" si="15"/>
        <v>64</v>
      </c>
      <c r="B117" s="404"/>
      <c r="C117" s="403" t="s">
        <v>755</v>
      </c>
      <c r="D117" s="402"/>
      <c r="E117" s="401"/>
      <c r="F117" s="399"/>
      <c r="G117" s="401"/>
      <c r="H117" s="426"/>
      <c r="I117" s="401"/>
      <c r="J117" s="401"/>
      <c r="K117" s="401"/>
      <c r="L117" s="399"/>
      <c r="M117" s="398"/>
    </row>
    <row r="118" spans="1:16" s="397" customFormat="1" ht="15" customHeight="1">
      <c r="A118" s="405">
        <f t="shared" si="15"/>
        <v>65</v>
      </c>
      <c r="B118" s="404"/>
      <c r="C118" s="425" t="s">
        <v>754</v>
      </c>
      <c r="D118" s="402"/>
      <c r="E118" s="424"/>
      <c r="F118" s="399"/>
      <c r="G118" s="416"/>
      <c r="H118" s="416"/>
      <c r="I118" s="401"/>
      <c r="J118" s="401"/>
      <c r="K118" s="401"/>
      <c r="L118" s="399"/>
      <c r="M118" s="398"/>
    </row>
    <row r="119" spans="1:16" s="397" customFormat="1" ht="15" customHeight="1">
      <c r="A119" s="405">
        <f t="shared" si="15"/>
        <v>66</v>
      </c>
      <c r="B119" s="404"/>
      <c r="C119" s="405" t="s">
        <v>753</v>
      </c>
      <c r="D119" s="423" t="s">
        <v>752</v>
      </c>
      <c r="E119" s="416">
        <v>0.06</v>
      </c>
      <c r="F119" s="399"/>
      <c r="G119" s="416"/>
      <c r="H119" s="416">
        <v>0</v>
      </c>
      <c r="I119" s="416">
        <v>0</v>
      </c>
      <c r="J119" s="401">
        <f>E119*H119</f>
        <v>0</v>
      </c>
      <c r="K119" s="401">
        <f>I119+J119</f>
        <v>0</v>
      </c>
      <c r="L119" s="399"/>
      <c r="M119" s="398"/>
    </row>
    <row r="120" spans="1:16" s="397" customFormat="1" ht="15" customHeight="1">
      <c r="A120" s="405">
        <f t="shared" si="15"/>
        <v>67</v>
      </c>
      <c r="B120" s="404"/>
      <c r="C120" s="425" t="s">
        <v>751</v>
      </c>
      <c r="D120" s="402"/>
      <c r="E120" s="424"/>
      <c r="F120" s="399"/>
      <c r="G120" s="416"/>
      <c r="H120" s="416">
        <v>0</v>
      </c>
      <c r="I120" s="416"/>
      <c r="J120" s="401"/>
      <c r="K120" s="401"/>
      <c r="L120" s="399"/>
      <c r="M120" s="398"/>
    </row>
    <row r="121" spans="1:16" s="397" customFormat="1" ht="15" customHeight="1">
      <c r="A121" s="405">
        <f t="shared" si="15"/>
        <v>68</v>
      </c>
      <c r="B121" s="404"/>
      <c r="C121" s="405" t="s">
        <v>749</v>
      </c>
      <c r="D121" s="423" t="s">
        <v>221</v>
      </c>
      <c r="E121" s="416">
        <v>60</v>
      </c>
      <c r="F121" s="399"/>
      <c r="G121" s="416"/>
      <c r="H121" s="416">
        <v>0</v>
      </c>
      <c r="I121" s="416">
        <v>0</v>
      </c>
      <c r="J121" s="401">
        <f>E121*H121</f>
        <v>0</v>
      </c>
      <c r="K121" s="401">
        <f>I121+J121</f>
        <v>0</v>
      </c>
      <c r="L121" s="399"/>
      <c r="M121" s="398"/>
    </row>
    <row r="122" spans="1:16" s="397" customFormat="1" ht="15" customHeight="1">
      <c r="A122" s="405">
        <f t="shared" si="15"/>
        <v>69</v>
      </c>
      <c r="B122" s="404"/>
      <c r="C122" s="425" t="s">
        <v>750</v>
      </c>
      <c r="D122" s="402"/>
      <c r="E122" s="424"/>
      <c r="F122" s="399"/>
      <c r="G122" s="416"/>
      <c r="H122" s="416">
        <v>0</v>
      </c>
      <c r="I122" s="416"/>
      <c r="J122" s="401"/>
      <c r="K122" s="401"/>
      <c r="L122" s="399"/>
      <c r="M122" s="398"/>
    </row>
    <row r="123" spans="1:16" s="397" customFormat="1" ht="15" customHeight="1">
      <c r="A123" s="405">
        <f t="shared" si="15"/>
        <v>70</v>
      </c>
      <c r="B123" s="404"/>
      <c r="C123" s="405" t="s">
        <v>749</v>
      </c>
      <c r="D123" s="423" t="s">
        <v>221</v>
      </c>
      <c r="E123" s="416">
        <v>60</v>
      </c>
      <c r="F123" s="399"/>
      <c r="G123" s="416"/>
      <c r="H123" s="416">
        <v>0</v>
      </c>
      <c r="I123" s="416">
        <v>0</v>
      </c>
      <c r="J123" s="401">
        <f>E123*H123</f>
        <v>0</v>
      </c>
      <c r="K123" s="401">
        <f>I123+J123</f>
        <v>0</v>
      </c>
      <c r="L123" s="399"/>
      <c r="M123" s="398"/>
    </row>
    <row r="124" spans="1:16" s="397" customFormat="1" ht="15" customHeight="1">
      <c r="A124" s="405">
        <f t="shared" si="15"/>
        <v>71</v>
      </c>
      <c r="B124" s="404"/>
      <c r="C124" s="425" t="s">
        <v>748</v>
      </c>
      <c r="D124" s="402"/>
      <c r="E124" s="424"/>
      <c r="F124" s="399"/>
      <c r="G124" s="416"/>
      <c r="H124" s="416">
        <v>0</v>
      </c>
      <c r="I124" s="416"/>
      <c r="J124" s="401"/>
      <c r="K124" s="401"/>
      <c r="L124" s="399"/>
      <c r="M124" s="398"/>
    </row>
    <row r="125" spans="1:16" s="397" customFormat="1" ht="15" customHeight="1">
      <c r="A125" s="405">
        <f t="shared" si="15"/>
        <v>72</v>
      </c>
      <c r="B125" s="404"/>
      <c r="C125" s="405" t="s">
        <v>747</v>
      </c>
      <c r="D125" s="423" t="s">
        <v>89</v>
      </c>
      <c r="E125" s="418">
        <v>30</v>
      </c>
      <c r="F125" s="399"/>
      <c r="G125" s="416"/>
      <c r="H125" s="416">
        <v>0</v>
      </c>
      <c r="I125" s="416">
        <v>0</v>
      </c>
      <c r="J125" s="401">
        <f>E125*H125</f>
        <v>0</v>
      </c>
      <c r="K125" s="401">
        <f>I125+J125</f>
        <v>0</v>
      </c>
      <c r="L125" s="399"/>
      <c r="M125" s="398"/>
    </row>
    <row r="126" spans="1:16" s="397" customFormat="1" ht="15" customHeight="1">
      <c r="A126" s="405">
        <f t="shared" si="15"/>
        <v>73</v>
      </c>
      <c r="B126" s="404"/>
      <c r="C126" s="405"/>
      <c r="D126" s="423"/>
      <c r="E126" s="418"/>
      <c r="F126" s="399"/>
      <c r="G126" s="416"/>
      <c r="H126" s="416"/>
      <c r="I126" s="416"/>
      <c r="J126" s="401"/>
      <c r="K126" s="401"/>
      <c r="L126" s="399"/>
      <c r="M126" s="398"/>
    </row>
    <row r="127" spans="1:16" s="397" customFormat="1" ht="15" customHeight="1">
      <c r="A127" s="405">
        <f t="shared" si="15"/>
        <v>74</v>
      </c>
      <c r="B127" s="404"/>
      <c r="C127" s="403" t="s">
        <v>746</v>
      </c>
      <c r="D127" s="402"/>
      <c r="E127" s="401"/>
      <c r="F127" s="399"/>
      <c r="G127" s="401"/>
      <c r="H127" s="401"/>
      <c r="I127" s="401">
        <f>SUM(I119:I125)</f>
        <v>0</v>
      </c>
      <c r="J127" s="422">
        <f>SUM(J119:J125)</f>
        <v>0</v>
      </c>
      <c r="K127" s="400">
        <f>SUM(I127:J127)</f>
        <v>0</v>
      </c>
      <c r="L127" s="399"/>
      <c r="M127" s="398"/>
    </row>
    <row r="128" spans="1:16" s="397" customFormat="1" ht="15" customHeight="1">
      <c r="A128" s="405">
        <f t="shared" si="15"/>
        <v>75</v>
      </c>
      <c r="B128" s="404"/>
      <c r="C128" s="403"/>
      <c r="D128" s="402"/>
      <c r="E128" s="401"/>
      <c r="F128" s="399"/>
      <c r="G128" s="401"/>
      <c r="H128" s="401"/>
      <c r="I128" s="401"/>
      <c r="J128" s="401"/>
      <c r="K128" s="400"/>
      <c r="L128" s="399"/>
      <c r="M128" s="398"/>
    </row>
    <row r="129" spans="1:13" s="397" customFormat="1" ht="15" customHeight="1">
      <c r="A129" s="405">
        <f t="shared" si="15"/>
        <v>76</v>
      </c>
      <c r="B129" s="404"/>
      <c r="C129" s="403"/>
      <c r="D129" s="402"/>
      <c r="E129" s="401"/>
      <c r="F129" s="399"/>
      <c r="G129" s="401"/>
      <c r="H129" s="401"/>
      <c r="I129" s="401"/>
      <c r="J129" s="401"/>
      <c r="K129" s="421"/>
      <c r="L129" s="399"/>
      <c r="M129" s="398"/>
    </row>
    <row r="130" spans="1:13" ht="15" customHeight="1">
      <c r="A130" s="405">
        <f t="shared" si="15"/>
        <v>77</v>
      </c>
      <c r="B130" s="420"/>
      <c r="C130" s="415" t="s">
        <v>745</v>
      </c>
      <c r="D130" s="419" t="s">
        <v>422</v>
      </c>
      <c r="E130" s="418">
        <v>12</v>
      </c>
      <c r="F130" s="399"/>
      <c r="G130" s="417">
        <v>0</v>
      </c>
      <c r="H130" s="416">
        <v>0</v>
      </c>
      <c r="I130" s="401">
        <f>E130*G130</f>
        <v>0</v>
      </c>
      <c r="J130" s="401">
        <f>E130*H130</f>
        <v>0</v>
      </c>
      <c r="K130" s="401">
        <f>I130+J130</f>
        <v>0</v>
      </c>
      <c r="L130" s="399"/>
      <c r="M130" s="398"/>
    </row>
    <row r="131" spans="1:13" ht="15" customHeight="1">
      <c r="A131" s="405">
        <f t="shared" si="15"/>
        <v>78</v>
      </c>
      <c r="B131" s="404"/>
      <c r="C131" s="415"/>
      <c r="D131" s="414"/>
      <c r="E131" s="401"/>
      <c r="F131" s="399"/>
      <c r="G131" s="401"/>
      <c r="H131" s="401"/>
      <c r="I131" s="401"/>
      <c r="J131" s="401"/>
      <c r="K131" s="401"/>
      <c r="L131" s="399"/>
      <c r="M131" s="398"/>
    </row>
    <row r="132" spans="1:13" s="397" customFormat="1" ht="15" customHeight="1">
      <c r="A132" s="405">
        <f t="shared" si="15"/>
        <v>79</v>
      </c>
      <c r="B132" s="404"/>
      <c r="C132" s="403"/>
      <c r="D132" s="402"/>
      <c r="E132" s="401"/>
      <c r="F132" s="399"/>
      <c r="G132" s="401"/>
      <c r="H132" s="401"/>
      <c r="I132" s="401"/>
      <c r="J132" s="401"/>
      <c r="K132" s="400"/>
      <c r="L132" s="399"/>
      <c r="M132" s="398"/>
    </row>
    <row r="133" spans="1:13" ht="18" customHeight="1">
      <c r="A133" s="405">
        <f t="shared" si="15"/>
        <v>80</v>
      </c>
      <c r="B133" s="413"/>
      <c r="C133" s="412" t="s">
        <v>960</v>
      </c>
      <c r="D133" s="411"/>
      <c r="E133" s="410"/>
      <c r="F133" s="406"/>
      <c r="G133" s="409"/>
      <c r="H133" s="408"/>
      <c r="I133" s="408"/>
      <c r="J133" s="408"/>
      <c r="K133" s="407">
        <f>K115+K127+K130</f>
        <v>0</v>
      </c>
      <c r="L133" s="406"/>
      <c r="M133" s="398"/>
    </row>
    <row r="134" spans="1:13" s="397" customFormat="1" ht="15" customHeight="1">
      <c r="A134" s="405">
        <f t="shared" si="15"/>
        <v>81</v>
      </c>
      <c r="B134" s="404"/>
      <c r="C134" s="403"/>
      <c r="D134" s="402"/>
      <c r="E134" s="401"/>
      <c r="F134" s="399"/>
      <c r="G134" s="401"/>
      <c r="H134" s="401"/>
      <c r="I134" s="401"/>
      <c r="J134" s="401"/>
      <c r="K134" s="400"/>
      <c r="L134" s="399"/>
      <c r="M134" s="398"/>
    </row>
  </sheetData>
  <mergeCells count="6">
    <mergeCell ref="A3:B3"/>
    <mergeCell ref="A1:B1"/>
    <mergeCell ref="E1:F1"/>
    <mergeCell ref="G1:H1"/>
    <mergeCell ref="I1:J1"/>
    <mergeCell ref="A2:B2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4"/>
  <sheetViews>
    <sheetView showWhiteSpace="0" topLeftCell="A160" zoomScaleNormal="100" workbookViewId="0">
      <selection activeCell="N207" sqref="N207"/>
    </sheetView>
  </sheetViews>
  <sheetFormatPr defaultColWidth="10" defaultRowHeight="13.2"/>
  <cols>
    <col min="1" max="1" width="3.6640625" style="52" customWidth="1"/>
    <col min="2" max="2" width="50.5546875" style="51" customWidth="1"/>
    <col min="3" max="3" width="4" style="50" customWidth="1"/>
    <col min="4" max="4" width="9.44140625" style="49" customWidth="1"/>
    <col min="5" max="5" width="10" style="141"/>
    <col min="6" max="6" width="13" style="141" customWidth="1"/>
    <col min="7" max="16384" width="10" style="48"/>
  </cols>
  <sheetData>
    <row r="1" spans="1:6" s="42" customFormat="1" ht="27.75" customHeight="1">
      <c r="A1" s="474" t="s">
        <v>516</v>
      </c>
      <c r="B1" s="474"/>
      <c r="C1" s="474"/>
      <c r="D1" s="474"/>
      <c r="E1" s="474"/>
      <c r="F1" s="474"/>
    </row>
    <row r="2" spans="1:6" s="42" customFormat="1" ht="12.75" customHeight="1">
      <c r="A2" s="47" t="s">
        <v>515</v>
      </c>
      <c r="B2" s="45"/>
      <c r="C2" s="45"/>
      <c r="D2" s="45"/>
      <c r="E2" s="137"/>
      <c r="F2" s="137"/>
    </row>
    <row r="3" spans="1:6" s="42" customFormat="1" ht="12.75" customHeight="1">
      <c r="A3" s="47" t="s">
        <v>743</v>
      </c>
      <c r="B3" s="45"/>
      <c r="C3" s="45"/>
      <c r="D3" s="45"/>
      <c r="E3" s="137"/>
      <c r="F3" s="137"/>
    </row>
    <row r="4" spans="1:6" s="42" customFormat="1" ht="13.5" customHeight="1">
      <c r="A4" s="45" t="s">
        <v>514</v>
      </c>
      <c r="B4" s="46"/>
      <c r="C4" s="46"/>
      <c r="D4" s="46"/>
      <c r="E4" s="138"/>
      <c r="F4" s="138"/>
    </row>
    <row r="5" spans="1:6" s="42" customFormat="1" ht="13.5" customHeight="1">
      <c r="A5" s="45" t="s">
        <v>513</v>
      </c>
      <c r="B5" s="46"/>
      <c r="C5" s="46"/>
      <c r="D5" s="46"/>
      <c r="E5" s="475" t="s">
        <v>733</v>
      </c>
      <c r="F5" s="476"/>
    </row>
    <row r="6" spans="1:6" s="42" customFormat="1" ht="13.5" customHeight="1">
      <c r="A6" s="45" t="s">
        <v>511</v>
      </c>
      <c r="B6" s="46"/>
      <c r="C6" s="46"/>
      <c r="D6" s="46"/>
      <c r="E6" s="137" t="s">
        <v>510</v>
      </c>
      <c r="F6" s="138"/>
    </row>
    <row r="7" spans="1:6" s="42" customFormat="1" ht="6.75" customHeight="1">
      <c r="A7" s="43"/>
      <c r="B7" s="43"/>
      <c r="C7" s="43"/>
      <c r="D7" s="43"/>
      <c r="E7" s="129"/>
      <c r="F7" s="129"/>
    </row>
    <row r="8" spans="1:6" s="42" customFormat="1" ht="22.5" customHeight="1">
      <c r="A8" s="44"/>
      <c r="B8" s="44" t="s">
        <v>508</v>
      </c>
      <c r="C8" s="44" t="s">
        <v>507</v>
      </c>
      <c r="D8" s="44" t="s">
        <v>506</v>
      </c>
      <c r="E8" s="128" t="s">
        <v>505</v>
      </c>
      <c r="F8" s="139" t="s">
        <v>504</v>
      </c>
    </row>
    <row r="9" spans="1:6" ht="12.9" customHeight="1">
      <c r="B9" s="57"/>
    </row>
    <row r="10" spans="1:6" ht="12.9" customHeight="1">
      <c r="B10" s="51" t="s">
        <v>1498</v>
      </c>
      <c r="C10" s="50" t="s">
        <v>541</v>
      </c>
      <c r="D10" s="49">
        <v>1</v>
      </c>
      <c r="F10" s="140">
        <f>D10*E10</f>
        <v>0</v>
      </c>
    </row>
    <row r="11" spans="1:6" ht="12.9" customHeight="1">
      <c r="B11" s="227" t="s">
        <v>732</v>
      </c>
    </row>
    <row r="12" spans="1:6" ht="12.9" customHeight="1">
      <c r="B12" s="227" t="s">
        <v>731</v>
      </c>
      <c r="E12" s="142"/>
    </row>
    <row r="13" spans="1:6" ht="12.9" customHeight="1">
      <c r="B13" s="227" t="s">
        <v>730</v>
      </c>
      <c r="E13" s="142"/>
    </row>
    <row r="14" spans="1:6" ht="12.9" customHeight="1">
      <c r="B14" s="227" t="s">
        <v>729</v>
      </c>
      <c r="E14" s="142"/>
    </row>
    <row r="15" spans="1:6" ht="12.9" customHeight="1">
      <c r="B15" s="227" t="s">
        <v>728</v>
      </c>
      <c r="E15" s="142"/>
    </row>
    <row r="16" spans="1:6" ht="12.9" customHeight="1">
      <c r="B16" s="227" t="s">
        <v>727</v>
      </c>
      <c r="E16" s="142"/>
    </row>
    <row r="17" spans="2:6" ht="12.9" customHeight="1">
      <c r="B17" s="227" t="s">
        <v>726</v>
      </c>
      <c r="E17" s="142"/>
    </row>
    <row r="18" spans="2:6" ht="12.9" customHeight="1">
      <c r="B18" s="227" t="s">
        <v>725</v>
      </c>
      <c r="E18" s="142"/>
    </row>
    <row r="19" spans="2:6" ht="12.9" customHeight="1">
      <c r="B19" s="227" t="s">
        <v>724</v>
      </c>
      <c r="E19" s="142"/>
    </row>
    <row r="20" spans="2:6" ht="12.9" customHeight="1">
      <c r="B20" s="227" t="s">
        <v>723</v>
      </c>
      <c r="E20" s="142"/>
    </row>
    <row r="21" spans="2:6" ht="12.9" customHeight="1">
      <c r="B21" s="227" t="s">
        <v>722</v>
      </c>
      <c r="E21" s="142"/>
    </row>
    <row r="22" spans="2:6" ht="12.9" customHeight="1">
      <c r="B22" s="227" t="s">
        <v>721</v>
      </c>
      <c r="E22" s="142"/>
    </row>
    <row r="23" spans="2:6" ht="12.9" customHeight="1">
      <c r="B23" s="227" t="s">
        <v>720</v>
      </c>
      <c r="E23" s="142"/>
    </row>
    <row r="24" spans="2:6" ht="12.9" customHeight="1">
      <c r="B24" s="227" t="s">
        <v>719</v>
      </c>
      <c r="E24" s="142"/>
    </row>
    <row r="25" spans="2:6" ht="12.9" customHeight="1">
      <c r="B25" s="227" t="s">
        <v>1499</v>
      </c>
      <c r="E25" s="142"/>
    </row>
    <row r="26" spans="2:6" ht="12.9" customHeight="1">
      <c r="B26" s="227" t="s">
        <v>718</v>
      </c>
      <c r="E26" s="142"/>
    </row>
    <row r="27" spans="2:6" ht="12.9" customHeight="1">
      <c r="E27" s="142"/>
    </row>
    <row r="28" spans="2:6" ht="12.9" customHeight="1">
      <c r="B28" s="51" t="s">
        <v>717</v>
      </c>
      <c r="C28" s="50" t="s">
        <v>537</v>
      </c>
      <c r="D28" s="49">
        <v>1</v>
      </c>
      <c r="E28" s="142"/>
      <c r="F28" s="140">
        <f t="shared" ref="F28:F49" si="0">D28*E28</f>
        <v>0</v>
      </c>
    </row>
    <row r="29" spans="2:6" ht="12.9" customHeight="1">
      <c r="B29" s="54"/>
      <c r="E29" s="142"/>
    </row>
    <row r="30" spans="2:6" ht="12.9" customHeight="1">
      <c r="B30" s="51" t="s">
        <v>716</v>
      </c>
      <c r="C30" s="50" t="s">
        <v>537</v>
      </c>
      <c r="D30" s="49">
        <v>1</v>
      </c>
      <c r="E30" s="142"/>
      <c r="F30" s="140">
        <f t="shared" si="0"/>
        <v>0</v>
      </c>
    </row>
    <row r="31" spans="2:6" ht="12.9" customHeight="1">
      <c r="E31" s="142"/>
    </row>
    <row r="32" spans="2:6" ht="12.9" customHeight="1">
      <c r="B32" s="63" t="s">
        <v>715</v>
      </c>
      <c r="C32" s="50" t="s">
        <v>537</v>
      </c>
      <c r="D32" s="49">
        <v>1</v>
      </c>
      <c r="E32" s="142"/>
      <c r="F32" s="140">
        <f t="shared" si="0"/>
        <v>0</v>
      </c>
    </row>
    <row r="33" spans="2:6" ht="12.9" customHeight="1">
      <c r="B33" s="62"/>
      <c r="E33" s="142"/>
    </row>
    <row r="34" spans="2:6" ht="12.9" customHeight="1">
      <c r="B34" s="63" t="s">
        <v>714</v>
      </c>
      <c r="C34" s="50" t="s">
        <v>537</v>
      </c>
      <c r="D34" s="49">
        <v>2</v>
      </c>
      <c r="E34" s="142"/>
      <c r="F34" s="140">
        <f t="shared" si="0"/>
        <v>0</v>
      </c>
    </row>
    <row r="35" spans="2:6" ht="12.9" customHeight="1">
      <c r="B35" s="62"/>
      <c r="E35" s="142"/>
    </row>
    <row r="36" spans="2:6" ht="12.9" customHeight="1">
      <c r="B36" s="63" t="s">
        <v>713</v>
      </c>
      <c r="C36" s="50" t="s">
        <v>537</v>
      </c>
      <c r="D36" s="49">
        <v>1</v>
      </c>
      <c r="E36" s="142"/>
      <c r="F36" s="140">
        <f t="shared" si="0"/>
        <v>0</v>
      </c>
    </row>
    <row r="37" spans="2:6" ht="12.9" customHeight="1">
      <c r="B37" s="62"/>
      <c r="E37" s="142"/>
    </row>
    <row r="38" spans="2:6" ht="12.9" customHeight="1">
      <c r="B38" s="63" t="s">
        <v>712</v>
      </c>
      <c r="C38" s="50" t="s">
        <v>537</v>
      </c>
      <c r="D38" s="49">
        <v>1</v>
      </c>
      <c r="E38" s="142"/>
      <c r="F38" s="140">
        <f t="shared" si="0"/>
        <v>0</v>
      </c>
    </row>
    <row r="39" spans="2:6" ht="12.9" customHeight="1">
      <c r="B39" s="227" t="s">
        <v>710</v>
      </c>
      <c r="E39" s="142"/>
    </row>
    <row r="40" spans="2:6" ht="12.9" customHeight="1">
      <c r="B40" s="61"/>
      <c r="C40" s="59"/>
      <c r="D40" s="60"/>
      <c r="E40" s="142"/>
    </row>
    <row r="41" spans="2:6" ht="12.9" customHeight="1">
      <c r="B41" s="51" t="s">
        <v>711</v>
      </c>
      <c r="C41" s="50" t="s">
        <v>537</v>
      </c>
      <c r="D41" s="49">
        <v>1</v>
      </c>
      <c r="E41" s="142"/>
      <c r="F41" s="140">
        <f t="shared" si="0"/>
        <v>0</v>
      </c>
    </row>
    <row r="42" spans="2:6" ht="12.9" customHeight="1">
      <c r="B42" s="227" t="s">
        <v>710</v>
      </c>
    </row>
    <row r="43" spans="2:6" ht="12.9" customHeight="1"/>
    <row r="44" spans="2:6" ht="12.9" customHeight="1">
      <c r="B44" s="51" t="s">
        <v>709</v>
      </c>
      <c r="C44" s="50" t="s">
        <v>537</v>
      </c>
      <c r="D44" s="49">
        <v>1</v>
      </c>
      <c r="F44" s="140">
        <f t="shared" si="0"/>
        <v>0</v>
      </c>
    </row>
    <row r="45" spans="2:6" ht="12.9" customHeight="1">
      <c r="B45" s="227" t="s">
        <v>708</v>
      </c>
    </row>
    <row r="46" spans="2:6" ht="12.9" customHeight="1">
      <c r="B46" s="227" t="s">
        <v>705</v>
      </c>
    </row>
    <row r="47" spans="2:6" ht="12.9" customHeight="1">
      <c r="B47" s="227" t="s">
        <v>703</v>
      </c>
    </row>
    <row r="48" spans="2:6" ht="12.9" customHeight="1"/>
    <row r="49" spans="1:6" ht="12.9" customHeight="1">
      <c r="B49" s="51" t="s">
        <v>707</v>
      </c>
      <c r="C49" s="50" t="s">
        <v>537</v>
      </c>
      <c r="D49" s="49">
        <v>2</v>
      </c>
      <c r="F49" s="140">
        <f t="shared" si="0"/>
        <v>0</v>
      </c>
    </row>
    <row r="50" spans="1:6" ht="12.9" customHeight="1">
      <c r="B50" s="227" t="s">
        <v>706</v>
      </c>
    </row>
    <row r="51" spans="1:6" ht="12.9" customHeight="1">
      <c r="B51" s="227" t="s">
        <v>705</v>
      </c>
    </row>
    <row r="52" spans="1:6" ht="12.9" customHeight="1">
      <c r="B52" s="227" t="s">
        <v>704</v>
      </c>
    </row>
    <row r="53" spans="1:6" ht="12.9" customHeight="1">
      <c r="B53" s="227" t="s">
        <v>703</v>
      </c>
      <c r="D53" s="53"/>
    </row>
    <row r="54" spans="1:6" ht="12.9" customHeight="1">
      <c r="A54" s="55"/>
      <c r="B54" s="54"/>
    </row>
    <row r="55" spans="1:6" ht="12.9" customHeight="1">
      <c r="A55" s="55"/>
      <c r="B55" s="51" t="s">
        <v>702</v>
      </c>
      <c r="C55" s="50" t="s">
        <v>537</v>
      </c>
      <c r="D55" s="49">
        <v>2</v>
      </c>
      <c r="F55" s="140">
        <f>D55*E55</f>
        <v>0</v>
      </c>
    </row>
    <row r="56" spans="1:6" ht="12.9" customHeight="1">
      <c r="A56" s="55"/>
      <c r="B56" s="227" t="s">
        <v>701</v>
      </c>
    </row>
    <row r="57" spans="1:6" ht="12.9" customHeight="1">
      <c r="A57" s="55"/>
    </row>
    <row r="58" spans="1:6" ht="12.9" customHeight="1">
      <c r="A58" s="55"/>
      <c r="B58" s="51" t="s">
        <v>700</v>
      </c>
      <c r="C58" s="50" t="s">
        <v>136</v>
      </c>
      <c r="D58" s="49">
        <v>2</v>
      </c>
      <c r="F58" s="140">
        <f>D58*E58</f>
        <v>0</v>
      </c>
    </row>
    <row r="59" spans="1:6" ht="12.9" customHeight="1">
      <c r="A59" s="55"/>
      <c r="B59" s="54"/>
    </row>
    <row r="60" spans="1:6" ht="12.9" customHeight="1">
      <c r="A60" s="55"/>
      <c r="B60" s="54"/>
    </row>
    <row r="61" spans="1:6" ht="12.9" customHeight="1">
      <c r="A61" s="55"/>
      <c r="B61" s="51" t="s">
        <v>699</v>
      </c>
      <c r="C61" s="50" t="s">
        <v>136</v>
      </c>
      <c r="D61" s="49">
        <v>2</v>
      </c>
      <c r="F61" s="140">
        <f>D61*E61</f>
        <v>0</v>
      </c>
    </row>
    <row r="62" spans="1:6" ht="12.9" customHeight="1">
      <c r="A62" s="55"/>
      <c r="B62" s="54"/>
    </row>
    <row r="63" spans="1:6" ht="12.9" customHeight="1">
      <c r="A63" s="55"/>
      <c r="D63" s="53"/>
    </row>
    <row r="64" spans="1:6" ht="12.9" customHeight="1">
      <c r="A64" s="55"/>
      <c r="B64" s="54" t="s">
        <v>1500</v>
      </c>
      <c r="D64" s="53"/>
    </row>
    <row r="65" spans="1:6" ht="12.9" customHeight="1">
      <c r="A65" s="55"/>
      <c r="B65" s="51" t="s">
        <v>698</v>
      </c>
      <c r="C65" s="50" t="s">
        <v>221</v>
      </c>
      <c r="D65" s="53">
        <v>263</v>
      </c>
      <c r="F65" s="140">
        <f>D65*E65</f>
        <v>0</v>
      </c>
    </row>
    <row r="66" spans="1:6" ht="12.9" customHeight="1">
      <c r="A66" s="55"/>
      <c r="B66" s="51" t="s">
        <v>697</v>
      </c>
      <c r="C66" s="50" t="s">
        <v>89</v>
      </c>
      <c r="D66" s="53">
        <v>69</v>
      </c>
      <c r="F66" s="140">
        <f t="shared" ref="F66:F75" si="1">D66*E66</f>
        <v>0</v>
      </c>
    </row>
    <row r="67" spans="1:6" ht="12.9" customHeight="1">
      <c r="A67" s="55"/>
      <c r="B67" s="51" t="s">
        <v>696</v>
      </c>
      <c r="C67" s="50" t="s">
        <v>136</v>
      </c>
      <c r="D67" s="53">
        <v>1</v>
      </c>
      <c r="F67" s="140">
        <f t="shared" si="1"/>
        <v>0</v>
      </c>
    </row>
    <row r="68" spans="1:6" ht="12.9" customHeight="1">
      <c r="A68" s="55"/>
      <c r="B68" s="51" t="s">
        <v>695</v>
      </c>
      <c r="C68" s="50" t="s">
        <v>136</v>
      </c>
      <c r="D68" s="53">
        <v>8</v>
      </c>
      <c r="F68" s="140">
        <f t="shared" si="1"/>
        <v>0</v>
      </c>
    </row>
    <row r="69" spans="1:6" ht="12.9" customHeight="1">
      <c r="A69" s="55"/>
      <c r="B69" s="51" t="s">
        <v>694</v>
      </c>
      <c r="C69" s="50" t="s">
        <v>537</v>
      </c>
      <c r="D69" s="53">
        <v>1</v>
      </c>
      <c r="F69" s="140">
        <f t="shared" si="1"/>
        <v>0</v>
      </c>
    </row>
    <row r="70" spans="1:6" ht="12.9" customHeight="1">
      <c r="A70" s="55"/>
      <c r="B70" s="51" t="s">
        <v>693</v>
      </c>
      <c r="C70" s="50" t="s">
        <v>221</v>
      </c>
      <c r="D70" s="53">
        <v>15</v>
      </c>
      <c r="F70" s="140">
        <f t="shared" si="1"/>
        <v>0</v>
      </c>
    </row>
    <row r="71" spans="1:6" ht="12.9" customHeight="1">
      <c r="A71" s="55"/>
      <c r="B71" s="51" t="s">
        <v>692</v>
      </c>
      <c r="C71" s="50" t="s">
        <v>221</v>
      </c>
      <c r="D71" s="53">
        <v>14</v>
      </c>
      <c r="F71" s="140">
        <f t="shared" si="1"/>
        <v>0</v>
      </c>
    </row>
    <row r="72" spans="1:6" ht="12.9" customHeight="1">
      <c r="A72" s="55"/>
      <c r="D72" s="53"/>
    </row>
    <row r="73" spans="1:6" ht="12.9" customHeight="1">
      <c r="A73" s="55"/>
      <c r="B73" s="51" t="s">
        <v>691</v>
      </c>
      <c r="C73" s="50" t="s">
        <v>537</v>
      </c>
      <c r="D73" s="53">
        <v>2</v>
      </c>
      <c r="F73" s="140">
        <f t="shared" si="1"/>
        <v>0</v>
      </c>
    </row>
    <row r="74" spans="1:6" ht="12.9" customHeight="1">
      <c r="A74" s="55"/>
      <c r="B74" s="51" t="s">
        <v>690</v>
      </c>
      <c r="C74" s="50" t="s">
        <v>537</v>
      </c>
      <c r="D74" s="53">
        <v>1</v>
      </c>
      <c r="F74" s="140">
        <f t="shared" si="1"/>
        <v>0</v>
      </c>
    </row>
    <row r="75" spans="1:6" ht="12.9" customHeight="1">
      <c r="A75" s="55"/>
      <c r="B75" s="51" t="s">
        <v>689</v>
      </c>
      <c r="C75" s="50" t="s">
        <v>136</v>
      </c>
      <c r="D75" s="53">
        <v>4</v>
      </c>
      <c r="F75" s="140">
        <f t="shared" si="1"/>
        <v>0</v>
      </c>
    </row>
    <row r="76" spans="1:6" ht="12.9" customHeight="1">
      <c r="A76" s="55"/>
      <c r="B76" s="227" t="s">
        <v>1501</v>
      </c>
      <c r="D76" s="53"/>
    </row>
    <row r="77" spans="1:6" ht="12.9" customHeight="1">
      <c r="A77" s="55"/>
      <c r="D77" s="53"/>
    </row>
    <row r="78" spans="1:6" ht="12.9" customHeight="1">
      <c r="A78" s="55"/>
      <c r="B78" s="54"/>
      <c r="D78" s="53"/>
    </row>
    <row r="79" spans="1:6" ht="12.9" customHeight="1">
      <c r="A79" s="55"/>
      <c r="B79" s="54" t="s">
        <v>688</v>
      </c>
      <c r="D79" s="53"/>
    </row>
    <row r="80" spans="1:6" ht="12.9" customHeight="1">
      <c r="A80" s="55"/>
      <c r="B80" s="51" t="s">
        <v>687</v>
      </c>
      <c r="C80" s="50" t="s">
        <v>221</v>
      </c>
      <c r="D80" s="53">
        <v>42</v>
      </c>
      <c r="F80" s="140">
        <f>D80*E80</f>
        <v>0</v>
      </c>
    </row>
    <row r="81" spans="1:6" ht="12.9" customHeight="1">
      <c r="A81" s="55"/>
      <c r="B81" s="51" t="s">
        <v>686</v>
      </c>
      <c r="C81" s="50" t="s">
        <v>221</v>
      </c>
      <c r="D81" s="53">
        <v>20</v>
      </c>
      <c r="F81" s="140">
        <f t="shared" ref="F81:F85" si="2">D81*E81</f>
        <v>0</v>
      </c>
    </row>
    <row r="82" spans="1:6" ht="12.9" customHeight="1">
      <c r="A82" s="55"/>
      <c r="B82" s="51" t="s">
        <v>685</v>
      </c>
      <c r="C82" s="50" t="s">
        <v>221</v>
      </c>
      <c r="D82" s="53">
        <v>7</v>
      </c>
      <c r="F82" s="140">
        <f t="shared" si="2"/>
        <v>0</v>
      </c>
    </row>
    <row r="83" spans="1:6" ht="12.9" customHeight="1">
      <c r="A83" s="55"/>
      <c r="B83" s="51" t="s">
        <v>684</v>
      </c>
      <c r="C83" s="50" t="s">
        <v>136</v>
      </c>
      <c r="D83" s="53">
        <v>38</v>
      </c>
      <c r="F83" s="140">
        <f t="shared" si="2"/>
        <v>0</v>
      </c>
    </row>
    <row r="84" spans="1:6" ht="12.9" customHeight="1">
      <c r="A84" s="55"/>
      <c r="B84" s="51" t="s">
        <v>683</v>
      </c>
      <c r="C84" s="50" t="s">
        <v>136</v>
      </c>
      <c r="D84" s="53">
        <v>20</v>
      </c>
      <c r="F84" s="140">
        <f t="shared" si="2"/>
        <v>0</v>
      </c>
    </row>
    <row r="85" spans="1:6" ht="12.9" customHeight="1">
      <c r="A85" s="55"/>
      <c r="B85" s="51" t="s">
        <v>682</v>
      </c>
      <c r="C85" s="50" t="s">
        <v>136</v>
      </c>
      <c r="D85" s="53">
        <v>2</v>
      </c>
      <c r="F85" s="140">
        <f t="shared" si="2"/>
        <v>0</v>
      </c>
    </row>
    <row r="86" spans="1:6" ht="12.9" customHeight="1">
      <c r="A86" s="55"/>
      <c r="B86" s="54"/>
      <c r="D86" s="53"/>
    </row>
    <row r="87" spans="1:6" ht="12.9" customHeight="1">
      <c r="A87" s="55"/>
      <c r="D87" s="53"/>
    </row>
    <row r="88" spans="1:6" ht="12.9" customHeight="1">
      <c r="A88" s="55"/>
      <c r="B88" s="54" t="s">
        <v>681</v>
      </c>
      <c r="D88" s="53"/>
    </row>
    <row r="89" spans="1:6" ht="12.9" customHeight="1">
      <c r="A89" s="55"/>
      <c r="B89" s="51" t="s">
        <v>680</v>
      </c>
      <c r="C89" s="50" t="s">
        <v>136</v>
      </c>
      <c r="D89" s="53">
        <v>1</v>
      </c>
      <c r="F89" s="140">
        <f>D89*E89</f>
        <v>0</v>
      </c>
    </row>
    <row r="90" spans="1:6" ht="12.9" customHeight="1">
      <c r="A90" s="55"/>
      <c r="B90" s="51" t="s">
        <v>679</v>
      </c>
      <c r="C90" s="50" t="s">
        <v>136</v>
      </c>
      <c r="D90" s="53">
        <v>4</v>
      </c>
      <c r="F90" s="140">
        <f t="shared" ref="F90:F97" si="3">D90*E90</f>
        <v>0</v>
      </c>
    </row>
    <row r="91" spans="1:6" ht="12.9" customHeight="1">
      <c r="A91" s="55"/>
      <c r="B91" s="51" t="s">
        <v>678</v>
      </c>
      <c r="C91" s="50" t="s">
        <v>136</v>
      </c>
      <c r="D91" s="53">
        <v>3</v>
      </c>
      <c r="F91" s="140">
        <f t="shared" si="3"/>
        <v>0</v>
      </c>
    </row>
    <row r="92" spans="1:6" ht="12.9" customHeight="1">
      <c r="A92" s="55"/>
      <c r="B92" s="51" t="s">
        <v>677</v>
      </c>
      <c r="C92" s="50" t="s">
        <v>136</v>
      </c>
      <c r="D92" s="53">
        <v>1</v>
      </c>
      <c r="F92" s="140">
        <f t="shared" si="3"/>
        <v>0</v>
      </c>
    </row>
    <row r="93" spans="1:6" ht="12.9" customHeight="1">
      <c r="A93" s="55"/>
      <c r="B93" s="51" t="s">
        <v>676</v>
      </c>
      <c r="C93" s="50" t="s">
        <v>136</v>
      </c>
      <c r="D93" s="53">
        <v>1</v>
      </c>
      <c r="F93" s="140">
        <f t="shared" si="3"/>
        <v>0</v>
      </c>
    </row>
    <row r="94" spans="1:6" ht="12.9" customHeight="1">
      <c r="A94" s="55"/>
      <c r="D94" s="53"/>
    </row>
    <row r="95" spans="1:6" ht="12.9" customHeight="1">
      <c r="A95" s="55"/>
      <c r="B95" s="51" t="s">
        <v>675</v>
      </c>
      <c r="C95" s="50" t="s">
        <v>674</v>
      </c>
      <c r="D95" s="53">
        <v>10</v>
      </c>
      <c r="F95" s="140">
        <f t="shared" si="3"/>
        <v>0</v>
      </c>
    </row>
    <row r="96" spans="1:6" ht="12.9" customHeight="1">
      <c r="A96" s="55"/>
      <c r="B96" s="54"/>
      <c r="D96" s="53"/>
      <c r="F96" s="140">
        <f t="shared" si="3"/>
        <v>0</v>
      </c>
    </row>
    <row r="97" spans="1:6" ht="12.9" customHeight="1">
      <c r="A97" s="55"/>
      <c r="B97" s="54" t="s">
        <v>673</v>
      </c>
      <c r="C97" s="50" t="s">
        <v>537</v>
      </c>
      <c r="D97" s="53">
        <v>10</v>
      </c>
      <c r="F97" s="140">
        <f t="shared" si="3"/>
        <v>0</v>
      </c>
    </row>
    <row r="98" spans="1:6" ht="12.9" customHeight="1">
      <c r="A98" s="55"/>
      <c r="B98" s="227" t="s">
        <v>672</v>
      </c>
      <c r="D98" s="53"/>
    </row>
    <row r="99" spans="1:6" ht="12.9" customHeight="1">
      <c r="A99" s="55"/>
      <c r="B99" s="227" t="s">
        <v>671</v>
      </c>
      <c r="D99" s="53"/>
    </row>
    <row r="100" spans="1:6" ht="12.9" customHeight="1">
      <c r="A100" s="55"/>
      <c r="D100" s="53"/>
    </row>
    <row r="101" spans="1:6" ht="12.9" customHeight="1">
      <c r="A101" s="55"/>
      <c r="B101" s="51" t="s">
        <v>670</v>
      </c>
      <c r="C101" s="50" t="s">
        <v>136</v>
      </c>
      <c r="D101" s="53">
        <v>10</v>
      </c>
      <c r="F101" s="140">
        <f>D101*E101</f>
        <v>0</v>
      </c>
    </row>
    <row r="102" spans="1:6" ht="12.9" customHeight="1">
      <c r="A102" s="55"/>
      <c r="D102" s="53"/>
    </row>
    <row r="103" spans="1:6" ht="12.9" customHeight="1">
      <c r="A103" s="55"/>
      <c r="B103" s="51" t="s">
        <v>669</v>
      </c>
      <c r="C103" s="50" t="s">
        <v>537</v>
      </c>
      <c r="D103" s="53">
        <v>10</v>
      </c>
      <c r="F103" s="140">
        <f>D103*E103</f>
        <v>0</v>
      </c>
    </row>
    <row r="104" spans="1:6" ht="12.9" customHeight="1">
      <c r="A104" s="55"/>
      <c r="B104" s="227" t="s">
        <v>668</v>
      </c>
      <c r="D104" s="53"/>
    </row>
    <row r="105" spans="1:6" ht="12.9" customHeight="1">
      <c r="A105" s="55"/>
      <c r="D105" s="53"/>
    </row>
    <row r="106" spans="1:6" ht="12.9" customHeight="1">
      <c r="A106" s="55"/>
      <c r="B106" s="51" t="s">
        <v>667</v>
      </c>
      <c r="C106" s="50" t="s">
        <v>629</v>
      </c>
      <c r="D106" s="53" t="s">
        <v>629</v>
      </c>
    </row>
    <row r="107" spans="1:6" ht="12.9" customHeight="1">
      <c r="A107" s="55"/>
      <c r="B107" s="227" t="s">
        <v>666</v>
      </c>
      <c r="D107" s="53"/>
    </row>
    <row r="108" spans="1:6" ht="12.9" customHeight="1">
      <c r="A108" s="55"/>
      <c r="B108" s="227" t="s">
        <v>665</v>
      </c>
      <c r="D108" s="53"/>
    </row>
    <row r="109" spans="1:6" ht="12.9" customHeight="1">
      <c r="A109" s="55"/>
      <c r="B109" s="227" t="s">
        <v>664</v>
      </c>
      <c r="D109" s="53"/>
    </row>
    <row r="110" spans="1:6" ht="12.9" customHeight="1">
      <c r="A110" s="55"/>
      <c r="B110" s="227" t="s">
        <v>663</v>
      </c>
      <c r="C110" s="50" t="s">
        <v>221</v>
      </c>
      <c r="D110" s="53">
        <v>33</v>
      </c>
      <c r="F110" s="140">
        <f>D110*E110</f>
        <v>0</v>
      </c>
    </row>
    <row r="111" spans="1:6" ht="12.9" customHeight="1">
      <c r="A111" s="55"/>
      <c r="B111" s="227" t="s">
        <v>662</v>
      </c>
      <c r="C111" s="59"/>
      <c r="D111" s="58"/>
    </row>
    <row r="112" spans="1:6" ht="12.9" customHeight="1">
      <c r="A112" s="55"/>
      <c r="C112" s="59"/>
      <c r="D112" s="58"/>
    </row>
    <row r="113" spans="1:6" ht="12.9" customHeight="1">
      <c r="A113" s="55"/>
      <c r="B113" s="51" t="s">
        <v>661</v>
      </c>
      <c r="C113" s="50" t="s">
        <v>136</v>
      </c>
      <c r="D113" s="53">
        <v>2</v>
      </c>
      <c r="F113" s="140">
        <f>D113*E113</f>
        <v>0</v>
      </c>
    </row>
    <row r="114" spans="1:6" ht="12.9" customHeight="1">
      <c r="A114" s="55"/>
      <c r="C114" s="59"/>
      <c r="D114" s="58"/>
    </row>
    <row r="115" spans="1:6" ht="12.9" customHeight="1">
      <c r="A115" s="55"/>
      <c r="B115" s="51" t="s">
        <v>660</v>
      </c>
      <c r="C115" s="50" t="s">
        <v>221</v>
      </c>
      <c r="D115" s="53">
        <v>365</v>
      </c>
      <c r="F115" s="140">
        <f>D115*E115</f>
        <v>0</v>
      </c>
    </row>
    <row r="116" spans="1:6" ht="12.9" customHeight="1">
      <c r="A116" s="55"/>
      <c r="B116" s="54"/>
      <c r="D116" s="53"/>
    </row>
    <row r="117" spans="1:6" ht="12.9" customHeight="1">
      <c r="A117" s="55"/>
      <c r="B117" s="51" t="s">
        <v>659</v>
      </c>
      <c r="C117" s="50" t="s">
        <v>221</v>
      </c>
      <c r="D117" s="53">
        <v>365</v>
      </c>
      <c r="F117" s="140">
        <f>D117*E117</f>
        <v>0</v>
      </c>
    </row>
    <row r="118" spans="1:6" ht="12.9" customHeight="1">
      <c r="A118" s="55"/>
      <c r="D118" s="53"/>
    </row>
    <row r="119" spans="1:6" ht="12.9" customHeight="1">
      <c r="A119" s="55"/>
      <c r="B119" s="51" t="s">
        <v>658</v>
      </c>
      <c r="C119" s="50" t="s">
        <v>537</v>
      </c>
      <c r="D119" s="53">
        <v>1</v>
      </c>
      <c r="F119" s="140">
        <f>D119*E119</f>
        <v>0</v>
      </c>
    </row>
    <row r="120" spans="1:6" ht="12.9" customHeight="1">
      <c r="A120" s="55"/>
      <c r="D120" s="53"/>
    </row>
    <row r="121" spans="1:6" ht="12.9" customHeight="1">
      <c r="A121" s="55"/>
      <c r="B121" s="51" t="s">
        <v>657</v>
      </c>
      <c r="C121" s="50" t="s">
        <v>537</v>
      </c>
      <c r="D121" s="53">
        <v>1</v>
      </c>
      <c r="F121" s="140">
        <f>D121*E121</f>
        <v>0</v>
      </c>
    </row>
    <row r="122" spans="1:6" ht="12.9" customHeight="1">
      <c r="A122" s="55"/>
      <c r="B122" s="54"/>
      <c r="D122" s="53"/>
    </row>
    <row r="123" spans="1:6" ht="12.9" customHeight="1">
      <c r="A123" s="55"/>
      <c r="B123" s="51" t="s">
        <v>623</v>
      </c>
      <c r="C123" s="50" t="s">
        <v>537</v>
      </c>
      <c r="D123" s="53">
        <v>1</v>
      </c>
      <c r="F123" s="140">
        <f>D123*E123</f>
        <v>0</v>
      </c>
    </row>
    <row r="124" spans="1:6" ht="12.9" customHeight="1">
      <c r="A124" s="55"/>
      <c r="B124" s="54"/>
      <c r="D124" s="53"/>
    </row>
    <row r="125" spans="1:6" ht="12.9" customHeight="1">
      <c r="A125" s="55"/>
      <c r="B125" s="51" t="s">
        <v>624</v>
      </c>
      <c r="C125" s="50" t="s">
        <v>537</v>
      </c>
      <c r="D125" s="53">
        <v>1</v>
      </c>
      <c r="F125" s="140">
        <f>D125*E125</f>
        <v>0</v>
      </c>
    </row>
    <row r="126" spans="1:6" ht="12.9" customHeight="1" thickBot="1">
      <c r="A126" s="55"/>
      <c r="B126" s="54"/>
      <c r="D126" s="53"/>
    </row>
    <row r="127" spans="1:6" ht="12.9" customHeight="1" thickBot="1">
      <c r="A127" s="55"/>
      <c r="B127" s="54" t="s">
        <v>947</v>
      </c>
      <c r="D127" s="53"/>
      <c r="F127" s="228">
        <f>F10+F28+F30+F32+F34+F36+F38+F41+F44+F49+F55+F58+F61+F65+F66+F67+F68+F69+F70+F71+F73+F74+F75+F80+F81+F82+F83+F84+F85+F89+F90+F91+F92+F93+F95+F96+F97+F101+F103+F110+F113+F115+F117+F119+F121+F123+F125</f>
        <v>0</v>
      </c>
    </row>
    <row r="128" spans="1:6" ht="12.9" customHeight="1">
      <c r="A128" s="55"/>
      <c r="B128" s="54"/>
      <c r="D128" s="53"/>
    </row>
    <row r="129" spans="1:6" ht="12.9" customHeight="1">
      <c r="A129" s="55"/>
      <c r="B129" s="54"/>
      <c r="D129" s="53"/>
    </row>
    <row r="130" spans="1:6" ht="12.9" customHeight="1">
      <c r="A130" s="55"/>
      <c r="B130" s="57" t="s">
        <v>656</v>
      </c>
      <c r="D130" s="53"/>
    </row>
    <row r="131" spans="1:6" ht="12.9" customHeight="1">
      <c r="A131" s="55"/>
      <c r="B131" s="57"/>
      <c r="D131" s="53"/>
    </row>
    <row r="132" spans="1:6" ht="12.9" customHeight="1">
      <c r="A132" s="55"/>
      <c r="B132" s="51" t="s">
        <v>655</v>
      </c>
      <c r="C132" s="50" t="s">
        <v>537</v>
      </c>
      <c r="D132" s="53">
        <v>1</v>
      </c>
      <c r="F132" s="140">
        <f>D132*E132</f>
        <v>0</v>
      </c>
    </row>
    <row r="133" spans="1:6" ht="12.9" customHeight="1">
      <c r="A133" s="55"/>
      <c r="B133" s="227" t="s">
        <v>1502</v>
      </c>
      <c r="D133" s="53"/>
    </row>
    <row r="134" spans="1:6" ht="12.9" customHeight="1">
      <c r="A134" s="55"/>
      <c r="B134" s="227" t="s">
        <v>654</v>
      </c>
      <c r="D134" s="53"/>
    </row>
    <row r="135" spans="1:6" ht="12.9" customHeight="1">
      <c r="A135" s="55"/>
      <c r="B135" s="227" t="s">
        <v>653</v>
      </c>
      <c r="D135" s="53"/>
    </row>
    <row r="136" spans="1:6" ht="12.9" customHeight="1">
      <c r="A136" s="55"/>
      <c r="D136" s="53"/>
    </row>
    <row r="137" spans="1:6" ht="12.9" customHeight="1">
      <c r="A137" s="55"/>
      <c r="B137" s="54" t="s">
        <v>652</v>
      </c>
      <c r="C137" s="50" t="s">
        <v>537</v>
      </c>
      <c r="D137" s="53">
        <v>1</v>
      </c>
      <c r="F137" s="140">
        <f>D137*E137</f>
        <v>0</v>
      </c>
    </row>
    <row r="138" spans="1:6" ht="12.9" customHeight="1">
      <c r="A138" s="55"/>
      <c r="B138" s="227" t="s">
        <v>651</v>
      </c>
      <c r="D138" s="53"/>
    </row>
    <row r="139" spans="1:6" ht="12.9" customHeight="1">
      <c r="A139" s="55"/>
      <c r="B139" s="227" t="s">
        <v>1503</v>
      </c>
      <c r="D139" s="53"/>
    </row>
    <row r="140" spans="1:6" ht="12.9" customHeight="1">
      <c r="A140" s="55"/>
      <c r="B140" s="227" t="s">
        <v>650</v>
      </c>
      <c r="D140" s="53"/>
    </row>
    <row r="141" spans="1:6" ht="12.9" customHeight="1">
      <c r="A141" s="55"/>
      <c r="B141" s="227" t="s">
        <v>649</v>
      </c>
      <c r="D141" s="53"/>
    </row>
    <row r="142" spans="1:6" ht="12.9" customHeight="1">
      <c r="A142" s="55"/>
      <c r="D142" s="53"/>
    </row>
    <row r="143" spans="1:6" ht="12.9" customHeight="1">
      <c r="A143" s="55"/>
      <c r="B143" s="54" t="s">
        <v>1504</v>
      </c>
      <c r="C143" s="50" t="s">
        <v>537</v>
      </c>
      <c r="D143" s="53">
        <v>1</v>
      </c>
      <c r="F143" s="140">
        <f>D143*E143</f>
        <v>0</v>
      </c>
    </row>
    <row r="144" spans="1:6" ht="12.9" customHeight="1">
      <c r="A144" s="55"/>
      <c r="B144" s="227" t="s">
        <v>1505</v>
      </c>
      <c r="D144" s="53"/>
    </row>
    <row r="145" spans="1:6" ht="12.9" customHeight="1">
      <c r="A145" s="55"/>
      <c r="B145" s="227" t="s">
        <v>1506</v>
      </c>
      <c r="D145" s="53"/>
    </row>
    <row r="146" spans="1:6" ht="12.9" customHeight="1">
      <c r="A146" s="55"/>
      <c r="B146" s="227" t="s">
        <v>650</v>
      </c>
      <c r="D146" s="53"/>
    </row>
    <row r="147" spans="1:6" ht="12.9" customHeight="1">
      <c r="A147" s="55"/>
      <c r="B147" s="227" t="s">
        <v>649</v>
      </c>
      <c r="D147" s="53"/>
    </row>
    <row r="148" spans="1:6" ht="12.9" customHeight="1">
      <c r="A148" s="55"/>
      <c r="B148" s="227"/>
      <c r="D148" s="53"/>
    </row>
    <row r="149" spans="1:6" ht="12.9" customHeight="1">
      <c r="A149" s="55"/>
      <c r="B149" s="54" t="s">
        <v>1504</v>
      </c>
      <c r="C149" s="50" t="s">
        <v>537</v>
      </c>
      <c r="D149" s="53">
        <v>1</v>
      </c>
      <c r="F149" s="140">
        <f>D149*E149</f>
        <v>0</v>
      </c>
    </row>
    <row r="150" spans="1:6" ht="12.9" customHeight="1">
      <c r="A150" s="55"/>
      <c r="B150" s="227" t="s">
        <v>1505</v>
      </c>
      <c r="D150" s="53"/>
    </row>
    <row r="151" spans="1:6" ht="12.9" customHeight="1">
      <c r="A151" s="55"/>
      <c r="B151" s="227" t="s">
        <v>1506</v>
      </c>
      <c r="D151" s="53"/>
    </row>
    <row r="152" spans="1:6" ht="12.9" customHeight="1">
      <c r="A152" s="55"/>
      <c r="B152" s="227" t="s">
        <v>1507</v>
      </c>
      <c r="D152" s="53"/>
    </row>
    <row r="153" spans="1:6" ht="12.9" customHeight="1">
      <c r="A153" s="55"/>
      <c r="B153" s="227" t="s">
        <v>649</v>
      </c>
      <c r="D153" s="53"/>
    </row>
    <row r="154" spans="1:6" ht="12.9" customHeight="1">
      <c r="A154" s="55"/>
      <c r="B154" s="227"/>
      <c r="D154" s="53"/>
    </row>
    <row r="155" spans="1:6" ht="12.9" customHeight="1">
      <c r="A155" s="55"/>
      <c r="B155" s="54" t="s">
        <v>652</v>
      </c>
      <c r="C155" s="50" t="s">
        <v>537</v>
      </c>
      <c r="D155" s="53">
        <v>1</v>
      </c>
      <c r="F155" s="140">
        <f>D155*E155</f>
        <v>0</v>
      </c>
    </row>
    <row r="156" spans="1:6" ht="12.9" customHeight="1">
      <c r="A156" s="55"/>
      <c r="B156" s="227" t="s">
        <v>651</v>
      </c>
      <c r="D156" s="53"/>
    </row>
    <row r="157" spans="1:6" ht="12.9" customHeight="1">
      <c r="A157" s="55"/>
      <c r="B157" s="227" t="s">
        <v>1503</v>
      </c>
      <c r="D157" s="53"/>
    </row>
    <row r="158" spans="1:6" ht="12.9" customHeight="1">
      <c r="A158" s="55"/>
      <c r="B158" s="227" t="s">
        <v>1508</v>
      </c>
      <c r="D158" s="53"/>
    </row>
    <row r="159" spans="1:6" ht="12.9" customHeight="1">
      <c r="A159" s="55"/>
      <c r="B159" s="227"/>
      <c r="D159" s="53"/>
    </row>
    <row r="160" spans="1:6" ht="12.9" customHeight="1">
      <c r="A160" s="55"/>
      <c r="B160" s="51" t="s">
        <v>1509</v>
      </c>
      <c r="C160" s="50" t="s">
        <v>537</v>
      </c>
      <c r="D160" s="53">
        <v>1</v>
      </c>
      <c r="F160" s="140">
        <f>D160*E160</f>
        <v>0</v>
      </c>
    </row>
    <row r="161" spans="1:6" ht="12.9" customHeight="1">
      <c r="A161" s="55"/>
      <c r="B161" s="54"/>
      <c r="D161" s="53"/>
    </row>
    <row r="162" spans="1:6" ht="12.9" customHeight="1">
      <c r="A162" s="55"/>
      <c r="B162" s="51" t="s">
        <v>648</v>
      </c>
      <c r="C162" s="50" t="s">
        <v>537</v>
      </c>
      <c r="D162" s="53">
        <v>2</v>
      </c>
      <c r="F162" s="140">
        <f>D162*E162</f>
        <v>0</v>
      </c>
    </row>
    <row r="163" spans="1:6" ht="12.9" customHeight="1">
      <c r="A163" s="55"/>
      <c r="B163" s="227" t="s">
        <v>647</v>
      </c>
      <c r="D163" s="53"/>
    </row>
    <row r="164" spans="1:6" ht="12.9" customHeight="1">
      <c r="A164" s="55"/>
      <c r="B164" s="227" t="s">
        <v>637</v>
      </c>
      <c r="D164" s="53"/>
    </row>
    <row r="165" spans="1:6" ht="12.9" customHeight="1">
      <c r="A165" s="55"/>
      <c r="B165" s="227" t="s">
        <v>646</v>
      </c>
      <c r="D165" s="53"/>
    </row>
    <row r="166" spans="1:6" ht="12.9" customHeight="1">
      <c r="A166" s="55"/>
      <c r="D166" s="53"/>
    </row>
    <row r="167" spans="1:6" ht="12.9" customHeight="1">
      <c r="A167" s="55"/>
      <c r="B167" s="51" t="s">
        <v>645</v>
      </c>
      <c r="C167" s="50" t="s">
        <v>537</v>
      </c>
      <c r="D167" s="53">
        <v>4</v>
      </c>
      <c r="F167" s="140">
        <f>D167*E167</f>
        <v>0</v>
      </c>
    </row>
    <row r="168" spans="1:6" ht="12.9" customHeight="1">
      <c r="A168" s="55"/>
      <c r="B168" s="227" t="s">
        <v>644</v>
      </c>
      <c r="D168" s="53"/>
    </row>
    <row r="169" spans="1:6" ht="12.9" customHeight="1">
      <c r="A169" s="55"/>
      <c r="B169" s="227" t="s">
        <v>643</v>
      </c>
      <c r="D169" s="53"/>
    </row>
    <row r="170" spans="1:6" ht="12.9" customHeight="1">
      <c r="A170" s="55"/>
      <c r="D170" s="53"/>
    </row>
    <row r="171" spans="1:6" ht="12.9" customHeight="1">
      <c r="A171" s="55"/>
      <c r="B171" s="51" t="s">
        <v>642</v>
      </c>
      <c r="C171" s="50" t="s">
        <v>537</v>
      </c>
      <c r="D171" s="53">
        <v>4</v>
      </c>
      <c r="F171" s="140">
        <f>D171*E171</f>
        <v>0</v>
      </c>
    </row>
    <row r="172" spans="1:6" ht="12.9" customHeight="1">
      <c r="A172" s="55"/>
      <c r="D172" s="53"/>
    </row>
    <row r="173" spans="1:6" ht="12.9" customHeight="1">
      <c r="A173" s="55"/>
      <c r="B173" s="51" t="s">
        <v>641</v>
      </c>
      <c r="C173" s="50" t="s">
        <v>537</v>
      </c>
      <c r="D173" s="53">
        <v>4</v>
      </c>
      <c r="F173" s="140">
        <f>D173*E173</f>
        <v>0</v>
      </c>
    </row>
    <row r="174" spans="1:6" ht="12.9" customHeight="1">
      <c r="A174" s="55"/>
      <c r="D174" s="53"/>
    </row>
    <row r="175" spans="1:6" ht="12.9" customHeight="1">
      <c r="A175" s="55"/>
      <c r="B175" s="51" t="s">
        <v>640</v>
      </c>
      <c r="C175" s="50" t="s">
        <v>537</v>
      </c>
      <c r="D175" s="53">
        <v>2</v>
      </c>
      <c r="F175" s="140">
        <f>D175*E175</f>
        <v>0</v>
      </c>
    </row>
    <row r="176" spans="1:6" ht="12.9" customHeight="1">
      <c r="A176" s="55"/>
      <c r="B176" s="54"/>
      <c r="D176" s="53"/>
    </row>
    <row r="177" spans="1:6" ht="12.9" customHeight="1">
      <c r="A177" s="55"/>
      <c r="D177" s="53"/>
    </row>
    <row r="178" spans="1:6" ht="12.9" customHeight="1">
      <c r="A178" s="55"/>
      <c r="B178" s="51" t="s">
        <v>639</v>
      </c>
      <c r="C178" s="50" t="s">
        <v>537</v>
      </c>
      <c r="D178" s="53">
        <v>2</v>
      </c>
      <c r="F178" s="140">
        <f>D178*E178</f>
        <v>0</v>
      </c>
    </row>
    <row r="179" spans="1:6" ht="12.9" customHeight="1">
      <c r="A179" s="55"/>
      <c r="B179" s="227" t="s">
        <v>638</v>
      </c>
      <c r="D179" s="53"/>
    </row>
    <row r="180" spans="1:6" ht="12.9" customHeight="1">
      <c r="A180" s="55"/>
      <c r="B180" s="227" t="s">
        <v>637</v>
      </c>
      <c r="D180" s="53"/>
    </row>
    <row r="181" spans="1:6" ht="12.9" customHeight="1">
      <c r="A181" s="55"/>
      <c r="B181" s="227" t="s">
        <v>636</v>
      </c>
      <c r="D181" s="53"/>
    </row>
    <row r="182" spans="1:6" ht="12.9" customHeight="1">
      <c r="A182" s="55"/>
      <c r="D182" s="53"/>
    </row>
    <row r="183" spans="1:6" ht="12.9" customHeight="1">
      <c r="A183" s="55"/>
      <c r="B183" s="51" t="s">
        <v>635</v>
      </c>
      <c r="C183" s="50" t="s">
        <v>537</v>
      </c>
      <c r="D183" s="53">
        <v>2</v>
      </c>
      <c r="F183" s="140">
        <f>D183*E183</f>
        <v>0</v>
      </c>
    </row>
    <row r="184" spans="1:6" ht="12.9" customHeight="1">
      <c r="A184" s="55"/>
      <c r="B184" s="227" t="s">
        <v>634</v>
      </c>
      <c r="D184" s="53"/>
    </row>
    <row r="185" spans="1:6" ht="12.9" customHeight="1">
      <c r="A185" s="55"/>
      <c r="D185" s="53"/>
    </row>
    <row r="186" spans="1:6" ht="12.9" customHeight="1">
      <c r="A186" s="55"/>
      <c r="B186" s="51" t="s">
        <v>633</v>
      </c>
      <c r="C186" s="50" t="s">
        <v>537</v>
      </c>
      <c r="D186" s="53">
        <v>2</v>
      </c>
      <c r="F186" s="140">
        <f>D186*E186</f>
        <v>0</v>
      </c>
    </row>
    <row r="187" spans="1:6" ht="12.9" customHeight="1">
      <c r="A187" s="55"/>
      <c r="B187" s="227" t="s">
        <v>632</v>
      </c>
      <c r="D187" s="53"/>
    </row>
    <row r="188" spans="1:6" ht="12.9" customHeight="1">
      <c r="A188" s="55"/>
      <c r="B188" s="54"/>
      <c r="D188" s="53"/>
    </row>
    <row r="189" spans="1:6" ht="12.9" customHeight="1">
      <c r="A189" s="55"/>
      <c r="B189" s="51" t="s">
        <v>631</v>
      </c>
      <c r="C189" s="50" t="s">
        <v>136</v>
      </c>
      <c r="D189" s="53">
        <v>4</v>
      </c>
      <c r="F189" s="140">
        <f>D189*E189</f>
        <v>0</v>
      </c>
    </row>
    <row r="190" spans="1:6" ht="12.9" customHeight="1">
      <c r="A190" s="55"/>
      <c r="B190" s="54"/>
      <c r="D190" s="53"/>
    </row>
    <row r="191" spans="1:6" ht="12.9" customHeight="1">
      <c r="A191" s="55"/>
      <c r="B191" s="54" t="s">
        <v>630</v>
      </c>
      <c r="C191" s="50" t="s">
        <v>629</v>
      </c>
      <c r="D191" s="53" t="s">
        <v>629</v>
      </c>
    </row>
    <row r="192" spans="1:6" ht="12.9" customHeight="1">
      <c r="A192" s="55"/>
      <c r="B192" s="229" t="s">
        <v>628</v>
      </c>
      <c r="C192" s="50" t="s">
        <v>221</v>
      </c>
      <c r="D192" s="53">
        <v>25</v>
      </c>
      <c r="F192" s="140">
        <f>D192*E192</f>
        <v>0</v>
      </c>
    </row>
    <row r="193" spans="1:6" ht="12.9" customHeight="1">
      <c r="A193" s="55"/>
      <c r="B193" s="229" t="s">
        <v>627</v>
      </c>
      <c r="C193" s="50" t="s">
        <v>221</v>
      </c>
      <c r="D193" s="53">
        <v>50</v>
      </c>
      <c r="F193" s="140">
        <f>D193*E193</f>
        <v>0</v>
      </c>
    </row>
    <row r="194" spans="1:6" ht="12.9" customHeight="1">
      <c r="A194" s="55"/>
      <c r="B194" s="229" t="s">
        <v>626</v>
      </c>
      <c r="D194" s="53"/>
    </row>
    <row r="195" spans="1:6" ht="12.9" customHeight="1">
      <c r="A195" s="55"/>
      <c r="D195" s="53"/>
    </row>
    <row r="196" spans="1:6" ht="12.9" customHeight="1">
      <c r="A196" s="55"/>
      <c r="B196" s="51" t="s">
        <v>625</v>
      </c>
      <c r="C196" s="50" t="s">
        <v>537</v>
      </c>
      <c r="D196" s="53">
        <v>1</v>
      </c>
      <c r="F196" s="140">
        <f>D196*E196</f>
        <v>0</v>
      </c>
    </row>
    <row r="197" spans="1:6" ht="12.9" customHeight="1">
      <c r="A197" s="55"/>
      <c r="D197" s="53"/>
    </row>
    <row r="198" spans="1:6">
      <c r="B198" s="51" t="s">
        <v>624</v>
      </c>
      <c r="C198" s="50" t="s">
        <v>537</v>
      </c>
      <c r="D198" s="53">
        <v>1</v>
      </c>
      <c r="F198" s="140">
        <f>D198*E198</f>
        <v>0</v>
      </c>
    </row>
    <row r="200" spans="1:6">
      <c r="B200" s="51" t="s">
        <v>623</v>
      </c>
      <c r="C200" s="50" t="s">
        <v>537</v>
      </c>
      <c r="D200" s="53">
        <v>1</v>
      </c>
      <c r="F200" s="140">
        <f>D200*E200</f>
        <v>0</v>
      </c>
    </row>
    <row r="201" spans="1:6" ht="13.8" thickBot="1"/>
    <row r="202" spans="1:6" ht="13.8" thickBot="1">
      <c r="B202" s="51" t="s">
        <v>948</v>
      </c>
      <c r="F202" s="230">
        <f>F132+F137+F143+F149+F155+F160+F162+F167+F171+F173+F175+F178+F183+F186+F189+F192+F193+F196+F198+F200</f>
        <v>0</v>
      </c>
    </row>
    <row r="203" spans="1:6" ht="13.8" thickBot="1"/>
    <row r="204" spans="1:6" ht="13.8" thickBot="1">
      <c r="B204" s="125" t="s">
        <v>949</v>
      </c>
      <c r="C204" s="126"/>
      <c r="D204" s="127"/>
      <c r="E204" s="143"/>
      <c r="F204" s="168">
        <f>F127+F202</f>
        <v>0</v>
      </c>
    </row>
  </sheetData>
  <mergeCells count="2">
    <mergeCell ref="A1:F1"/>
    <mergeCell ref="E5:F5"/>
  </mergeCells>
  <pageMargins left="0.78740157480314965" right="0" top="0.98425196850393704" bottom="0.98425196850393704" header="0.51181102362204722" footer="0.51181102362204722"/>
  <pageSetup paperSize="9" orientation="portrait" horizontalDpi="4294967293" verticalDpi="300" r:id="rId1"/>
  <headerFooter alignWithMargins="0">
    <oddHeader>&amp;C&amp;"MS Sans Serif,Tučné"&amp;9OMV Pezinok SO 01
Vykurovanie a vzduchotechnika</oddHeader>
    <oddFooter>&amp;C 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6"/>
  <sheetViews>
    <sheetView showGridLines="0" workbookViewId="0">
      <pane ySplit="12" topLeftCell="A13" activePane="bottomLeft" state="frozenSplit"/>
      <selection pane="bottomLeft" activeCell="E31" sqref="E31"/>
    </sheetView>
  </sheetViews>
  <sheetFormatPr defaultColWidth="9" defaultRowHeight="12" customHeight="1"/>
  <cols>
    <col min="1" max="1" width="6.109375" style="180" customWidth="1"/>
    <col min="2" max="2" width="12.33203125" style="179" customWidth="1"/>
    <col min="3" max="3" width="41.6640625" style="179" customWidth="1"/>
    <col min="4" max="4" width="4.44140625" style="179" customWidth="1"/>
    <col min="5" max="5" width="13.109375" style="178" customWidth="1"/>
    <col min="6" max="6" width="15.5546875" style="178" customWidth="1"/>
    <col min="7" max="7" width="14" style="178" customWidth="1"/>
    <col min="8" max="256" width="9" style="177"/>
    <col min="257" max="257" width="6.109375" style="177" customWidth="1"/>
    <col min="258" max="258" width="12.33203125" style="177" customWidth="1"/>
    <col min="259" max="259" width="41.6640625" style="177" customWidth="1"/>
    <col min="260" max="260" width="4.44140625" style="177" customWidth="1"/>
    <col min="261" max="261" width="13.109375" style="177" customWidth="1"/>
    <col min="262" max="262" width="15.5546875" style="177" customWidth="1"/>
    <col min="263" max="263" width="14" style="177" customWidth="1"/>
    <col min="264" max="512" width="9" style="177"/>
    <col min="513" max="513" width="6.109375" style="177" customWidth="1"/>
    <col min="514" max="514" width="12.33203125" style="177" customWidth="1"/>
    <col min="515" max="515" width="41.6640625" style="177" customWidth="1"/>
    <col min="516" max="516" width="4.44140625" style="177" customWidth="1"/>
    <col min="517" max="517" width="13.109375" style="177" customWidth="1"/>
    <col min="518" max="518" width="15.5546875" style="177" customWidth="1"/>
    <col min="519" max="519" width="14" style="177" customWidth="1"/>
    <col min="520" max="768" width="9" style="177"/>
    <col min="769" max="769" width="6.109375" style="177" customWidth="1"/>
    <col min="770" max="770" width="12.33203125" style="177" customWidth="1"/>
    <col min="771" max="771" width="41.6640625" style="177" customWidth="1"/>
    <col min="772" max="772" width="4.44140625" style="177" customWidth="1"/>
    <col min="773" max="773" width="13.109375" style="177" customWidth="1"/>
    <col min="774" max="774" width="15.5546875" style="177" customWidth="1"/>
    <col min="775" max="775" width="14" style="177" customWidth="1"/>
    <col min="776" max="1024" width="9" style="177"/>
    <col min="1025" max="1025" width="6.109375" style="177" customWidth="1"/>
    <col min="1026" max="1026" width="12.33203125" style="177" customWidth="1"/>
    <col min="1027" max="1027" width="41.6640625" style="177" customWidth="1"/>
    <col min="1028" max="1028" width="4.44140625" style="177" customWidth="1"/>
    <col min="1029" max="1029" width="13.109375" style="177" customWidth="1"/>
    <col min="1030" max="1030" width="15.5546875" style="177" customWidth="1"/>
    <col min="1031" max="1031" width="14" style="177" customWidth="1"/>
    <col min="1032" max="1280" width="9" style="177"/>
    <col min="1281" max="1281" width="6.109375" style="177" customWidth="1"/>
    <col min="1282" max="1282" width="12.33203125" style="177" customWidth="1"/>
    <col min="1283" max="1283" width="41.6640625" style="177" customWidth="1"/>
    <col min="1284" max="1284" width="4.44140625" style="177" customWidth="1"/>
    <col min="1285" max="1285" width="13.109375" style="177" customWidth="1"/>
    <col min="1286" max="1286" width="15.5546875" style="177" customWidth="1"/>
    <col min="1287" max="1287" width="14" style="177" customWidth="1"/>
    <col min="1288" max="1536" width="9" style="177"/>
    <col min="1537" max="1537" width="6.109375" style="177" customWidth="1"/>
    <col min="1538" max="1538" width="12.33203125" style="177" customWidth="1"/>
    <col min="1539" max="1539" width="41.6640625" style="177" customWidth="1"/>
    <col min="1540" max="1540" width="4.44140625" style="177" customWidth="1"/>
    <col min="1541" max="1541" width="13.109375" style="177" customWidth="1"/>
    <col min="1542" max="1542" width="15.5546875" style="177" customWidth="1"/>
    <col min="1543" max="1543" width="14" style="177" customWidth="1"/>
    <col min="1544" max="1792" width="9" style="177"/>
    <col min="1793" max="1793" width="6.109375" style="177" customWidth="1"/>
    <col min="1794" max="1794" width="12.33203125" style="177" customWidth="1"/>
    <col min="1795" max="1795" width="41.6640625" style="177" customWidth="1"/>
    <col min="1796" max="1796" width="4.44140625" style="177" customWidth="1"/>
    <col min="1797" max="1797" width="13.109375" style="177" customWidth="1"/>
    <col min="1798" max="1798" width="15.5546875" style="177" customWidth="1"/>
    <col min="1799" max="1799" width="14" style="177" customWidth="1"/>
    <col min="1800" max="2048" width="9" style="177"/>
    <col min="2049" max="2049" width="6.109375" style="177" customWidth="1"/>
    <col min="2050" max="2050" width="12.33203125" style="177" customWidth="1"/>
    <col min="2051" max="2051" width="41.6640625" style="177" customWidth="1"/>
    <col min="2052" max="2052" width="4.44140625" style="177" customWidth="1"/>
    <col min="2053" max="2053" width="13.109375" style="177" customWidth="1"/>
    <col min="2054" max="2054" width="15.5546875" style="177" customWidth="1"/>
    <col min="2055" max="2055" width="14" style="177" customWidth="1"/>
    <col min="2056" max="2304" width="9" style="177"/>
    <col min="2305" max="2305" width="6.109375" style="177" customWidth="1"/>
    <col min="2306" max="2306" width="12.33203125" style="177" customWidth="1"/>
    <col min="2307" max="2307" width="41.6640625" style="177" customWidth="1"/>
    <col min="2308" max="2308" width="4.44140625" style="177" customWidth="1"/>
    <col min="2309" max="2309" width="13.109375" style="177" customWidth="1"/>
    <col min="2310" max="2310" width="15.5546875" style="177" customWidth="1"/>
    <col min="2311" max="2311" width="14" style="177" customWidth="1"/>
    <col min="2312" max="2560" width="9" style="177"/>
    <col min="2561" max="2561" width="6.109375" style="177" customWidth="1"/>
    <col min="2562" max="2562" width="12.33203125" style="177" customWidth="1"/>
    <col min="2563" max="2563" width="41.6640625" style="177" customWidth="1"/>
    <col min="2564" max="2564" width="4.44140625" style="177" customWidth="1"/>
    <col min="2565" max="2565" width="13.109375" style="177" customWidth="1"/>
    <col min="2566" max="2566" width="15.5546875" style="177" customWidth="1"/>
    <col min="2567" max="2567" width="14" style="177" customWidth="1"/>
    <col min="2568" max="2816" width="9" style="177"/>
    <col min="2817" max="2817" width="6.109375" style="177" customWidth="1"/>
    <col min="2818" max="2818" width="12.33203125" style="177" customWidth="1"/>
    <col min="2819" max="2819" width="41.6640625" style="177" customWidth="1"/>
    <col min="2820" max="2820" width="4.44140625" style="177" customWidth="1"/>
    <col min="2821" max="2821" width="13.109375" style="177" customWidth="1"/>
    <col min="2822" max="2822" width="15.5546875" style="177" customWidth="1"/>
    <col min="2823" max="2823" width="14" style="177" customWidth="1"/>
    <col min="2824" max="3072" width="9" style="177"/>
    <col min="3073" max="3073" width="6.109375" style="177" customWidth="1"/>
    <col min="3074" max="3074" width="12.33203125" style="177" customWidth="1"/>
    <col min="3075" max="3075" width="41.6640625" style="177" customWidth="1"/>
    <col min="3076" max="3076" width="4.44140625" style="177" customWidth="1"/>
    <col min="3077" max="3077" width="13.109375" style="177" customWidth="1"/>
    <col min="3078" max="3078" width="15.5546875" style="177" customWidth="1"/>
    <col min="3079" max="3079" width="14" style="177" customWidth="1"/>
    <col min="3080" max="3328" width="9" style="177"/>
    <col min="3329" max="3329" width="6.109375" style="177" customWidth="1"/>
    <col min="3330" max="3330" width="12.33203125" style="177" customWidth="1"/>
    <col min="3331" max="3331" width="41.6640625" style="177" customWidth="1"/>
    <col min="3332" max="3332" width="4.44140625" style="177" customWidth="1"/>
    <col min="3333" max="3333" width="13.109375" style="177" customWidth="1"/>
    <col min="3334" max="3334" width="15.5546875" style="177" customWidth="1"/>
    <col min="3335" max="3335" width="14" style="177" customWidth="1"/>
    <col min="3336" max="3584" width="9" style="177"/>
    <col min="3585" max="3585" width="6.109375" style="177" customWidth="1"/>
    <col min="3586" max="3586" width="12.33203125" style="177" customWidth="1"/>
    <col min="3587" max="3587" width="41.6640625" style="177" customWidth="1"/>
    <col min="3588" max="3588" width="4.44140625" style="177" customWidth="1"/>
    <col min="3589" max="3589" width="13.109375" style="177" customWidth="1"/>
    <col min="3590" max="3590" width="15.5546875" style="177" customWidth="1"/>
    <col min="3591" max="3591" width="14" style="177" customWidth="1"/>
    <col min="3592" max="3840" width="9" style="177"/>
    <col min="3841" max="3841" width="6.109375" style="177" customWidth="1"/>
    <col min="3842" max="3842" width="12.33203125" style="177" customWidth="1"/>
    <col min="3843" max="3843" width="41.6640625" style="177" customWidth="1"/>
    <col min="3844" max="3844" width="4.44140625" style="177" customWidth="1"/>
    <col min="3845" max="3845" width="13.109375" style="177" customWidth="1"/>
    <col min="3846" max="3846" width="15.5546875" style="177" customWidth="1"/>
    <col min="3847" max="3847" width="14" style="177" customWidth="1"/>
    <col min="3848" max="4096" width="9" style="177"/>
    <col min="4097" max="4097" width="6.109375" style="177" customWidth="1"/>
    <col min="4098" max="4098" width="12.33203125" style="177" customWidth="1"/>
    <col min="4099" max="4099" width="41.6640625" style="177" customWidth="1"/>
    <col min="4100" max="4100" width="4.44140625" style="177" customWidth="1"/>
    <col min="4101" max="4101" width="13.109375" style="177" customWidth="1"/>
    <col min="4102" max="4102" width="15.5546875" style="177" customWidth="1"/>
    <col min="4103" max="4103" width="14" style="177" customWidth="1"/>
    <col min="4104" max="4352" width="9" style="177"/>
    <col min="4353" max="4353" width="6.109375" style="177" customWidth="1"/>
    <col min="4354" max="4354" width="12.33203125" style="177" customWidth="1"/>
    <col min="4355" max="4355" width="41.6640625" style="177" customWidth="1"/>
    <col min="4356" max="4356" width="4.44140625" style="177" customWidth="1"/>
    <col min="4357" max="4357" width="13.109375" style="177" customWidth="1"/>
    <col min="4358" max="4358" width="15.5546875" style="177" customWidth="1"/>
    <col min="4359" max="4359" width="14" style="177" customWidth="1"/>
    <col min="4360" max="4608" width="9" style="177"/>
    <col min="4609" max="4609" width="6.109375" style="177" customWidth="1"/>
    <col min="4610" max="4610" width="12.33203125" style="177" customWidth="1"/>
    <col min="4611" max="4611" width="41.6640625" style="177" customWidth="1"/>
    <col min="4612" max="4612" width="4.44140625" style="177" customWidth="1"/>
    <col min="4613" max="4613" width="13.109375" style="177" customWidth="1"/>
    <col min="4614" max="4614" width="15.5546875" style="177" customWidth="1"/>
    <col min="4615" max="4615" width="14" style="177" customWidth="1"/>
    <col min="4616" max="4864" width="9" style="177"/>
    <col min="4865" max="4865" width="6.109375" style="177" customWidth="1"/>
    <col min="4866" max="4866" width="12.33203125" style="177" customWidth="1"/>
    <col min="4867" max="4867" width="41.6640625" style="177" customWidth="1"/>
    <col min="4868" max="4868" width="4.44140625" style="177" customWidth="1"/>
    <col min="4869" max="4869" width="13.109375" style="177" customWidth="1"/>
    <col min="4870" max="4870" width="15.5546875" style="177" customWidth="1"/>
    <col min="4871" max="4871" width="14" style="177" customWidth="1"/>
    <col min="4872" max="5120" width="9" style="177"/>
    <col min="5121" max="5121" width="6.109375" style="177" customWidth="1"/>
    <col min="5122" max="5122" width="12.33203125" style="177" customWidth="1"/>
    <col min="5123" max="5123" width="41.6640625" style="177" customWidth="1"/>
    <col min="5124" max="5124" width="4.44140625" style="177" customWidth="1"/>
    <col min="5125" max="5125" width="13.109375" style="177" customWidth="1"/>
    <col min="5126" max="5126" width="15.5546875" style="177" customWidth="1"/>
    <col min="5127" max="5127" width="14" style="177" customWidth="1"/>
    <col min="5128" max="5376" width="9" style="177"/>
    <col min="5377" max="5377" width="6.109375" style="177" customWidth="1"/>
    <col min="5378" max="5378" width="12.33203125" style="177" customWidth="1"/>
    <col min="5379" max="5379" width="41.6640625" style="177" customWidth="1"/>
    <col min="5380" max="5380" width="4.44140625" style="177" customWidth="1"/>
    <col min="5381" max="5381" width="13.109375" style="177" customWidth="1"/>
    <col min="5382" max="5382" width="15.5546875" style="177" customWidth="1"/>
    <col min="5383" max="5383" width="14" style="177" customWidth="1"/>
    <col min="5384" max="5632" width="9" style="177"/>
    <col min="5633" max="5633" width="6.109375" style="177" customWidth="1"/>
    <col min="5634" max="5634" width="12.33203125" style="177" customWidth="1"/>
    <col min="5635" max="5635" width="41.6640625" style="177" customWidth="1"/>
    <col min="5636" max="5636" width="4.44140625" style="177" customWidth="1"/>
    <col min="5637" max="5637" width="13.109375" style="177" customWidth="1"/>
    <col min="5638" max="5638" width="15.5546875" style="177" customWidth="1"/>
    <col min="5639" max="5639" width="14" style="177" customWidth="1"/>
    <col min="5640" max="5888" width="9" style="177"/>
    <col min="5889" max="5889" width="6.109375" style="177" customWidth="1"/>
    <col min="5890" max="5890" width="12.33203125" style="177" customWidth="1"/>
    <col min="5891" max="5891" width="41.6640625" style="177" customWidth="1"/>
    <col min="5892" max="5892" width="4.44140625" style="177" customWidth="1"/>
    <col min="5893" max="5893" width="13.109375" style="177" customWidth="1"/>
    <col min="5894" max="5894" width="15.5546875" style="177" customWidth="1"/>
    <col min="5895" max="5895" width="14" style="177" customWidth="1"/>
    <col min="5896" max="6144" width="9" style="177"/>
    <col min="6145" max="6145" width="6.109375" style="177" customWidth="1"/>
    <col min="6146" max="6146" width="12.33203125" style="177" customWidth="1"/>
    <col min="6147" max="6147" width="41.6640625" style="177" customWidth="1"/>
    <col min="6148" max="6148" width="4.44140625" style="177" customWidth="1"/>
    <col min="6149" max="6149" width="13.109375" style="177" customWidth="1"/>
    <col min="6150" max="6150" width="15.5546875" style="177" customWidth="1"/>
    <col min="6151" max="6151" width="14" style="177" customWidth="1"/>
    <col min="6152" max="6400" width="9" style="177"/>
    <col min="6401" max="6401" width="6.109375" style="177" customWidth="1"/>
    <col min="6402" max="6402" width="12.33203125" style="177" customWidth="1"/>
    <col min="6403" max="6403" width="41.6640625" style="177" customWidth="1"/>
    <col min="6404" max="6404" width="4.44140625" style="177" customWidth="1"/>
    <col min="6405" max="6405" width="13.109375" style="177" customWidth="1"/>
    <col min="6406" max="6406" width="15.5546875" style="177" customWidth="1"/>
    <col min="6407" max="6407" width="14" style="177" customWidth="1"/>
    <col min="6408" max="6656" width="9" style="177"/>
    <col min="6657" max="6657" width="6.109375" style="177" customWidth="1"/>
    <col min="6658" max="6658" width="12.33203125" style="177" customWidth="1"/>
    <col min="6659" max="6659" width="41.6640625" style="177" customWidth="1"/>
    <col min="6660" max="6660" width="4.44140625" style="177" customWidth="1"/>
    <col min="6661" max="6661" width="13.109375" style="177" customWidth="1"/>
    <col min="6662" max="6662" width="15.5546875" style="177" customWidth="1"/>
    <col min="6663" max="6663" width="14" style="177" customWidth="1"/>
    <col min="6664" max="6912" width="9" style="177"/>
    <col min="6913" max="6913" width="6.109375" style="177" customWidth="1"/>
    <col min="6914" max="6914" width="12.33203125" style="177" customWidth="1"/>
    <col min="6915" max="6915" width="41.6640625" style="177" customWidth="1"/>
    <col min="6916" max="6916" width="4.44140625" style="177" customWidth="1"/>
    <col min="6917" max="6917" width="13.109375" style="177" customWidth="1"/>
    <col min="6918" max="6918" width="15.5546875" style="177" customWidth="1"/>
    <col min="6919" max="6919" width="14" style="177" customWidth="1"/>
    <col min="6920" max="7168" width="9" style="177"/>
    <col min="7169" max="7169" width="6.109375" style="177" customWidth="1"/>
    <col min="7170" max="7170" width="12.33203125" style="177" customWidth="1"/>
    <col min="7171" max="7171" width="41.6640625" style="177" customWidth="1"/>
    <col min="7172" max="7172" width="4.44140625" style="177" customWidth="1"/>
    <col min="7173" max="7173" width="13.109375" style="177" customWidth="1"/>
    <col min="7174" max="7174" width="15.5546875" style="177" customWidth="1"/>
    <col min="7175" max="7175" width="14" style="177" customWidth="1"/>
    <col min="7176" max="7424" width="9" style="177"/>
    <col min="7425" max="7425" width="6.109375" style="177" customWidth="1"/>
    <col min="7426" max="7426" width="12.33203125" style="177" customWidth="1"/>
    <col min="7427" max="7427" width="41.6640625" style="177" customWidth="1"/>
    <col min="7428" max="7428" width="4.44140625" style="177" customWidth="1"/>
    <col min="7429" max="7429" width="13.109375" style="177" customWidth="1"/>
    <col min="7430" max="7430" width="15.5546875" style="177" customWidth="1"/>
    <col min="7431" max="7431" width="14" style="177" customWidth="1"/>
    <col min="7432" max="7680" width="9" style="177"/>
    <col min="7681" max="7681" width="6.109375" style="177" customWidth="1"/>
    <col min="7682" max="7682" width="12.33203125" style="177" customWidth="1"/>
    <col min="7683" max="7683" width="41.6640625" style="177" customWidth="1"/>
    <col min="7684" max="7684" width="4.44140625" style="177" customWidth="1"/>
    <col min="7685" max="7685" width="13.109375" style="177" customWidth="1"/>
    <col min="7686" max="7686" width="15.5546875" style="177" customWidth="1"/>
    <col min="7687" max="7687" width="14" style="177" customWidth="1"/>
    <col min="7688" max="7936" width="9" style="177"/>
    <col min="7937" max="7937" width="6.109375" style="177" customWidth="1"/>
    <col min="7938" max="7938" width="12.33203125" style="177" customWidth="1"/>
    <col min="7939" max="7939" width="41.6640625" style="177" customWidth="1"/>
    <col min="7940" max="7940" width="4.44140625" style="177" customWidth="1"/>
    <col min="7941" max="7941" width="13.109375" style="177" customWidth="1"/>
    <col min="7942" max="7942" width="15.5546875" style="177" customWidth="1"/>
    <col min="7943" max="7943" width="14" style="177" customWidth="1"/>
    <col min="7944" max="8192" width="9" style="177"/>
    <col min="8193" max="8193" width="6.109375" style="177" customWidth="1"/>
    <col min="8194" max="8194" width="12.33203125" style="177" customWidth="1"/>
    <col min="8195" max="8195" width="41.6640625" style="177" customWidth="1"/>
    <col min="8196" max="8196" width="4.44140625" style="177" customWidth="1"/>
    <col min="8197" max="8197" width="13.109375" style="177" customWidth="1"/>
    <col min="8198" max="8198" width="15.5546875" style="177" customWidth="1"/>
    <col min="8199" max="8199" width="14" style="177" customWidth="1"/>
    <col min="8200" max="8448" width="9" style="177"/>
    <col min="8449" max="8449" width="6.109375" style="177" customWidth="1"/>
    <col min="8450" max="8450" width="12.33203125" style="177" customWidth="1"/>
    <col min="8451" max="8451" width="41.6640625" style="177" customWidth="1"/>
    <col min="8452" max="8452" width="4.44140625" style="177" customWidth="1"/>
    <col min="8453" max="8453" width="13.109375" style="177" customWidth="1"/>
    <col min="8454" max="8454" width="15.5546875" style="177" customWidth="1"/>
    <col min="8455" max="8455" width="14" style="177" customWidth="1"/>
    <col min="8456" max="8704" width="9" style="177"/>
    <col min="8705" max="8705" width="6.109375" style="177" customWidth="1"/>
    <col min="8706" max="8706" width="12.33203125" style="177" customWidth="1"/>
    <col min="8707" max="8707" width="41.6640625" style="177" customWidth="1"/>
    <col min="8708" max="8708" width="4.44140625" style="177" customWidth="1"/>
    <col min="8709" max="8709" width="13.109375" style="177" customWidth="1"/>
    <col min="8710" max="8710" width="15.5546875" style="177" customWidth="1"/>
    <col min="8711" max="8711" width="14" style="177" customWidth="1"/>
    <col min="8712" max="8960" width="9" style="177"/>
    <col min="8961" max="8961" width="6.109375" style="177" customWidth="1"/>
    <col min="8962" max="8962" width="12.33203125" style="177" customWidth="1"/>
    <col min="8963" max="8963" width="41.6640625" style="177" customWidth="1"/>
    <col min="8964" max="8964" width="4.44140625" style="177" customWidth="1"/>
    <col min="8965" max="8965" width="13.109375" style="177" customWidth="1"/>
    <col min="8966" max="8966" width="15.5546875" style="177" customWidth="1"/>
    <col min="8967" max="8967" width="14" style="177" customWidth="1"/>
    <col min="8968" max="9216" width="9" style="177"/>
    <col min="9217" max="9217" width="6.109375" style="177" customWidth="1"/>
    <col min="9218" max="9218" width="12.33203125" style="177" customWidth="1"/>
    <col min="9219" max="9219" width="41.6640625" style="177" customWidth="1"/>
    <col min="9220" max="9220" width="4.44140625" style="177" customWidth="1"/>
    <col min="9221" max="9221" width="13.109375" style="177" customWidth="1"/>
    <col min="9222" max="9222" width="15.5546875" style="177" customWidth="1"/>
    <col min="9223" max="9223" width="14" style="177" customWidth="1"/>
    <col min="9224" max="9472" width="9" style="177"/>
    <col min="9473" max="9473" width="6.109375" style="177" customWidth="1"/>
    <col min="9474" max="9474" width="12.33203125" style="177" customWidth="1"/>
    <col min="9475" max="9475" width="41.6640625" style="177" customWidth="1"/>
    <col min="9476" max="9476" width="4.44140625" style="177" customWidth="1"/>
    <col min="9477" max="9477" width="13.109375" style="177" customWidth="1"/>
    <col min="9478" max="9478" width="15.5546875" style="177" customWidth="1"/>
    <col min="9479" max="9479" width="14" style="177" customWidth="1"/>
    <col min="9480" max="9728" width="9" style="177"/>
    <col min="9729" max="9729" width="6.109375" style="177" customWidth="1"/>
    <col min="9730" max="9730" width="12.33203125" style="177" customWidth="1"/>
    <col min="9731" max="9731" width="41.6640625" style="177" customWidth="1"/>
    <col min="9732" max="9732" width="4.44140625" style="177" customWidth="1"/>
    <col min="9733" max="9733" width="13.109375" style="177" customWidth="1"/>
    <col min="9734" max="9734" width="15.5546875" style="177" customWidth="1"/>
    <col min="9735" max="9735" width="14" style="177" customWidth="1"/>
    <col min="9736" max="9984" width="9" style="177"/>
    <col min="9985" max="9985" width="6.109375" style="177" customWidth="1"/>
    <col min="9986" max="9986" width="12.33203125" style="177" customWidth="1"/>
    <col min="9987" max="9987" width="41.6640625" style="177" customWidth="1"/>
    <col min="9988" max="9988" width="4.44140625" style="177" customWidth="1"/>
    <col min="9989" max="9989" width="13.109375" style="177" customWidth="1"/>
    <col min="9990" max="9990" width="15.5546875" style="177" customWidth="1"/>
    <col min="9991" max="9991" width="14" style="177" customWidth="1"/>
    <col min="9992" max="10240" width="9" style="177"/>
    <col min="10241" max="10241" width="6.109375" style="177" customWidth="1"/>
    <col min="10242" max="10242" width="12.33203125" style="177" customWidth="1"/>
    <col min="10243" max="10243" width="41.6640625" style="177" customWidth="1"/>
    <col min="10244" max="10244" width="4.44140625" style="177" customWidth="1"/>
    <col min="10245" max="10245" width="13.109375" style="177" customWidth="1"/>
    <col min="10246" max="10246" width="15.5546875" style="177" customWidth="1"/>
    <col min="10247" max="10247" width="14" style="177" customWidth="1"/>
    <col min="10248" max="10496" width="9" style="177"/>
    <col min="10497" max="10497" width="6.109375" style="177" customWidth="1"/>
    <col min="10498" max="10498" width="12.33203125" style="177" customWidth="1"/>
    <col min="10499" max="10499" width="41.6640625" style="177" customWidth="1"/>
    <col min="10500" max="10500" width="4.44140625" style="177" customWidth="1"/>
    <col min="10501" max="10501" width="13.109375" style="177" customWidth="1"/>
    <col min="10502" max="10502" width="15.5546875" style="177" customWidth="1"/>
    <col min="10503" max="10503" width="14" style="177" customWidth="1"/>
    <col min="10504" max="10752" width="9" style="177"/>
    <col min="10753" max="10753" width="6.109375" style="177" customWidth="1"/>
    <col min="10754" max="10754" width="12.33203125" style="177" customWidth="1"/>
    <col min="10755" max="10755" width="41.6640625" style="177" customWidth="1"/>
    <col min="10756" max="10756" width="4.44140625" style="177" customWidth="1"/>
    <col min="10757" max="10757" width="13.109375" style="177" customWidth="1"/>
    <col min="10758" max="10758" width="15.5546875" style="177" customWidth="1"/>
    <col min="10759" max="10759" width="14" style="177" customWidth="1"/>
    <col min="10760" max="11008" width="9" style="177"/>
    <col min="11009" max="11009" width="6.109375" style="177" customWidth="1"/>
    <col min="11010" max="11010" width="12.33203125" style="177" customWidth="1"/>
    <col min="11011" max="11011" width="41.6640625" style="177" customWidth="1"/>
    <col min="11012" max="11012" width="4.44140625" style="177" customWidth="1"/>
    <col min="11013" max="11013" width="13.109375" style="177" customWidth="1"/>
    <col min="11014" max="11014" width="15.5546875" style="177" customWidth="1"/>
    <col min="11015" max="11015" width="14" style="177" customWidth="1"/>
    <col min="11016" max="11264" width="9" style="177"/>
    <col min="11265" max="11265" width="6.109375" style="177" customWidth="1"/>
    <col min="11266" max="11266" width="12.33203125" style="177" customWidth="1"/>
    <col min="11267" max="11267" width="41.6640625" style="177" customWidth="1"/>
    <col min="11268" max="11268" width="4.44140625" style="177" customWidth="1"/>
    <col min="11269" max="11269" width="13.109375" style="177" customWidth="1"/>
    <col min="11270" max="11270" width="15.5546875" style="177" customWidth="1"/>
    <col min="11271" max="11271" width="14" style="177" customWidth="1"/>
    <col min="11272" max="11520" width="9" style="177"/>
    <col min="11521" max="11521" width="6.109375" style="177" customWidth="1"/>
    <col min="11522" max="11522" width="12.33203125" style="177" customWidth="1"/>
    <col min="11523" max="11523" width="41.6640625" style="177" customWidth="1"/>
    <col min="11524" max="11524" width="4.44140625" style="177" customWidth="1"/>
    <col min="11525" max="11525" width="13.109375" style="177" customWidth="1"/>
    <col min="11526" max="11526" width="15.5546875" style="177" customWidth="1"/>
    <col min="11527" max="11527" width="14" style="177" customWidth="1"/>
    <col min="11528" max="11776" width="9" style="177"/>
    <col min="11777" max="11777" width="6.109375" style="177" customWidth="1"/>
    <col min="11778" max="11778" width="12.33203125" style="177" customWidth="1"/>
    <col min="11779" max="11779" width="41.6640625" style="177" customWidth="1"/>
    <col min="11780" max="11780" width="4.44140625" style="177" customWidth="1"/>
    <col min="11781" max="11781" width="13.109375" style="177" customWidth="1"/>
    <col min="11782" max="11782" width="15.5546875" style="177" customWidth="1"/>
    <col min="11783" max="11783" width="14" style="177" customWidth="1"/>
    <col min="11784" max="12032" width="9" style="177"/>
    <col min="12033" max="12033" width="6.109375" style="177" customWidth="1"/>
    <col min="12034" max="12034" width="12.33203125" style="177" customWidth="1"/>
    <col min="12035" max="12035" width="41.6640625" style="177" customWidth="1"/>
    <col min="12036" max="12036" width="4.44140625" style="177" customWidth="1"/>
    <col min="12037" max="12037" width="13.109375" style="177" customWidth="1"/>
    <col min="12038" max="12038" width="15.5546875" style="177" customWidth="1"/>
    <col min="12039" max="12039" width="14" style="177" customWidth="1"/>
    <col min="12040" max="12288" width="9" style="177"/>
    <col min="12289" max="12289" width="6.109375" style="177" customWidth="1"/>
    <col min="12290" max="12290" width="12.33203125" style="177" customWidth="1"/>
    <col min="12291" max="12291" width="41.6640625" style="177" customWidth="1"/>
    <col min="12292" max="12292" width="4.44140625" style="177" customWidth="1"/>
    <col min="12293" max="12293" width="13.109375" style="177" customWidth="1"/>
    <col min="12294" max="12294" width="15.5546875" style="177" customWidth="1"/>
    <col min="12295" max="12295" width="14" style="177" customWidth="1"/>
    <col min="12296" max="12544" width="9" style="177"/>
    <col min="12545" max="12545" width="6.109375" style="177" customWidth="1"/>
    <col min="12546" max="12546" width="12.33203125" style="177" customWidth="1"/>
    <col min="12547" max="12547" width="41.6640625" style="177" customWidth="1"/>
    <col min="12548" max="12548" width="4.44140625" style="177" customWidth="1"/>
    <col min="12549" max="12549" width="13.109375" style="177" customWidth="1"/>
    <col min="12550" max="12550" width="15.5546875" style="177" customWidth="1"/>
    <col min="12551" max="12551" width="14" style="177" customWidth="1"/>
    <col min="12552" max="12800" width="9" style="177"/>
    <col min="12801" max="12801" width="6.109375" style="177" customWidth="1"/>
    <col min="12802" max="12802" width="12.33203125" style="177" customWidth="1"/>
    <col min="12803" max="12803" width="41.6640625" style="177" customWidth="1"/>
    <col min="12804" max="12804" width="4.44140625" style="177" customWidth="1"/>
    <col min="12805" max="12805" width="13.109375" style="177" customWidth="1"/>
    <col min="12806" max="12806" width="15.5546875" style="177" customWidth="1"/>
    <col min="12807" max="12807" width="14" style="177" customWidth="1"/>
    <col min="12808" max="13056" width="9" style="177"/>
    <col min="13057" max="13057" width="6.109375" style="177" customWidth="1"/>
    <col min="13058" max="13058" width="12.33203125" style="177" customWidth="1"/>
    <col min="13059" max="13059" width="41.6640625" style="177" customWidth="1"/>
    <col min="13060" max="13060" width="4.44140625" style="177" customWidth="1"/>
    <col min="13061" max="13061" width="13.109375" style="177" customWidth="1"/>
    <col min="13062" max="13062" width="15.5546875" style="177" customWidth="1"/>
    <col min="13063" max="13063" width="14" style="177" customWidth="1"/>
    <col min="13064" max="13312" width="9" style="177"/>
    <col min="13313" max="13313" width="6.109375" style="177" customWidth="1"/>
    <col min="13314" max="13314" width="12.33203125" style="177" customWidth="1"/>
    <col min="13315" max="13315" width="41.6640625" style="177" customWidth="1"/>
    <col min="13316" max="13316" width="4.44140625" style="177" customWidth="1"/>
    <col min="13317" max="13317" width="13.109375" style="177" customWidth="1"/>
    <col min="13318" max="13318" width="15.5546875" style="177" customWidth="1"/>
    <col min="13319" max="13319" width="14" style="177" customWidth="1"/>
    <col min="13320" max="13568" width="9" style="177"/>
    <col min="13569" max="13569" width="6.109375" style="177" customWidth="1"/>
    <col min="13570" max="13570" width="12.33203125" style="177" customWidth="1"/>
    <col min="13571" max="13571" width="41.6640625" style="177" customWidth="1"/>
    <col min="13572" max="13572" width="4.44140625" style="177" customWidth="1"/>
    <col min="13573" max="13573" width="13.109375" style="177" customWidth="1"/>
    <col min="13574" max="13574" width="15.5546875" style="177" customWidth="1"/>
    <col min="13575" max="13575" width="14" style="177" customWidth="1"/>
    <col min="13576" max="13824" width="9" style="177"/>
    <col min="13825" max="13825" width="6.109375" style="177" customWidth="1"/>
    <col min="13826" max="13826" width="12.33203125" style="177" customWidth="1"/>
    <col min="13827" max="13827" width="41.6640625" style="177" customWidth="1"/>
    <col min="13828" max="13828" width="4.44140625" style="177" customWidth="1"/>
    <col min="13829" max="13829" width="13.109375" style="177" customWidth="1"/>
    <col min="13830" max="13830" width="15.5546875" style="177" customWidth="1"/>
    <col min="13831" max="13831" width="14" style="177" customWidth="1"/>
    <col min="13832" max="14080" width="9" style="177"/>
    <col min="14081" max="14081" width="6.109375" style="177" customWidth="1"/>
    <col min="14082" max="14082" width="12.33203125" style="177" customWidth="1"/>
    <col min="14083" max="14083" width="41.6640625" style="177" customWidth="1"/>
    <col min="14084" max="14084" width="4.44140625" style="177" customWidth="1"/>
    <col min="14085" max="14085" width="13.109375" style="177" customWidth="1"/>
    <col min="14086" max="14086" width="15.5546875" style="177" customWidth="1"/>
    <col min="14087" max="14087" width="14" style="177" customWidth="1"/>
    <col min="14088" max="14336" width="9" style="177"/>
    <col min="14337" max="14337" width="6.109375" style="177" customWidth="1"/>
    <col min="14338" max="14338" width="12.33203125" style="177" customWidth="1"/>
    <col min="14339" max="14339" width="41.6640625" style="177" customWidth="1"/>
    <col min="14340" max="14340" width="4.44140625" style="177" customWidth="1"/>
    <col min="14341" max="14341" width="13.109375" style="177" customWidth="1"/>
    <col min="14342" max="14342" width="15.5546875" style="177" customWidth="1"/>
    <col min="14343" max="14343" width="14" style="177" customWidth="1"/>
    <col min="14344" max="14592" width="9" style="177"/>
    <col min="14593" max="14593" width="6.109375" style="177" customWidth="1"/>
    <col min="14594" max="14594" width="12.33203125" style="177" customWidth="1"/>
    <col min="14595" max="14595" width="41.6640625" style="177" customWidth="1"/>
    <col min="14596" max="14596" width="4.44140625" style="177" customWidth="1"/>
    <col min="14597" max="14597" width="13.109375" style="177" customWidth="1"/>
    <col min="14598" max="14598" width="15.5546875" style="177" customWidth="1"/>
    <col min="14599" max="14599" width="14" style="177" customWidth="1"/>
    <col min="14600" max="14848" width="9" style="177"/>
    <col min="14849" max="14849" width="6.109375" style="177" customWidth="1"/>
    <col min="14850" max="14850" width="12.33203125" style="177" customWidth="1"/>
    <col min="14851" max="14851" width="41.6640625" style="177" customWidth="1"/>
    <col min="14852" max="14852" width="4.44140625" style="177" customWidth="1"/>
    <col min="14853" max="14853" width="13.109375" style="177" customWidth="1"/>
    <col min="14854" max="14854" width="15.5546875" style="177" customWidth="1"/>
    <col min="14855" max="14855" width="14" style="177" customWidth="1"/>
    <col min="14856" max="15104" width="9" style="177"/>
    <col min="15105" max="15105" width="6.109375" style="177" customWidth="1"/>
    <col min="15106" max="15106" width="12.33203125" style="177" customWidth="1"/>
    <col min="15107" max="15107" width="41.6640625" style="177" customWidth="1"/>
    <col min="15108" max="15108" width="4.44140625" style="177" customWidth="1"/>
    <col min="15109" max="15109" width="13.109375" style="177" customWidth="1"/>
    <col min="15110" max="15110" width="15.5546875" style="177" customWidth="1"/>
    <col min="15111" max="15111" width="14" style="177" customWidth="1"/>
    <col min="15112" max="15360" width="9" style="177"/>
    <col min="15361" max="15361" width="6.109375" style="177" customWidth="1"/>
    <col min="15362" max="15362" width="12.33203125" style="177" customWidth="1"/>
    <col min="15363" max="15363" width="41.6640625" style="177" customWidth="1"/>
    <col min="15364" max="15364" width="4.44140625" style="177" customWidth="1"/>
    <col min="15365" max="15365" width="13.109375" style="177" customWidth="1"/>
    <col min="15366" max="15366" width="15.5546875" style="177" customWidth="1"/>
    <col min="15367" max="15367" width="14" style="177" customWidth="1"/>
    <col min="15368" max="15616" width="9" style="177"/>
    <col min="15617" max="15617" width="6.109375" style="177" customWidth="1"/>
    <col min="15618" max="15618" width="12.33203125" style="177" customWidth="1"/>
    <col min="15619" max="15619" width="41.6640625" style="177" customWidth="1"/>
    <col min="15620" max="15620" width="4.44140625" style="177" customWidth="1"/>
    <col min="15621" max="15621" width="13.109375" style="177" customWidth="1"/>
    <col min="15622" max="15622" width="15.5546875" style="177" customWidth="1"/>
    <col min="15623" max="15623" width="14" style="177" customWidth="1"/>
    <col min="15624" max="15872" width="9" style="177"/>
    <col min="15873" max="15873" width="6.109375" style="177" customWidth="1"/>
    <col min="15874" max="15874" width="12.33203125" style="177" customWidth="1"/>
    <col min="15875" max="15875" width="41.6640625" style="177" customWidth="1"/>
    <col min="15876" max="15876" width="4.44140625" style="177" customWidth="1"/>
    <col min="15877" max="15877" width="13.109375" style="177" customWidth="1"/>
    <col min="15878" max="15878" width="15.5546875" style="177" customWidth="1"/>
    <col min="15879" max="15879" width="14" style="177" customWidth="1"/>
    <col min="15880" max="16128" width="9" style="177"/>
    <col min="16129" max="16129" width="6.109375" style="177" customWidth="1"/>
    <col min="16130" max="16130" width="12.33203125" style="177" customWidth="1"/>
    <col min="16131" max="16131" width="41.6640625" style="177" customWidth="1"/>
    <col min="16132" max="16132" width="4.44140625" style="177" customWidth="1"/>
    <col min="16133" max="16133" width="13.109375" style="177" customWidth="1"/>
    <col min="16134" max="16134" width="15.5546875" style="177" customWidth="1"/>
    <col min="16135" max="16135" width="14" style="177" customWidth="1"/>
    <col min="16136" max="16384" width="9" style="177"/>
  </cols>
  <sheetData>
    <row r="1" spans="1:7" s="181" customFormat="1" ht="27.75" customHeight="1">
      <c r="A1" s="464" t="s">
        <v>516</v>
      </c>
      <c r="B1" s="464"/>
      <c r="C1" s="464"/>
      <c r="D1" s="464"/>
      <c r="E1" s="465"/>
      <c r="F1" s="464"/>
      <c r="G1" s="464"/>
    </row>
    <row r="2" spans="1:7" s="181" customFormat="1" ht="12.75" customHeight="1">
      <c r="A2" s="212" t="s">
        <v>515</v>
      </c>
      <c r="B2" s="208"/>
      <c r="C2" s="208"/>
      <c r="D2" s="208"/>
      <c r="E2" s="177"/>
      <c r="F2" s="208"/>
      <c r="G2" s="208"/>
    </row>
    <row r="3" spans="1:7" s="181" customFormat="1" ht="12.75" customHeight="1">
      <c r="A3" s="212" t="s">
        <v>1497</v>
      </c>
      <c r="B3" s="208"/>
      <c r="C3" s="208"/>
      <c r="D3" s="208"/>
      <c r="E3" s="177"/>
      <c r="F3" s="208"/>
      <c r="G3" s="208"/>
    </row>
    <row r="4" spans="1:7" s="181" customFormat="1" ht="13.5" customHeight="1">
      <c r="A4" s="212"/>
      <c r="B4" s="212"/>
      <c r="C4" s="211"/>
      <c r="D4" s="208"/>
      <c r="E4" s="177"/>
      <c r="F4" s="208"/>
      <c r="G4" s="208"/>
    </row>
    <row r="5" spans="1:7" s="181" customFormat="1" ht="6.75" customHeight="1">
      <c r="A5" s="208"/>
      <c r="B5" s="208"/>
      <c r="C5" s="208"/>
      <c r="D5" s="208"/>
      <c r="E5" s="177"/>
      <c r="F5" s="208"/>
      <c r="G5" s="208"/>
    </row>
    <row r="6" spans="1:7" s="181" customFormat="1" ht="13.5" customHeight="1">
      <c r="A6" s="208" t="s">
        <v>514</v>
      </c>
      <c r="B6" s="210"/>
      <c r="C6" s="210"/>
      <c r="D6" s="210"/>
      <c r="E6" s="209"/>
      <c r="F6" s="207"/>
      <c r="G6" s="207"/>
    </row>
    <row r="7" spans="1:7" s="181" customFormat="1" ht="13.5" customHeight="1">
      <c r="A7" s="208" t="s">
        <v>513</v>
      </c>
      <c r="B7" s="210"/>
      <c r="C7" s="210"/>
      <c r="D7" s="210"/>
      <c r="E7" s="209"/>
      <c r="F7" s="466" t="s">
        <v>512</v>
      </c>
      <c r="G7" s="467"/>
    </row>
    <row r="8" spans="1:7" s="181" customFormat="1" ht="13.5" customHeight="1">
      <c r="A8" s="208" t="s">
        <v>511</v>
      </c>
      <c r="B8" s="210"/>
      <c r="C8" s="210"/>
      <c r="D8" s="210"/>
      <c r="E8" s="209"/>
      <c r="F8" s="208" t="s">
        <v>1476</v>
      </c>
      <c r="G8" s="207"/>
    </row>
    <row r="9" spans="1:7" s="181" customFormat="1" ht="6.75" customHeight="1">
      <c r="A9" s="202"/>
      <c r="B9" s="202"/>
      <c r="C9" s="202"/>
      <c r="D9" s="202"/>
      <c r="E9" s="177"/>
      <c r="F9" s="202"/>
      <c r="G9" s="202"/>
    </row>
    <row r="10" spans="1:7" s="181" customFormat="1" ht="22.5" customHeight="1">
      <c r="A10" s="205" t="s">
        <v>509</v>
      </c>
      <c r="B10" s="205" t="s">
        <v>24</v>
      </c>
      <c r="C10" s="205" t="s">
        <v>508</v>
      </c>
      <c r="D10" s="205" t="s">
        <v>507</v>
      </c>
      <c r="E10" s="206" t="s">
        <v>506</v>
      </c>
      <c r="F10" s="205" t="s">
        <v>505</v>
      </c>
      <c r="G10" s="205" t="s">
        <v>504</v>
      </c>
    </row>
    <row r="11" spans="1:7" s="181" customFormat="1" ht="12.75" hidden="1" customHeight="1">
      <c r="A11" s="203" t="s">
        <v>497</v>
      </c>
      <c r="B11" s="203" t="s">
        <v>503</v>
      </c>
      <c r="C11" s="203" t="s">
        <v>502</v>
      </c>
      <c r="D11" s="203" t="s">
        <v>483</v>
      </c>
      <c r="E11" s="204" t="s">
        <v>480</v>
      </c>
      <c r="F11" s="203" t="s">
        <v>501</v>
      </c>
      <c r="G11" s="203" t="s">
        <v>500</v>
      </c>
    </row>
    <row r="12" spans="1:7" s="181" customFormat="1" ht="4.5" customHeight="1">
      <c r="A12" s="202"/>
      <c r="B12" s="202"/>
      <c r="C12" s="202"/>
      <c r="D12" s="202"/>
      <c r="E12" s="177"/>
      <c r="F12" s="202"/>
      <c r="G12" s="202"/>
    </row>
    <row r="13" spans="1:7" s="181" customFormat="1" ht="30.75" customHeight="1">
      <c r="A13" s="201"/>
      <c r="B13" s="200" t="s">
        <v>499</v>
      </c>
      <c r="C13" s="200" t="s">
        <v>498</v>
      </c>
      <c r="D13" s="200"/>
      <c r="E13" s="199"/>
      <c r="F13" s="199"/>
      <c r="G13" s="199"/>
    </row>
    <row r="14" spans="1:7" s="181" customFormat="1" ht="28.5" customHeight="1">
      <c r="A14" s="192"/>
      <c r="B14" s="191" t="s">
        <v>622</v>
      </c>
      <c r="C14" s="191" t="s">
        <v>621</v>
      </c>
      <c r="D14" s="191"/>
      <c r="E14" s="190"/>
      <c r="F14" s="190"/>
      <c r="G14" s="218">
        <f>G15+G16+G17+G18+G19+G20+G21+G22</f>
        <v>0</v>
      </c>
    </row>
    <row r="15" spans="1:7" s="181" customFormat="1" ht="24" customHeight="1">
      <c r="A15" s="186">
        <v>1</v>
      </c>
      <c r="B15" s="185" t="s">
        <v>1477</v>
      </c>
      <c r="C15" s="185" t="s">
        <v>1478</v>
      </c>
      <c r="D15" s="185" t="s">
        <v>221</v>
      </c>
      <c r="E15" s="184">
        <v>1</v>
      </c>
      <c r="F15" s="184"/>
      <c r="G15" s="221">
        <f>E15*F15</f>
        <v>0</v>
      </c>
    </row>
    <row r="16" spans="1:7" s="181" customFormat="1" ht="24" customHeight="1">
      <c r="A16" s="186">
        <v>2</v>
      </c>
      <c r="B16" s="185" t="s">
        <v>1479</v>
      </c>
      <c r="C16" s="185" t="s">
        <v>1480</v>
      </c>
      <c r="D16" s="185" t="s">
        <v>221</v>
      </c>
      <c r="E16" s="184">
        <v>9</v>
      </c>
      <c r="F16" s="184"/>
      <c r="G16" s="221">
        <f t="shared" ref="G16:G22" si="0">E16*F16</f>
        <v>0</v>
      </c>
    </row>
    <row r="17" spans="1:7" s="181" customFormat="1" ht="24" customHeight="1">
      <c r="A17" s="186">
        <v>3</v>
      </c>
      <c r="B17" s="185" t="s">
        <v>1481</v>
      </c>
      <c r="C17" s="185" t="s">
        <v>1482</v>
      </c>
      <c r="D17" s="185" t="s">
        <v>221</v>
      </c>
      <c r="E17" s="184">
        <v>0.8</v>
      </c>
      <c r="F17" s="184"/>
      <c r="G17" s="221">
        <f t="shared" si="0"/>
        <v>0</v>
      </c>
    </row>
    <row r="18" spans="1:7" s="181" customFormat="1" ht="13.5" customHeight="1">
      <c r="A18" s="186">
        <v>4</v>
      </c>
      <c r="B18" s="185" t="s">
        <v>1483</v>
      </c>
      <c r="C18" s="185" t="s">
        <v>1484</v>
      </c>
      <c r="D18" s="185" t="s">
        <v>136</v>
      </c>
      <c r="E18" s="184">
        <v>1</v>
      </c>
      <c r="F18" s="184"/>
      <c r="G18" s="221">
        <f t="shared" si="0"/>
        <v>0</v>
      </c>
    </row>
    <row r="19" spans="1:7" s="181" customFormat="1" ht="24" customHeight="1">
      <c r="A19" s="189">
        <v>5</v>
      </c>
      <c r="B19" s="188" t="s">
        <v>1485</v>
      </c>
      <c r="C19" s="188" t="s">
        <v>1486</v>
      </c>
      <c r="D19" s="188" t="s">
        <v>136</v>
      </c>
      <c r="E19" s="187">
        <v>1</v>
      </c>
      <c r="F19" s="187"/>
      <c r="G19" s="221">
        <f t="shared" si="0"/>
        <v>0</v>
      </c>
    </row>
    <row r="20" spans="1:7" s="181" customFormat="1" ht="13.5" customHeight="1">
      <c r="A20" s="186">
        <v>6</v>
      </c>
      <c r="B20" s="185" t="s">
        <v>1487</v>
      </c>
      <c r="C20" s="185" t="s">
        <v>1488</v>
      </c>
      <c r="D20" s="185" t="s">
        <v>136</v>
      </c>
      <c r="E20" s="184">
        <v>1</v>
      </c>
      <c r="F20" s="184"/>
      <c r="G20" s="221">
        <f t="shared" si="0"/>
        <v>0</v>
      </c>
    </row>
    <row r="21" spans="1:7" s="181" customFormat="1" ht="34.5" customHeight="1">
      <c r="A21" s="189">
        <v>7</v>
      </c>
      <c r="B21" s="188" t="s">
        <v>1489</v>
      </c>
      <c r="C21" s="188" t="s">
        <v>1490</v>
      </c>
      <c r="D21" s="188" t="s">
        <v>136</v>
      </c>
      <c r="E21" s="187">
        <v>1</v>
      </c>
      <c r="F21" s="187"/>
      <c r="G21" s="221">
        <f t="shared" si="0"/>
        <v>0</v>
      </c>
    </row>
    <row r="22" spans="1:7" s="181" customFormat="1" ht="24" customHeight="1">
      <c r="A22" s="186">
        <v>8</v>
      </c>
      <c r="B22" s="185" t="s">
        <v>620</v>
      </c>
      <c r="C22" s="185" t="s">
        <v>619</v>
      </c>
      <c r="D22" s="185" t="s">
        <v>464</v>
      </c>
      <c r="E22" s="184">
        <v>3.2000000000000001E-2</v>
      </c>
      <c r="F22" s="184"/>
      <c r="G22" s="221">
        <f t="shared" si="0"/>
        <v>0</v>
      </c>
    </row>
    <row r="23" spans="1:7" s="181" customFormat="1" ht="30.75" customHeight="1">
      <c r="A23" s="201"/>
      <c r="B23" s="200" t="s">
        <v>467</v>
      </c>
      <c r="C23" s="200" t="s">
        <v>1491</v>
      </c>
      <c r="D23" s="200"/>
      <c r="E23" s="199"/>
      <c r="F23" s="199"/>
      <c r="G23" s="199"/>
    </row>
    <row r="24" spans="1:7" s="181" customFormat="1" ht="28.5" customHeight="1">
      <c r="A24" s="192"/>
      <c r="B24" s="191" t="s">
        <v>1492</v>
      </c>
      <c r="C24" s="191" t="s">
        <v>1493</v>
      </c>
      <c r="D24" s="191"/>
      <c r="E24" s="190"/>
      <c r="F24" s="190"/>
      <c r="G24" s="218">
        <f>G25</f>
        <v>0</v>
      </c>
    </row>
    <row r="25" spans="1:7" s="181" customFormat="1" ht="24" customHeight="1" thickBot="1">
      <c r="A25" s="186">
        <v>9</v>
      </c>
      <c r="B25" s="185" t="s">
        <v>1494</v>
      </c>
      <c r="C25" s="213" t="s">
        <v>1495</v>
      </c>
      <c r="D25" s="213" t="s">
        <v>221</v>
      </c>
      <c r="E25" s="214">
        <v>10</v>
      </c>
      <c r="F25" s="214"/>
      <c r="G25" s="226">
        <f>E25*F25</f>
        <v>0</v>
      </c>
    </row>
    <row r="26" spans="1:7" s="181" customFormat="1" ht="30.75" customHeight="1" thickBot="1">
      <c r="A26" s="183"/>
      <c r="B26" s="182"/>
      <c r="C26" s="215" t="s">
        <v>462</v>
      </c>
      <c r="D26" s="216"/>
      <c r="E26" s="217"/>
      <c r="F26" s="217"/>
      <c r="G26" s="220">
        <f>G24+G14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showGridLines="0" workbookViewId="0">
      <selection activeCell="I115" sqref="I115"/>
    </sheetView>
  </sheetViews>
  <sheetFormatPr defaultColWidth="9.109375" defaultRowHeight="10.199999999999999"/>
  <cols>
    <col min="1" max="1" width="6.6640625" style="13" customWidth="1"/>
    <col min="2" max="2" width="3.6640625" style="14" customWidth="1"/>
    <col min="3" max="3" width="13" style="15" customWidth="1"/>
    <col min="4" max="4" width="45.6640625" style="36" customWidth="1"/>
    <col min="5" max="5" width="11.33203125" style="17" customWidth="1"/>
    <col min="6" max="6" width="5.88671875" style="16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7" customWidth="1"/>
    <col min="14" max="14" width="7" style="17" customWidth="1"/>
    <col min="15" max="15" width="3.5546875" style="16" customWidth="1"/>
    <col min="16" max="16" width="12.6640625" style="16" customWidth="1"/>
    <col min="17" max="19" width="11.33203125" style="17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7"/>
    <col min="24" max="25" width="9.109375" style="16"/>
    <col min="26" max="26" width="7.5546875" style="15" customWidth="1"/>
    <col min="27" max="27" width="24.88671875" style="15" customWidth="1"/>
    <col min="28" max="28" width="4.33203125" style="16" customWidth="1"/>
    <col min="29" max="29" width="8.33203125" style="16" customWidth="1"/>
    <col min="30" max="30" width="8.6640625" style="16" customWidth="1"/>
    <col min="31" max="34" width="9.109375" style="16"/>
    <col min="35" max="16384" width="9.109375" style="1"/>
  </cols>
  <sheetData>
    <row r="1" spans="1:34">
      <c r="A1" s="9" t="s">
        <v>0</v>
      </c>
      <c r="B1" s="1"/>
      <c r="C1" s="1"/>
      <c r="D1" s="1"/>
      <c r="E1" s="1"/>
      <c r="F1" s="1"/>
      <c r="G1" s="6"/>
      <c r="H1" s="1"/>
      <c r="I1" s="9" t="s">
        <v>517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1</v>
      </c>
      <c r="AA1" s="21" t="s">
        <v>2</v>
      </c>
      <c r="AB1" s="22" t="s">
        <v>3</v>
      </c>
      <c r="AC1" s="22" t="s">
        <v>4</v>
      </c>
      <c r="AD1" s="22" t="s">
        <v>5</v>
      </c>
      <c r="AE1" s="1"/>
      <c r="AF1" s="1"/>
      <c r="AG1" s="1"/>
      <c r="AH1" s="1"/>
    </row>
    <row r="2" spans="1:34">
      <c r="A2" s="9" t="s">
        <v>6</v>
      </c>
      <c r="B2" s="1"/>
      <c r="C2" s="1"/>
      <c r="D2" s="1"/>
      <c r="E2" s="1"/>
      <c r="F2" s="1"/>
      <c r="G2" s="6"/>
      <c r="H2" s="8"/>
      <c r="I2" s="9" t="s">
        <v>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8</v>
      </c>
      <c r="AA2" s="23" t="s">
        <v>9</v>
      </c>
      <c r="AB2" s="24" t="s">
        <v>10</v>
      </c>
      <c r="AC2" s="24"/>
      <c r="AD2" s="23"/>
      <c r="AE2" s="1"/>
      <c r="AF2" s="1"/>
      <c r="AG2" s="1"/>
      <c r="AH2" s="1"/>
    </row>
    <row r="3" spans="1:34">
      <c r="A3" s="9" t="s">
        <v>11</v>
      </c>
      <c r="B3" s="1"/>
      <c r="C3" s="1"/>
      <c r="D3" s="1"/>
      <c r="E3" s="1"/>
      <c r="F3" s="1"/>
      <c r="G3" s="6"/>
      <c r="H3" s="1"/>
      <c r="I3" s="9" t="s">
        <v>12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13</v>
      </c>
      <c r="AA3" s="23" t="s">
        <v>14</v>
      </c>
      <c r="AB3" s="24" t="s">
        <v>10</v>
      </c>
      <c r="AC3" s="24" t="s">
        <v>15</v>
      </c>
      <c r="AD3" s="23" t="s">
        <v>16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17</v>
      </c>
      <c r="AA4" s="23" t="s">
        <v>18</v>
      </c>
      <c r="AB4" s="24" t="s">
        <v>10</v>
      </c>
      <c r="AC4" s="24"/>
      <c r="AD4" s="23"/>
      <c r="AE4" s="1"/>
      <c r="AF4" s="1"/>
      <c r="AG4" s="1"/>
      <c r="AH4" s="1"/>
    </row>
    <row r="5" spans="1:34">
      <c r="A5" s="9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20</v>
      </c>
      <c r="AA5" s="23" t="s">
        <v>14</v>
      </c>
      <c r="AB5" s="24" t="s">
        <v>10</v>
      </c>
      <c r="AC5" s="24" t="s">
        <v>15</v>
      </c>
      <c r="AD5" s="23" t="s">
        <v>16</v>
      </c>
      <c r="AE5" s="1"/>
      <c r="AF5" s="1"/>
      <c r="AG5" s="1"/>
      <c r="AH5" s="1"/>
    </row>
    <row r="6" spans="1:34">
      <c r="A6" s="9" t="s">
        <v>735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8">
      <c r="A8" s="1" t="s">
        <v>21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22</v>
      </c>
      <c r="B9" s="25" t="s">
        <v>23</v>
      </c>
      <c r="C9" s="25" t="s">
        <v>24</v>
      </c>
      <c r="D9" s="25" t="s">
        <v>25</v>
      </c>
      <c r="E9" s="25" t="s">
        <v>26</v>
      </c>
      <c r="F9" s="25" t="s">
        <v>27</v>
      </c>
      <c r="G9" s="25" t="s">
        <v>28</v>
      </c>
      <c r="H9" s="25" t="s">
        <v>29</v>
      </c>
      <c r="I9" s="25" t="s">
        <v>30</v>
      </c>
      <c r="J9" s="115" t="s">
        <v>31</v>
      </c>
      <c r="K9" s="26" t="s">
        <v>32</v>
      </c>
      <c r="L9" s="27"/>
      <c r="M9" s="28" t="s">
        <v>33</v>
      </c>
      <c r="N9" s="27"/>
      <c r="O9" s="25" t="s">
        <v>34</v>
      </c>
      <c r="P9" s="30" t="s">
        <v>35</v>
      </c>
      <c r="Q9" s="29" t="s">
        <v>26</v>
      </c>
      <c r="R9" s="29" t="s">
        <v>26</v>
      </c>
      <c r="S9" s="30" t="s">
        <v>26</v>
      </c>
      <c r="T9" s="10" t="s">
        <v>36</v>
      </c>
      <c r="U9" s="10" t="s">
        <v>37</v>
      </c>
      <c r="V9" s="10" t="s">
        <v>38</v>
      </c>
      <c r="W9" s="11" t="s">
        <v>39</v>
      </c>
      <c r="X9" s="11" t="s">
        <v>40</v>
      </c>
      <c r="Y9" s="11" t="s">
        <v>41</v>
      </c>
      <c r="Z9" s="12" t="s">
        <v>42</v>
      </c>
      <c r="AA9" s="12" t="s">
        <v>43</v>
      </c>
      <c r="AB9" s="1" t="s">
        <v>38</v>
      </c>
      <c r="AC9" s="1"/>
      <c r="AD9" s="1"/>
      <c r="AE9" s="1"/>
      <c r="AF9" s="1"/>
      <c r="AG9" s="1"/>
      <c r="AH9" s="1"/>
    </row>
    <row r="10" spans="1:34">
      <c r="A10" s="31" t="s">
        <v>44</v>
      </c>
      <c r="B10" s="31" t="s">
        <v>45</v>
      </c>
      <c r="C10" s="32"/>
      <c r="D10" s="31" t="s">
        <v>46</v>
      </c>
      <c r="E10" s="31" t="s">
        <v>47</v>
      </c>
      <c r="F10" s="31" t="s">
        <v>48</v>
      </c>
      <c r="G10" s="31" t="s">
        <v>49</v>
      </c>
      <c r="H10" s="31"/>
      <c r="I10" s="31" t="s">
        <v>50</v>
      </c>
      <c r="J10" s="116"/>
      <c r="K10" s="31" t="s">
        <v>28</v>
      </c>
      <c r="L10" s="31" t="s">
        <v>31</v>
      </c>
      <c r="M10" s="33" t="s">
        <v>28</v>
      </c>
      <c r="N10" s="31" t="s">
        <v>31</v>
      </c>
      <c r="O10" s="31" t="s">
        <v>51</v>
      </c>
      <c r="P10" s="35"/>
      <c r="Q10" s="34" t="s">
        <v>52</v>
      </c>
      <c r="R10" s="34" t="s">
        <v>53</v>
      </c>
      <c r="S10" s="35" t="s">
        <v>54</v>
      </c>
      <c r="T10" s="10" t="s">
        <v>55</v>
      </c>
      <c r="U10" s="10" t="s">
        <v>56</v>
      </c>
      <c r="V10" s="10" t="s">
        <v>57</v>
      </c>
      <c r="W10" s="5"/>
      <c r="X10" s="1"/>
      <c r="Y10" s="1"/>
      <c r="Z10" s="12" t="s">
        <v>58</v>
      </c>
      <c r="AA10" s="12" t="s">
        <v>44</v>
      </c>
      <c r="AB10" s="1" t="s">
        <v>59</v>
      </c>
      <c r="AC10" s="1"/>
      <c r="AD10" s="1"/>
      <c r="AE10" s="1"/>
      <c r="AF10" s="1"/>
      <c r="AG10" s="1"/>
      <c r="AH10" s="1"/>
    </row>
    <row r="11" spans="1:34">
      <c r="J11" s="117"/>
    </row>
    <row r="12" spans="1:34">
      <c r="B12" s="37" t="s">
        <v>60</v>
      </c>
      <c r="J12" s="117"/>
    </row>
    <row r="13" spans="1:34">
      <c r="B13" s="15" t="s">
        <v>61</v>
      </c>
      <c r="J13" s="117"/>
    </row>
    <row r="14" spans="1:34">
      <c r="A14" s="13">
        <v>1</v>
      </c>
      <c r="B14" s="14" t="s">
        <v>62</v>
      </c>
      <c r="C14" s="15" t="s">
        <v>426</v>
      </c>
      <c r="D14" s="36" t="s">
        <v>425</v>
      </c>
      <c r="E14" s="17">
        <v>100</v>
      </c>
      <c r="F14" s="16" t="s">
        <v>221</v>
      </c>
      <c r="H14" s="18">
        <f>ROUND(E14*G14, 2)</f>
        <v>0</v>
      </c>
      <c r="J14" s="117">
        <f>ROUND(E14*G14, 2)</f>
        <v>0</v>
      </c>
      <c r="K14" s="19">
        <v>6.4799999999999996E-3</v>
      </c>
      <c r="L14" s="19">
        <f>E14*K14</f>
        <v>0.64799999999999991</v>
      </c>
      <c r="P14" s="16" t="s">
        <v>66</v>
      </c>
      <c r="V14" s="20" t="s">
        <v>67</v>
      </c>
      <c r="Z14" s="15" t="s">
        <v>76</v>
      </c>
      <c r="AB14" s="16">
        <v>1</v>
      </c>
    </row>
    <row r="15" spans="1:34">
      <c r="A15" s="13">
        <v>2</v>
      </c>
      <c r="B15" s="14" t="s">
        <v>62</v>
      </c>
      <c r="C15" s="15" t="s">
        <v>424</v>
      </c>
      <c r="D15" s="36" t="s">
        <v>423</v>
      </c>
      <c r="E15" s="17">
        <v>720</v>
      </c>
      <c r="F15" s="16" t="s">
        <v>422</v>
      </c>
      <c r="H15" s="18">
        <f>ROUND(E15*G15, 2)</f>
        <v>0</v>
      </c>
      <c r="J15" s="117">
        <f>ROUND(E15*G15, 2)</f>
        <v>0</v>
      </c>
      <c r="K15" s="19">
        <v>4.0000000000000003E-5</v>
      </c>
      <c r="L15" s="19">
        <f>E15*K15</f>
        <v>2.8800000000000003E-2</v>
      </c>
      <c r="P15" s="16" t="s">
        <v>66</v>
      </c>
      <c r="V15" s="20" t="s">
        <v>67</v>
      </c>
      <c r="Z15" s="15" t="s">
        <v>76</v>
      </c>
      <c r="AB15" s="16">
        <v>1</v>
      </c>
    </row>
    <row r="16" spans="1:34">
      <c r="D16" s="36" t="s">
        <v>421</v>
      </c>
      <c r="J16" s="117"/>
      <c r="V16" s="20" t="s">
        <v>69</v>
      </c>
    </row>
    <row r="17" spans="1:28">
      <c r="A17" s="13">
        <v>3</v>
      </c>
      <c r="B17" s="14" t="s">
        <v>62</v>
      </c>
      <c r="C17" s="15" t="s">
        <v>420</v>
      </c>
      <c r="D17" s="36" t="s">
        <v>419</v>
      </c>
      <c r="E17" s="17">
        <v>15</v>
      </c>
      <c r="F17" s="16" t="s">
        <v>418</v>
      </c>
      <c r="H17" s="18">
        <f>ROUND(E17*G17, 2)</f>
        <v>0</v>
      </c>
      <c r="J17" s="117">
        <f>ROUND(E17*G17, 2)</f>
        <v>0</v>
      </c>
      <c r="P17" s="16" t="s">
        <v>66</v>
      </c>
      <c r="V17" s="20" t="s">
        <v>67</v>
      </c>
      <c r="Z17" s="15" t="s">
        <v>76</v>
      </c>
      <c r="AB17" s="16">
        <v>1</v>
      </c>
    </row>
    <row r="18" spans="1:28">
      <c r="A18" s="13">
        <v>4</v>
      </c>
      <c r="B18" s="14" t="s">
        <v>62</v>
      </c>
      <c r="C18" s="15" t="s">
        <v>417</v>
      </c>
      <c r="D18" s="36" t="s">
        <v>416</v>
      </c>
      <c r="E18" s="17">
        <v>25.456</v>
      </c>
      <c r="F18" s="16" t="s">
        <v>65</v>
      </c>
      <c r="H18" s="18">
        <f>ROUND(E18*G18, 2)</f>
        <v>0</v>
      </c>
      <c r="J18" s="117">
        <f>ROUND(E18*G18, 2)</f>
        <v>0</v>
      </c>
      <c r="P18" s="16" t="s">
        <v>66</v>
      </c>
      <c r="V18" s="20" t="s">
        <v>67</v>
      </c>
      <c r="Z18" s="15" t="s">
        <v>68</v>
      </c>
      <c r="AB18" s="16">
        <v>1</v>
      </c>
    </row>
    <row r="19" spans="1:28">
      <c r="D19" s="36" t="s">
        <v>415</v>
      </c>
      <c r="J19" s="117"/>
      <c r="V19" s="20" t="s">
        <v>69</v>
      </c>
    </row>
    <row r="20" spans="1:28">
      <c r="A20" s="13">
        <v>5</v>
      </c>
      <c r="B20" s="14" t="s">
        <v>82</v>
      </c>
      <c r="C20" s="15" t="s">
        <v>414</v>
      </c>
      <c r="D20" s="36" t="s">
        <v>413</v>
      </c>
      <c r="E20" s="17">
        <v>481.81799999999998</v>
      </c>
      <c r="F20" s="16" t="s">
        <v>65</v>
      </c>
      <c r="H20" s="18">
        <f>ROUND(E20*G20, 2)</f>
        <v>0</v>
      </c>
      <c r="J20" s="117">
        <f>ROUND(E20*G20, 2)</f>
        <v>0</v>
      </c>
      <c r="P20" s="16" t="s">
        <v>66</v>
      </c>
      <c r="V20" s="20" t="s">
        <v>67</v>
      </c>
      <c r="Z20" s="15" t="s">
        <v>68</v>
      </c>
      <c r="AB20" s="16">
        <v>1</v>
      </c>
    </row>
    <row r="21" spans="1:28">
      <c r="D21" s="36" t="s">
        <v>412</v>
      </c>
      <c r="J21" s="117"/>
      <c r="V21" s="20" t="s">
        <v>69</v>
      </c>
    </row>
    <row r="22" spans="1:28">
      <c r="A22" s="13">
        <v>6</v>
      </c>
      <c r="B22" s="14" t="s">
        <v>82</v>
      </c>
      <c r="C22" s="15" t="s">
        <v>411</v>
      </c>
      <c r="D22" s="36" t="s">
        <v>410</v>
      </c>
      <c r="E22" s="17">
        <v>1.3120000000000001</v>
      </c>
      <c r="F22" s="16" t="s">
        <v>65</v>
      </c>
      <c r="H22" s="18">
        <f>ROUND(E22*G22, 2)</f>
        <v>0</v>
      </c>
      <c r="J22" s="117">
        <f>ROUND(E22*G22, 2)</f>
        <v>0</v>
      </c>
      <c r="P22" s="16" t="s">
        <v>66</v>
      </c>
      <c r="V22" s="20" t="s">
        <v>67</v>
      </c>
      <c r="Z22" s="15" t="s">
        <v>76</v>
      </c>
      <c r="AB22" s="16">
        <v>1</v>
      </c>
    </row>
    <row r="23" spans="1:28">
      <c r="D23" s="36" t="s">
        <v>409</v>
      </c>
      <c r="J23" s="117"/>
      <c r="V23" s="20" t="s">
        <v>69</v>
      </c>
    </row>
    <row r="24" spans="1:28">
      <c r="A24" s="13">
        <v>7</v>
      </c>
      <c r="B24" s="14" t="s">
        <v>62</v>
      </c>
      <c r="C24" s="15" t="s">
        <v>408</v>
      </c>
      <c r="D24" s="36" t="s">
        <v>407</v>
      </c>
      <c r="E24" s="17">
        <v>481.81799999999998</v>
      </c>
      <c r="F24" s="16" t="s">
        <v>65</v>
      </c>
      <c r="H24" s="18">
        <f>ROUND(E24*G24, 2)</f>
        <v>0</v>
      </c>
      <c r="J24" s="117">
        <f>ROUND(E24*G24, 2)</f>
        <v>0</v>
      </c>
      <c r="P24" s="16" t="s">
        <v>66</v>
      </c>
      <c r="V24" s="20" t="s">
        <v>67</v>
      </c>
      <c r="Z24" s="15" t="s">
        <v>76</v>
      </c>
      <c r="AB24" s="16">
        <v>1</v>
      </c>
    </row>
    <row r="25" spans="1:28">
      <c r="A25" s="13">
        <v>8</v>
      </c>
      <c r="B25" s="14" t="s">
        <v>62</v>
      </c>
      <c r="C25" s="15" t="s">
        <v>406</v>
      </c>
      <c r="D25" s="36" t="s">
        <v>405</v>
      </c>
      <c r="E25" s="17">
        <v>25.456</v>
      </c>
      <c r="F25" s="16" t="s">
        <v>65</v>
      </c>
      <c r="H25" s="18">
        <f>ROUND(E25*G25, 2)</f>
        <v>0</v>
      </c>
      <c r="J25" s="117">
        <f>ROUND(E25*G25, 2)</f>
        <v>0</v>
      </c>
      <c r="P25" s="16" t="s">
        <v>66</v>
      </c>
      <c r="V25" s="20" t="s">
        <v>67</v>
      </c>
      <c r="Z25" s="15" t="s">
        <v>76</v>
      </c>
      <c r="AB25" s="16">
        <v>1</v>
      </c>
    </row>
    <row r="26" spans="1:28">
      <c r="D26" s="36" t="s">
        <v>404</v>
      </c>
      <c r="J26" s="117"/>
      <c r="V26" s="20" t="s">
        <v>69</v>
      </c>
    </row>
    <row r="27" spans="1:28">
      <c r="A27" s="13">
        <v>9</v>
      </c>
      <c r="B27" s="14" t="s">
        <v>62</v>
      </c>
      <c r="C27" s="15" t="s">
        <v>403</v>
      </c>
      <c r="D27" s="36" t="s">
        <v>402</v>
      </c>
      <c r="E27" s="17">
        <v>481.81799999999998</v>
      </c>
      <c r="F27" s="16" t="s">
        <v>65</v>
      </c>
      <c r="H27" s="18">
        <f>ROUND(E27*G27, 2)</f>
        <v>0</v>
      </c>
      <c r="J27" s="117">
        <f>ROUND(E27*G27, 2)</f>
        <v>0</v>
      </c>
      <c r="P27" s="16" t="s">
        <v>66</v>
      </c>
      <c r="V27" s="20" t="s">
        <v>67</v>
      </c>
      <c r="Z27" s="15" t="s">
        <v>76</v>
      </c>
      <c r="AB27" s="16">
        <v>1</v>
      </c>
    </row>
    <row r="28" spans="1:28">
      <c r="A28" s="13">
        <v>10</v>
      </c>
      <c r="B28" s="14" t="s">
        <v>62</v>
      </c>
      <c r="C28" s="15" t="s">
        <v>401</v>
      </c>
      <c r="D28" s="36" t="s">
        <v>400</v>
      </c>
      <c r="E28" s="17">
        <v>25.456</v>
      </c>
      <c r="F28" s="16" t="s">
        <v>65</v>
      </c>
      <c r="H28" s="18">
        <f>ROUND(E28*G28, 2)</f>
        <v>0</v>
      </c>
      <c r="J28" s="117">
        <f>ROUND(E28*G28, 2)</f>
        <v>0</v>
      </c>
      <c r="P28" s="16" t="s">
        <v>66</v>
      </c>
      <c r="V28" s="20" t="s">
        <v>67</v>
      </c>
      <c r="Z28" s="15" t="s">
        <v>68</v>
      </c>
      <c r="AB28" s="16">
        <v>1</v>
      </c>
    </row>
    <row r="29" spans="1:28">
      <c r="A29" s="13">
        <v>11</v>
      </c>
      <c r="B29" s="14" t="s">
        <v>62</v>
      </c>
      <c r="C29" s="15" t="s">
        <v>79</v>
      </c>
      <c r="D29" s="36" t="s">
        <v>80</v>
      </c>
      <c r="E29" s="17">
        <v>481.81799999999998</v>
      </c>
      <c r="F29" s="16" t="s">
        <v>65</v>
      </c>
      <c r="H29" s="18">
        <f>ROUND(E29*G29, 2)</f>
        <v>0</v>
      </c>
      <c r="J29" s="117">
        <f>ROUND(E29*G29, 2)</f>
        <v>0</v>
      </c>
      <c r="P29" s="16" t="s">
        <v>66</v>
      </c>
      <c r="V29" s="20" t="s">
        <v>67</v>
      </c>
      <c r="Z29" s="15" t="s">
        <v>76</v>
      </c>
      <c r="AB29" s="16">
        <v>1</v>
      </c>
    </row>
    <row r="30" spans="1:28">
      <c r="A30" s="13">
        <v>12</v>
      </c>
      <c r="B30" s="14" t="s">
        <v>82</v>
      </c>
      <c r="C30" s="15" t="s">
        <v>399</v>
      </c>
      <c r="D30" s="36" t="s">
        <v>398</v>
      </c>
      <c r="E30" s="17">
        <v>348.75700000000001</v>
      </c>
      <c r="F30" s="16" t="s">
        <v>65</v>
      </c>
      <c r="H30" s="18">
        <f>ROUND(E30*G30, 2)</f>
        <v>0</v>
      </c>
      <c r="J30" s="117">
        <f>ROUND(E30*G30, 2)</f>
        <v>0</v>
      </c>
      <c r="P30" s="16" t="s">
        <v>66</v>
      </c>
      <c r="V30" s="20" t="s">
        <v>67</v>
      </c>
      <c r="Z30" s="15" t="s">
        <v>68</v>
      </c>
      <c r="AB30" s="16">
        <v>1</v>
      </c>
    </row>
    <row r="31" spans="1:28">
      <c r="D31" s="36" t="s">
        <v>397</v>
      </c>
      <c r="J31" s="117"/>
      <c r="V31" s="20" t="s">
        <v>69</v>
      </c>
    </row>
    <row r="32" spans="1:28">
      <c r="D32" s="36" t="s">
        <v>396</v>
      </c>
      <c r="J32" s="117"/>
      <c r="V32" s="20" t="s">
        <v>69</v>
      </c>
    </row>
    <row r="33" spans="1:28">
      <c r="D33" s="36" t="s">
        <v>395</v>
      </c>
      <c r="J33" s="117"/>
      <c r="V33" s="20" t="s">
        <v>69</v>
      </c>
    </row>
    <row r="34" spans="1:28">
      <c r="D34" s="36" t="s">
        <v>394</v>
      </c>
      <c r="J34" s="117"/>
      <c r="V34" s="20" t="s">
        <v>69</v>
      </c>
    </row>
    <row r="35" spans="1:28">
      <c r="A35" s="13">
        <v>13</v>
      </c>
      <c r="B35" s="14" t="s">
        <v>82</v>
      </c>
      <c r="C35" s="15" t="s">
        <v>393</v>
      </c>
      <c r="D35" s="36" t="s">
        <v>392</v>
      </c>
      <c r="E35" s="17">
        <v>348.75700000000001</v>
      </c>
      <c r="F35" s="16" t="s">
        <v>65</v>
      </c>
      <c r="H35" s="18">
        <f>ROUND(E35*G35, 2)</f>
        <v>0</v>
      </c>
      <c r="J35" s="117">
        <f>ROUND(E35*G35, 2)</f>
        <v>0</v>
      </c>
      <c r="P35" s="16" t="s">
        <v>66</v>
      </c>
      <c r="V35" s="20" t="s">
        <v>67</v>
      </c>
      <c r="Z35" s="15" t="s">
        <v>68</v>
      </c>
      <c r="AB35" s="16">
        <v>1</v>
      </c>
    </row>
    <row r="36" spans="1:28">
      <c r="A36" s="13">
        <v>14</v>
      </c>
      <c r="B36" s="14" t="s">
        <v>116</v>
      </c>
      <c r="C36" s="15" t="s">
        <v>338</v>
      </c>
      <c r="D36" s="36" t="s">
        <v>337</v>
      </c>
      <c r="E36" s="17">
        <v>697.51400000000001</v>
      </c>
      <c r="F36" s="16" t="s">
        <v>102</v>
      </c>
      <c r="I36" s="18">
        <f>ROUND(E36*G36, 2)</f>
        <v>0</v>
      </c>
      <c r="J36" s="117">
        <f>ROUND(E36*G36, 2)</f>
        <v>0</v>
      </c>
      <c r="K36" s="19">
        <v>1</v>
      </c>
      <c r="L36" s="19">
        <f>E36*K36</f>
        <v>697.51400000000001</v>
      </c>
      <c r="P36" s="16" t="s">
        <v>66</v>
      </c>
      <c r="V36" s="20" t="s">
        <v>118</v>
      </c>
      <c r="Z36" s="15" t="s">
        <v>336</v>
      </c>
      <c r="AA36" s="15" t="s">
        <v>66</v>
      </c>
      <c r="AB36" s="16">
        <v>2</v>
      </c>
    </row>
    <row r="37" spans="1:28">
      <c r="A37" s="13">
        <v>15</v>
      </c>
      <c r="B37" s="14" t="s">
        <v>62</v>
      </c>
      <c r="C37" s="15" t="s">
        <v>391</v>
      </c>
      <c r="D37" s="36" t="s">
        <v>390</v>
      </c>
      <c r="E37" s="17">
        <v>169.708</v>
      </c>
      <c r="F37" s="16" t="s">
        <v>89</v>
      </c>
      <c r="H37" s="18">
        <f>ROUND(E37*G37, 2)</f>
        <v>0</v>
      </c>
      <c r="J37" s="117">
        <f>ROUND(E37*G37, 2)</f>
        <v>0</v>
      </c>
      <c r="P37" s="16" t="s">
        <v>66</v>
      </c>
      <c r="V37" s="20" t="s">
        <v>67</v>
      </c>
      <c r="Z37" s="15" t="s">
        <v>68</v>
      </c>
      <c r="AB37" s="16">
        <v>1</v>
      </c>
    </row>
    <row r="38" spans="1:28">
      <c r="D38" s="36" t="s">
        <v>384</v>
      </c>
      <c r="J38" s="117"/>
      <c r="V38" s="20" t="s">
        <v>69</v>
      </c>
    </row>
    <row r="39" spans="1:28">
      <c r="A39" s="13">
        <v>16</v>
      </c>
      <c r="B39" s="14" t="s">
        <v>116</v>
      </c>
      <c r="C39" s="15" t="s">
        <v>389</v>
      </c>
      <c r="D39" s="36" t="s">
        <v>388</v>
      </c>
      <c r="E39" s="17">
        <v>4.391</v>
      </c>
      <c r="F39" s="16" t="s">
        <v>254</v>
      </c>
      <c r="I39" s="18">
        <f>ROUND(E39*G39, 2)</f>
        <v>0</v>
      </c>
      <c r="J39" s="117">
        <f>ROUND(E39*G39, 2)</f>
        <v>0</v>
      </c>
      <c r="K39" s="19">
        <v>1E-3</v>
      </c>
      <c r="L39" s="19">
        <f>E39*K39</f>
        <v>4.3909999999999999E-3</v>
      </c>
      <c r="P39" s="16" t="s">
        <v>66</v>
      </c>
      <c r="V39" s="20" t="s">
        <v>118</v>
      </c>
      <c r="Z39" s="15" t="s">
        <v>387</v>
      </c>
      <c r="AA39" s="15" t="s">
        <v>66</v>
      </c>
      <c r="AB39" s="16">
        <v>2</v>
      </c>
    </row>
    <row r="40" spans="1:28">
      <c r="A40" s="13">
        <v>17</v>
      </c>
      <c r="B40" s="14" t="s">
        <v>82</v>
      </c>
      <c r="C40" s="15" t="s">
        <v>386</v>
      </c>
      <c r="D40" s="36" t="s">
        <v>385</v>
      </c>
      <c r="E40" s="17">
        <v>169.708</v>
      </c>
      <c r="F40" s="16" t="s">
        <v>89</v>
      </c>
      <c r="H40" s="18">
        <f>ROUND(E40*G40, 2)</f>
        <v>0</v>
      </c>
      <c r="J40" s="117">
        <f>ROUND(E40*G40, 2)</f>
        <v>0</v>
      </c>
      <c r="P40" s="16" t="s">
        <v>66</v>
      </c>
      <c r="V40" s="20" t="s">
        <v>67</v>
      </c>
      <c r="Z40" s="15" t="s">
        <v>68</v>
      </c>
      <c r="AB40" s="16">
        <v>1</v>
      </c>
    </row>
    <row r="41" spans="1:28">
      <c r="D41" s="36" t="s">
        <v>384</v>
      </c>
      <c r="J41" s="117"/>
      <c r="V41" s="20" t="s">
        <v>69</v>
      </c>
    </row>
    <row r="42" spans="1:28">
      <c r="A42" s="13">
        <v>18</v>
      </c>
      <c r="B42" s="14" t="s">
        <v>81</v>
      </c>
      <c r="C42" s="15" t="s">
        <v>383</v>
      </c>
      <c r="D42" s="36" t="s">
        <v>382</v>
      </c>
      <c r="E42" s="17">
        <v>25.456</v>
      </c>
      <c r="F42" s="16" t="s">
        <v>65</v>
      </c>
      <c r="H42" s="18">
        <f>ROUND(E42*G42, 2)</f>
        <v>0</v>
      </c>
      <c r="J42" s="117">
        <f>ROUND(E42*G42, 2)</f>
        <v>0</v>
      </c>
      <c r="P42" s="16" t="s">
        <v>66</v>
      </c>
      <c r="V42" s="20" t="s">
        <v>67</v>
      </c>
      <c r="Z42" s="15" t="s">
        <v>68</v>
      </c>
      <c r="AB42" s="16">
        <v>1</v>
      </c>
    </row>
    <row r="43" spans="1:28">
      <c r="A43" s="13">
        <v>19</v>
      </c>
      <c r="B43" s="14" t="s">
        <v>81</v>
      </c>
      <c r="C43" s="15" t="s">
        <v>381</v>
      </c>
      <c r="D43" s="36" t="s">
        <v>380</v>
      </c>
      <c r="E43" s="17">
        <v>169.708</v>
      </c>
      <c r="F43" s="16" t="s">
        <v>89</v>
      </c>
      <c r="H43" s="18">
        <f>ROUND(E43*G43, 2)</f>
        <v>0</v>
      </c>
      <c r="J43" s="117">
        <f>ROUND(E43*G43, 2)</f>
        <v>0</v>
      </c>
      <c r="P43" s="16" t="s">
        <v>66</v>
      </c>
      <c r="V43" s="20" t="s">
        <v>67</v>
      </c>
      <c r="Z43" s="15" t="s">
        <v>68</v>
      </c>
      <c r="AB43" s="16">
        <v>1</v>
      </c>
    </row>
    <row r="44" spans="1:28">
      <c r="A44" s="13">
        <v>20</v>
      </c>
      <c r="B44" s="14" t="s">
        <v>81</v>
      </c>
      <c r="C44" s="15" t="s">
        <v>379</v>
      </c>
      <c r="D44" s="36" t="s">
        <v>378</v>
      </c>
      <c r="E44" s="17">
        <v>169.708</v>
      </c>
      <c r="F44" s="16" t="s">
        <v>89</v>
      </c>
      <c r="H44" s="18">
        <f>ROUND(E44*G44, 2)</f>
        <v>0</v>
      </c>
      <c r="J44" s="117">
        <f>ROUND(E44*G44, 2)</f>
        <v>0</v>
      </c>
      <c r="P44" s="16" t="s">
        <v>66</v>
      </c>
      <c r="V44" s="20" t="s">
        <v>67</v>
      </c>
      <c r="Z44" s="15" t="s">
        <v>68</v>
      </c>
      <c r="AB44" s="16">
        <v>1</v>
      </c>
    </row>
    <row r="45" spans="1:28">
      <c r="A45" s="13">
        <v>21</v>
      </c>
      <c r="B45" s="14" t="s">
        <v>81</v>
      </c>
      <c r="C45" s="15" t="s">
        <v>377</v>
      </c>
      <c r="D45" s="36" t="s">
        <v>376</v>
      </c>
      <c r="E45" s="17">
        <v>169.708</v>
      </c>
      <c r="F45" s="16" t="s">
        <v>89</v>
      </c>
      <c r="H45" s="18">
        <f>ROUND(E45*G45, 2)</f>
        <v>0</v>
      </c>
      <c r="J45" s="117">
        <f>ROUND(E45*G45, 2)</f>
        <v>0</v>
      </c>
      <c r="P45" s="16" t="s">
        <v>66</v>
      </c>
      <c r="V45" s="20" t="s">
        <v>67</v>
      </c>
      <c r="Z45" s="15" t="s">
        <v>68</v>
      </c>
      <c r="AB45" s="16">
        <v>1</v>
      </c>
    </row>
    <row r="46" spans="1:28">
      <c r="A46" s="13">
        <v>22</v>
      </c>
      <c r="B46" s="14" t="s">
        <v>81</v>
      </c>
      <c r="C46" s="15" t="s">
        <v>375</v>
      </c>
      <c r="D46" s="36" t="s">
        <v>374</v>
      </c>
      <c r="E46" s="17">
        <v>169.708</v>
      </c>
      <c r="F46" s="16" t="s">
        <v>89</v>
      </c>
      <c r="H46" s="18">
        <f>ROUND(E46*G46, 2)</f>
        <v>0</v>
      </c>
      <c r="J46" s="117">
        <f>ROUND(E46*G46, 2)</f>
        <v>0</v>
      </c>
      <c r="P46" s="16" t="s">
        <v>66</v>
      </c>
      <c r="V46" s="20" t="s">
        <v>67</v>
      </c>
      <c r="Z46" s="15" t="s">
        <v>68</v>
      </c>
      <c r="AB46" s="16">
        <v>1</v>
      </c>
    </row>
    <row r="47" spans="1:28">
      <c r="D47" s="38" t="s">
        <v>85</v>
      </c>
      <c r="E47" s="39">
        <f>J47</f>
        <v>0</v>
      </c>
      <c r="H47" s="39">
        <f>SUM(H12:H46)</f>
        <v>0</v>
      </c>
      <c r="I47" s="39">
        <f>SUM(I12:I46)</f>
        <v>0</v>
      </c>
      <c r="J47" s="118">
        <f>SUM(J12:J46)</f>
        <v>0</v>
      </c>
      <c r="L47" s="40">
        <f>SUM(L12:L46)</f>
        <v>698.19519100000002</v>
      </c>
      <c r="N47" s="41">
        <f>SUM(N12:N46)</f>
        <v>0</v>
      </c>
      <c r="W47" s="17">
        <f>SUM(W12:W46)</f>
        <v>0</v>
      </c>
    </row>
    <row r="48" spans="1:28">
      <c r="J48" s="117"/>
    </row>
    <row r="49" spans="1:28">
      <c r="B49" s="15" t="s">
        <v>86</v>
      </c>
      <c r="J49" s="117"/>
    </row>
    <row r="50" spans="1:28">
      <c r="A50" s="13">
        <v>23</v>
      </c>
      <c r="B50" s="14" t="s">
        <v>82</v>
      </c>
      <c r="C50" s="15" t="s">
        <v>87</v>
      </c>
      <c r="D50" s="36" t="s">
        <v>88</v>
      </c>
      <c r="E50" s="17">
        <v>61.38</v>
      </c>
      <c r="F50" s="16" t="s">
        <v>89</v>
      </c>
      <c r="H50" s="18">
        <f>ROUND(E50*G50, 2)</f>
        <v>0</v>
      </c>
      <c r="J50" s="117">
        <f>ROUND(E50*G50, 2)</f>
        <v>0</v>
      </c>
      <c r="P50" s="16" t="s">
        <v>66</v>
      </c>
      <c r="V50" s="20" t="s">
        <v>67</v>
      </c>
      <c r="Z50" s="15" t="s">
        <v>68</v>
      </c>
      <c r="AB50" s="16">
        <v>1</v>
      </c>
    </row>
    <row r="51" spans="1:28">
      <c r="D51" s="36" t="s">
        <v>339</v>
      </c>
      <c r="J51" s="117"/>
      <c r="V51" s="20" t="s">
        <v>69</v>
      </c>
    </row>
    <row r="52" spans="1:28">
      <c r="A52" s="13">
        <v>24</v>
      </c>
      <c r="B52" s="14" t="s">
        <v>373</v>
      </c>
      <c r="C52" s="15" t="s">
        <v>372</v>
      </c>
      <c r="D52" s="36" t="s">
        <v>371</v>
      </c>
      <c r="E52" s="17">
        <v>6</v>
      </c>
      <c r="F52" s="16" t="s">
        <v>221</v>
      </c>
      <c r="H52" s="18">
        <f>ROUND(E52*G52, 2)</f>
        <v>0</v>
      </c>
      <c r="J52" s="117">
        <f>ROUND(E52*G52, 2)</f>
        <v>0</v>
      </c>
      <c r="K52" s="19">
        <v>2.4639999999999999E-2</v>
      </c>
      <c r="L52" s="19">
        <f>E52*K52</f>
        <v>0.14784</v>
      </c>
      <c r="P52" s="16" t="s">
        <v>66</v>
      </c>
      <c r="V52" s="20" t="s">
        <v>67</v>
      </c>
      <c r="Z52" s="15" t="s">
        <v>370</v>
      </c>
      <c r="AB52" s="16">
        <v>1</v>
      </c>
    </row>
    <row r="53" spans="1:28">
      <c r="D53" s="36" t="s">
        <v>369</v>
      </c>
      <c r="J53" s="117"/>
      <c r="V53" s="20" t="s">
        <v>69</v>
      </c>
    </row>
    <row r="54" spans="1:28">
      <c r="A54" s="13">
        <v>25</v>
      </c>
      <c r="B54" s="14" t="s">
        <v>116</v>
      </c>
      <c r="C54" s="15" t="s">
        <v>368</v>
      </c>
      <c r="D54" s="36" t="s">
        <v>367</v>
      </c>
      <c r="E54" s="17">
        <v>10.199999999999999</v>
      </c>
      <c r="F54" s="16" t="s">
        <v>109</v>
      </c>
      <c r="I54" s="18">
        <f>ROUND(E54*G54, 2)</f>
        <v>0</v>
      </c>
      <c r="J54" s="117">
        <f>ROUND(E54*G54, 2)</f>
        <v>0</v>
      </c>
      <c r="K54" s="19">
        <v>0.41499999999999998</v>
      </c>
      <c r="L54" s="19">
        <f>E54*K54</f>
        <v>4.2329999999999997</v>
      </c>
      <c r="P54" s="16" t="s">
        <v>66</v>
      </c>
      <c r="V54" s="20" t="s">
        <v>118</v>
      </c>
      <c r="Z54" s="15" t="s">
        <v>366</v>
      </c>
      <c r="AA54" s="15" t="s">
        <v>66</v>
      </c>
      <c r="AB54" s="16">
        <v>2</v>
      </c>
    </row>
    <row r="55" spans="1:28">
      <c r="A55" s="13">
        <v>26</v>
      </c>
      <c r="B55" s="14" t="s">
        <v>90</v>
      </c>
      <c r="C55" s="15" t="s">
        <v>91</v>
      </c>
      <c r="D55" s="36" t="s">
        <v>92</v>
      </c>
      <c r="E55" s="17">
        <v>0.82499999999999996</v>
      </c>
      <c r="F55" s="16" t="s">
        <v>65</v>
      </c>
      <c r="H55" s="18">
        <f>ROUND(E55*G55, 2)</f>
        <v>0</v>
      </c>
      <c r="J55" s="117">
        <f>ROUND(E55*G55, 2)</f>
        <v>0</v>
      </c>
      <c r="K55" s="19">
        <v>1.93971</v>
      </c>
      <c r="L55" s="19">
        <f>E55*K55</f>
        <v>1.6002607499999999</v>
      </c>
      <c r="P55" s="16" t="s">
        <v>66</v>
      </c>
      <c r="V55" s="20" t="s">
        <v>67</v>
      </c>
      <c r="Z55" s="15" t="s">
        <v>93</v>
      </c>
      <c r="AB55" s="16">
        <v>1</v>
      </c>
    </row>
    <row r="56" spans="1:28">
      <c r="D56" s="36" t="s">
        <v>365</v>
      </c>
      <c r="J56" s="117"/>
      <c r="V56" s="20" t="s">
        <v>69</v>
      </c>
    </row>
    <row r="57" spans="1:28">
      <c r="D57" s="36" t="s">
        <v>364</v>
      </c>
      <c r="J57" s="117"/>
      <c r="V57" s="20" t="s">
        <v>69</v>
      </c>
    </row>
    <row r="58" spans="1:28">
      <c r="D58" s="36" t="s">
        <v>363</v>
      </c>
      <c r="J58" s="117"/>
      <c r="V58" s="20" t="s">
        <v>69</v>
      </c>
    </row>
    <row r="59" spans="1:28">
      <c r="A59" s="13">
        <v>27</v>
      </c>
      <c r="B59" s="14" t="s">
        <v>94</v>
      </c>
      <c r="C59" s="15" t="s">
        <v>362</v>
      </c>
      <c r="D59" s="36" t="s">
        <v>361</v>
      </c>
      <c r="E59" s="17">
        <v>15.984</v>
      </c>
      <c r="F59" s="16" t="s">
        <v>65</v>
      </c>
      <c r="H59" s="18">
        <f>ROUND(E59*G59, 2)</f>
        <v>0</v>
      </c>
      <c r="J59" s="117">
        <f>ROUND(E59*G59, 2)</f>
        <v>0</v>
      </c>
      <c r="K59" s="19">
        <v>2.23706</v>
      </c>
      <c r="L59" s="19">
        <f>E59*K59</f>
        <v>35.757167039999999</v>
      </c>
      <c r="P59" s="16" t="s">
        <v>66</v>
      </c>
      <c r="V59" s="20" t="s">
        <v>67</v>
      </c>
      <c r="Z59" s="15" t="s">
        <v>95</v>
      </c>
      <c r="AB59" s="16">
        <v>1</v>
      </c>
    </row>
    <row r="60" spans="1:28">
      <c r="D60" s="36" t="s">
        <v>360</v>
      </c>
      <c r="J60" s="117"/>
      <c r="V60" s="20" t="s">
        <v>69</v>
      </c>
    </row>
    <row r="61" spans="1:28">
      <c r="A61" s="13">
        <v>28</v>
      </c>
      <c r="B61" s="14" t="s">
        <v>94</v>
      </c>
      <c r="C61" s="15" t="s">
        <v>96</v>
      </c>
      <c r="D61" s="36" t="s">
        <v>97</v>
      </c>
      <c r="E61" s="17">
        <v>11.891999999999999</v>
      </c>
      <c r="F61" s="16" t="s">
        <v>89</v>
      </c>
      <c r="H61" s="18">
        <f>ROUND(E61*G61, 2)</f>
        <v>0</v>
      </c>
      <c r="J61" s="117">
        <f>ROUND(E61*G61, 2)</f>
        <v>0</v>
      </c>
      <c r="K61" s="19">
        <v>2.2300000000000002E-3</v>
      </c>
      <c r="L61" s="19">
        <f>E61*K61</f>
        <v>2.651916E-2</v>
      </c>
      <c r="P61" s="16" t="s">
        <v>66</v>
      </c>
      <c r="V61" s="20" t="s">
        <v>67</v>
      </c>
      <c r="Z61" s="15" t="s">
        <v>95</v>
      </c>
      <c r="AB61" s="16">
        <v>1</v>
      </c>
    </row>
    <row r="62" spans="1:28">
      <c r="D62" s="36" t="s">
        <v>359</v>
      </c>
      <c r="J62" s="117"/>
      <c r="V62" s="20" t="s">
        <v>69</v>
      </c>
    </row>
    <row r="63" spans="1:28">
      <c r="A63" s="13">
        <v>29</v>
      </c>
      <c r="B63" s="14" t="s">
        <v>94</v>
      </c>
      <c r="C63" s="15" t="s">
        <v>98</v>
      </c>
      <c r="D63" s="36" t="s">
        <v>99</v>
      </c>
      <c r="E63" s="17">
        <v>11.891999999999999</v>
      </c>
      <c r="F63" s="16" t="s">
        <v>89</v>
      </c>
      <c r="H63" s="18">
        <f>ROUND(E63*G63, 2)</f>
        <v>0</v>
      </c>
      <c r="J63" s="117">
        <f>ROUND(E63*G63, 2)</f>
        <v>0</v>
      </c>
      <c r="P63" s="16" t="s">
        <v>66</v>
      </c>
      <c r="V63" s="20" t="s">
        <v>67</v>
      </c>
      <c r="Z63" s="15" t="s">
        <v>95</v>
      </c>
      <c r="AB63" s="16">
        <v>1</v>
      </c>
    </row>
    <row r="64" spans="1:28">
      <c r="A64" s="13">
        <v>30</v>
      </c>
      <c r="B64" s="14" t="s">
        <v>94</v>
      </c>
      <c r="C64" s="15" t="s">
        <v>100</v>
      </c>
      <c r="D64" s="36" t="s">
        <v>101</v>
      </c>
      <c r="E64" s="17">
        <v>1.3360000000000001</v>
      </c>
      <c r="F64" s="16" t="s">
        <v>102</v>
      </c>
      <c r="H64" s="18">
        <f>ROUND(E64*G64, 2)</f>
        <v>0</v>
      </c>
      <c r="J64" s="117">
        <f>ROUND(E64*G64, 2)</f>
        <v>0</v>
      </c>
      <c r="K64" s="19">
        <v>0.98900999999999994</v>
      </c>
      <c r="L64" s="19">
        <f>E64*K64</f>
        <v>1.3213173600000001</v>
      </c>
      <c r="P64" s="16" t="s">
        <v>66</v>
      </c>
      <c r="V64" s="20" t="s">
        <v>67</v>
      </c>
      <c r="Z64" s="15" t="s">
        <v>95</v>
      </c>
      <c r="AB64" s="16">
        <v>1</v>
      </c>
    </row>
    <row r="65" spans="1:28">
      <c r="A65" s="13">
        <v>31</v>
      </c>
      <c r="B65" s="14" t="s">
        <v>94</v>
      </c>
      <c r="C65" s="15" t="s">
        <v>358</v>
      </c>
      <c r="D65" s="36" t="s">
        <v>357</v>
      </c>
      <c r="E65" s="17">
        <v>1.3740000000000001</v>
      </c>
      <c r="F65" s="16" t="s">
        <v>65</v>
      </c>
      <c r="H65" s="18">
        <f>ROUND(E65*G65, 2)</f>
        <v>0</v>
      </c>
      <c r="J65" s="117">
        <f>ROUND(E65*G65, 2)</f>
        <v>0</v>
      </c>
      <c r="K65" s="19">
        <v>2.4186000000000001</v>
      </c>
      <c r="L65" s="19">
        <f>E65*K65</f>
        <v>3.3231564000000002</v>
      </c>
      <c r="P65" s="16" t="s">
        <v>66</v>
      </c>
      <c r="V65" s="20" t="s">
        <v>67</v>
      </c>
      <c r="Z65" s="15" t="s">
        <v>95</v>
      </c>
      <c r="AB65" s="16">
        <v>1</v>
      </c>
    </row>
    <row r="66" spans="1:28">
      <c r="D66" s="36" t="s">
        <v>356</v>
      </c>
      <c r="J66" s="117"/>
      <c r="V66" s="20" t="s">
        <v>69</v>
      </c>
    </row>
    <row r="67" spans="1:28">
      <c r="D67" s="36" t="s">
        <v>355</v>
      </c>
      <c r="J67" s="117"/>
      <c r="V67" s="20" t="s">
        <v>69</v>
      </c>
    </row>
    <row r="68" spans="1:28">
      <c r="D68" s="36" t="s">
        <v>354</v>
      </c>
      <c r="J68" s="117"/>
      <c r="V68" s="20" t="s">
        <v>69</v>
      </c>
    </row>
    <row r="69" spans="1:28">
      <c r="D69" s="38" t="s">
        <v>106</v>
      </c>
      <c r="E69" s="39">
        <f>J69</f>
        <v>0</v>
      </c>
      <c r="H69" s="39">
        <f>SUM(H49:H68)</f>
        <v>0</v>
      </c>
      <c r="I69" s="39">
        <f>SUM(I49:I68)</f>
        <v>0</v>
      </c>
      <c r="J69" s="118">
        <f>SUM(J49:J68)</f>
        <v>0</v>
      </c>
      <c r="L69" s="40">
        <f>SUM(L49:L68)</f>
        <v>46.409260709999998</v>
      </c>
      <c r="N69" s="41">
        <f>SUM(N49:N68)</f>
        <v>0</v>
      </c>
      <c r="W69" s="17">
        <f>SUM(W49:W68)</f>
        <v>0</v>
      </c>
    </row>
    <row r="70" spans="1:28">
      <c r="J70" s="117"/>
    </row>
    <row r="71" spans="1:28">
      <c r="B71" s="15" t="s">
        <v>107</v>
      </c>
      <c r="J71" s="117"/>
    </row>
    <row r="72" spans="1:28">
      <c r="A72" s="13">
        <v>32</v>
      </c>
      <c r="B72" s="14" t="s">
        <v>94</v>
      </c>
      <c r="C72" s="15" t="s">
        <v>353</v>
      </c>
      <c r="D72" s="36" t="s">
        <v>352</v>
      </c>
      <c r="E72" s="17">
        <v>0.248</v>
      </c>
      <c r="F72" s="16" t="s">
        <v>65</v>
      </c>
      <c r="H72" s="18">
        <f>ROUND(E72*G72, 2)</f>
        <v>0</v>
      </c>
      <c r="J72" s="117">
        <f>ROUND(E72*G72, 2)</f>
        <v>0</v>
      </c>
      <c r="K72" s="19">
        <v>2.2347800000000002</v>
      </c>
      <c r="L72" s="19">
        <f>E72*K72</f>
        <v>0.55422544000000007</v>
      </c>
      <c r="P72" s="16" t="s">
        <v>66</v>
      </c>
      <c r="V72" s="20" t="s">
        <v>67</v>
      </c>
      <c r="Z72" s="15" t="s">
        <v>110</v>
      </c>
      <c r="AB72" s="16">
        <v>1</v>
      </c>
    </row>
    <row r="73" spans="1:28">
      <c r="D73" s="36" t="s">
        <v>351</v>
      </c>
      <c r="J73" s="117"/>
      <c r="V73" s="20" t="s">
        <v>69</v>
      </c>
    </row>
    <row r="74" spans="1:28">
      <c r="A74" s="13">
        <v>33</v>
      </c>
      <c r="B74" s="14" t="s">
        <v>348</v>
      </c>
      <c r="C74" s="15" t="s">
        <v>350</v>
      </c>
      <c r="D74" s="36" t="s">
        <v>349</v>
      </c>
      <c r="E74" s="17">
        <v>30</v>
      </c>
      <c r="F74" s="16" t="s">
        <v>221</v>
      </c>
      <c r="H74" s="18">
        <f>ROUND(E74*G74, 2)</f>
        <v>0</v>
      </c>
      <c r="J74" s="117">
        <f>ROUND(E74*G74, 2)</f>
        <v>0</v>
      </c>
      <c r="P74" s="16" t="s">
        <v>66</v>
      </c>
      <c r="V74" s="20" t="s">
        <v>67</v>
      </c>
      <c r="Z74" s="15" t="s">
        <v>345</v>
      </c>
      <c r="AB74" s="16">
        <v>1</v>
      </c>
    </row>
    <row r="75" spans="1:28">
      <c r="A75" s="13">
        <v>34</v>
      </c>
      <c r="B75" s="14" t="s">
        <v>348</v>
      </c>
      <c r="C75" s="15" t="s">
        <v>347</v>
      </c>
      <c r="D75" s="36" t="s">
        <v>346</v>
      </c>
      <c r="E75" s="17">
        <v>30</v>
      </c>
      <c r="F75" s="16" t="s">
        <v>221</v>
      </c>
      <c r="H75" s="18">
        <f>ROUND(E75*G75, 2)</f>
        <v>0</v>
      </c>
      <c r="J75" s="117">
        <f>ROUND(E75*G75, 2)</f>
        <v>0</v>
      </c>
      <c r="K75" s="19">
        <v>5.0000000000000002E-5</v>
      </c>
      <c r="L75" s="19">
        <f>E75*K75</f>
        <v>1.5E-3</v>
      </c>
      <c r="P75" s="16" t="s">
        <v>66</v>
      </c>
      <c r="V75" s="20" t="s">
        <v>67</v>
      </c>
      <c r="Z75" s="15" t="s">
        <v>345</v>
      </c>
      <c r="AB75" s="16">
        <v>7</v>
      </c>
    </row>
    <row r="76" spans="1:28">
      <c r="D76" s="38" t="s">
        <v>111</v>
      </c>
      <c r="E76" s="39">
        <f>J76</f>
        <v>0</v>
      </c>
      <c r="H76" s="39">
        <f>SUM(H71:H75)</f>
        <v>0</v>
      </c>
      <c r="I76" s="39">
        <f>SUM(I71:I75)</f>
        <v>0</v>
      </c>
      <c r="J76" s="118">
        <f>SUM(J71:J75)</f>
        <v>0</v>
      </c>
      <c r="L76" s="40">
        <f>SUM(L71:L75)</f>
        <v>0.55572544000000001</v>
      </c>
      <c r="N76" s="41">
        <f>SUM(N71:N75)</f>
        <v>0</v>
      </c>
      <c r="W76" s="17">
        <f>SUM(W71:W75)</f>
        <v>0</v>
      </c>
    </row>
    <row r="77" spans="1:28">
      <c r="J77" s="117"/>
    </row>
    <row r="78" spans="1:28">
      <c r="B78" s="15" t="s">
        <v>344</v>
      </c>
      <c r="J78" s="117"/>
    </row>
    <row r="79" spans="1:28">
      <c r="A79" s="13">
        <v>35</v>
      </c>
      <c r="B79" s="14" t="s">
        <v>343</v>
      </c>
      <c r="C79" s="15" t="s">
        <v>342</v>
      </c>
      <c r="D79" s="36" t="s">
        <v>341</v>
      </c>
      <c r="E79" s="17">
        <v>61.38</v>
      </c>
      <c r="F79" s="16" t="s">
        <v>89</v>
      </c>
      <c r="H79" s="18">
        <f>ROUND(E79*G79, 2)</f>
        <v>0</v>
      </c>
      <c r="J79" s="117">
        <f>ROUND(E79*G79, 2)</f>
        <v>0</v>
      </c>
      <c r="K79" s="19">
        <v>2.3060000000000001E-2</v>
      </c>
      <c r="L79" s="19">
        <f>E79*K79</f>
        <v>1.4154228000000002</v>
      </c>
      <c r="P79" s="16" t="s">
        <v>66</v>
      </c>
      <c r="V79" s="20" t="s">
        <v>67</v>
      </c>
      <c r="Z79" s="15" t="s">
        <v>340</v>
      </c>
      <c r="AB79" s="16">
        <v>7</v>
      </c>
    </row>
    <row r="80" spans="1:28">
      <c r="D80" s="36" t="s">
        <v>339</v>
      </c>
      <c r="J80" s="117"/>
      <c r="V80" s="20" t="s">
        <v>69</v>
      </c>
    </row>
    <row r="81" spans="1:28">
      <c r="A81" s="13">
        <v>36</v>
      </c>
      <c r="B81" s="14" t="s">
        <v>116</v>
      </c>
      <c r="C81" s="15" t="s">
        <v>338</v>
      </c>
      <c r="D81" s="36" t="s">
        <v>337</v>
      </c>
      <c r="E81" s="17">
        <v>21.582000000000001</v>
      </c>
      <c r="F81" s="16" t="s">
        <v>102</v>
      </c>
      <c r="I81" s="18">
        <f>ROUND(E81*G81, 2)</f>
        <v>0</v>
      </c>
      <c r="J81" s="117">
        <f>ROUND(E81*G81, 2)</f>
        <v>0</v>
      </c>
      <c r="K81" s="19">
        <v>1</v>
      </c>
      <c r="L81" s="19">
        <f>E81*K81</f>
        <v>21.582000000000001</v>
      </c>
      <c r="P81" s="16" t="s">
        <v>66</v>
      </c>
      <c r="V81" s="20" t="s">
        <v>118</v>
      </c>
      <c r="Z81" s="15" t="s">
        <v>336</v>
      </c>
      <c r="AA81" s="15" t="s">
        <v>66</v>
      </c>
      <c r="AB81" s="16">
        <v>2</v>
      </c>
    </row>
    <row r="82" spans="1:28">
      <c r="A82" s="13">
        <v>37</v>
      </c>
      <c r="B82" s="14" t="s">
        <v>116</v>
      </c>
      <c r="C82" s="15" t="s">
        <v>335</v>
      </c>
      <c r="D82" s="36" t="s">
        <v>334</v>
      </c>
      <c r="E82" s="17">
        <v>1.4119999999999999</v>
      </c>
      <c r="F82" s="16" t="s">
        <v>102</v>
      </c>
      <c r="I82" s="18">
        <f>ROUND(E82*G82, 2)</f>
        <v>0</v>
      </c>
      <c r="J82" s="117">
        <f>ROUND(E82*G82, 2)</f>
        <v>0</v>
      </c>
      <c r="K82" s="19">
        <v>1</v>
      </c>
      <c r="L82" s="19">
        <f>E82*K82</f>
        <v>1.4119999999999999</v>
      </c>
      <c r="P82" s="16" t="s">
        <v>66</v>
      </c>
      <c r="V82" s="20" t="s">
        <v>118</v>
      </c>
      <c r="Z82" s="15" t="s">
        <v>333</v>
      </c>
      <c r="AA82" s="15" t="s">
        <v>66</v>
      </c>
      <c r="AB82" s="16">
        <v>2</v>
      </c>
    </row>
    <row r="83" spans="1:28">
      <c r="D83" s="38" t="s">
        <v>332</v>
      </c>
      <c r="E83" s="39">
        <f>J83</f>
        <v>0</v>
      </c>
      <c r="H83" s="39">
        <f>SUM(H78:H82)</f>
        <v>0</v>
      </c>
      <c r="I83" s="39">
        <f>SUM(I78:I82)</f>
        <v>0</v>
      </c>
      <c r="J83" s="118">
        <f>SUM(J78:J82)</f>
        <v>0</v>
      </c>
      <c r="L83" s="40">
        <f>SUM(L78:L82)</f>
        <v>24.409422800000002</v>
      </c>
      <c r="N83" s="41">
        <f>SUM(N78:N82)</f>
        <v>0</v>
      </c>
      <c r="W83" s="17">
        <f>SUM(W78:W82)</f>
        <v>0</v>
      </c>
    </row>
    <row r="84" spans="1:28">
      <c r="J84" s="117"/>
    </row>
    <row r="85" spans="1:28">
      <c r="B85" s="15" t="s">
        <v>112</v>
      </c>
      <c r="J85" s="117"/>
    </row>
    <row r="86" spans="1:28">
      <c r="A86" s="13">
        <v>38</v>
      </c>
      <c r="B86" s="14" t="s">
        <v>94</v>
      </c>
      <c r="C86" s="15" t="s">
        <v>331</v>
      </c>
      <c r="D86" s="36" t="s">
        <v>330</v>
      </c>
      <c r="E86" s="17">
        <v>0.15</v>
      </c>
      <c r="F86" s="16" t="s">
        <v>65</v>
      </c>
      <c r="H86" s="18">
        <f>ROUND(E86*G86, 2)</f>
        <v>0</v>
      </c>
      <c r="J86" s="117">
        <f>ROUND(E86*G86, 2)</f>
        <v>0</v>
      </c>
      <c r="K86" s="19">
        <v>2.42103</v>
      </c>
      <c r="L86" s="19">
        <f>E86*K86</f>
        <v>0.36315449999999999</v>
      </c>
      <c r="P86" s="16" t="s">
        <v>66</v>
      </c>
      <c r="V86" s="20" t="s">
        <v>67</v>
      </c>
      <c r="Z86" s="15" t="s">
        <v>95</v>
      </c>
      <c r="AB86" s="16">
        <v>1</v>
      </c>
    </row>
    <row r="87" spans="1:28">
      <c r="D87" s="36" t="s">
        <v>329</v>
      </c>
      <c r="J87" s="117"/>
      <c r="V87" s="20" t="s">
        <v>69</v>
      </c>
    </row>
    <row r="88" spans="1:28">
      <c r="A88" s="13">
        <v>39</v>
      </c>
      <c r="B88" s="14" t="s">
        <v>94</v>
      </c>
      <c r="C88" s="15" t="s">
        <v>328</v>
      </c>
      <c r="D88" s="36" t="s">
        <v>327</v>
      </c>
      <c r="E88" s="17">
        <v>0.15</v>
      </c>
      <c r="F88" s="16" t="s">
        <v>65</v>
      </c>
      <c r="H88" s="18">
        <f>ROUND(E88*G88, 2)</f>
        <v>0</v>
      </c>
      <c r="J88" s="117">
        <f>ROUND(E88*G88, 2)</f>
        <v>0</v>
      </c>
      <c r="K88" s="19">
        <v>0.01</v>
      </c>
      <c r="L88" s="19">
        <f>E88*K88</f>
        <v>1.5E-3</v>
      </c>
      <c r="P88" s="16" t="s">
        <v>66</v>
      </c>
      <c r="V88" s="20" t="s">
        <v>67</v>
      </c>
      <c r="Z88" s="15" t="s">
        <v>105</v>
      </c>
      <c r="AB88" s="16">
        <v>1</v>
      </c>
    </row>
    <row r="89" spans="1:28">
      <c r="A89" s="13">
        <v>40</v>
      </c>
      <c r="B89" s="14" t="s">
        <v>94</v>
      </c>
      <c r="C89" s="15" t="s">
        <v>326</v>
      </c>
      <c r="D89" s="36" t="s">
        <v>325</v>
      </c>
      <c r="E89" s="17">
        <v>0.15</v>
      </c>
      <c r="F89" s="16" t="s">
        <v>65</v>
      </c>
      <c r="H89" s="18">
        <f>ROUND(E89*G89, 2)</f>
        <v>0</v>
      </c>
      <c r="J89" s="117">
        <f>ROUND(E89*G89, 2)</f>
        <v>0</v>
      </c>
      <c r="P89" s="16" t="s">
        <v>66</v>
      </c>
      <c r="V89" s="20" t="s">
        <v>67</v>
      </c>
      <c r="Z89" s="15" t="s">
        <v>95</v>
      </c>
      <c r="AB89" s="16">
        <v>1</v>
      </c>
    </row>
    <row r="90" spans="1:28">
      <c r="A90" s="13">
        <v>41</v>
      </c>
      <c r="B90" s="14" t="s">
        <v>94</v>
      </c>
      <c r="C90" s="15" t="s">
        <v>324</v>
      </c>
      <c r="D90" s="36" t="s">
        <v>323</v>
      </c>
      <c r="E90" s="17">
        <v>0.01</v>
      </c>
      <c r="F90" s="16" t="s">
        <v>102</v>
      </c>
      <c r="H90" s="18">
        <f>ROUND(E90*G90, 2)</f>
        <v>0</v>
      </c>
      <c r="J90" s="117">
        <f>ROUND(E90*G90, 2)</f>
        <v>0</v>
      </c>
      <c r="K90" s="19">
        <v>0.98900999999999994</v>
      </c>
      <c r="L90" s="19">
        <f>E90*K90</f>
        <v>9.8900999999999989E-3</v>
      </c>
      <c r="P90" s="16" t="s">
        <v>66</v>
      </c>
      <c r="V90" s="20" t="s">
        <v>67</v>
      </c>
      <c r="Z90" s="15" t="s">
        <v>95</v>
      </c>
      <c r="AB90" s="16">
        <v>1</v>
      </c>
    </row>
    <row r="91" spans="1:28">
      <c r="D91" s="38" t="s">
        <v>120</v>
      </c>
      <c r="E91" s="39">
        <f>J91</f>
        <v>0</v>
      </c>
      <c r="H91" s="39">
        <f>SUM(H85:H90)</f>
        <v>0</v>
      </c>
      <c r="I91" s="39">
        <f>SUM(I85:I90)</f>
        <v>0</v>
      </c>
      <c r="J91" s="118">
        <f>SUM(J85:J90)</f>
        <v>0</v>
      </c>
      <c r="L91" s="40">
        <f>SUM(L85:L90)</f>
        <v>0.37454460000000001</v>
      </c>
      <c r="N91" s="41">
        <f>SUM(N85:N90)</f>
        <v>0</v>
      </c>
      <c r="W91" s="17">
        <f>SUM(W85:W90)</f>
        <v>0</v>
      </c>
    </row>
    <row r="92" spans="1:28">
      <c r="J92" s="117"/>
    </row>
    <row r="93" spans="1:28">
      <c r="B93" s="15" t="s">
        <v>124</v>
      </c>
      <c r="J93" s="117"/>
    </row>
    <row r="94" spans="1:28">
      <c r="A94" s="13">
        <v>42</v>
      </c>
      <c r="B94" s="14" t="s">
        <v>322</v>
      </c>
      <c r="C94" s="15" t="s">
        <v>321</v>
      </c>
      <c r="D94" s="36" t="s">
        <v>320</v>
      </c>
      <c r="E94" s="17">
        <v>24.45</v>
      </c>
      <c r="F94" s="16" t="s">
        <v>89</v>
      </c>
      <c r="H94" s="18">
        <f>ROUND(E94*G94, 2)</f>
        <v>0</v>
      </c>
      <c r="J94" s="117">
        <f>ROUND(E94*G94, 2)</f>
        <v>0</v>
      </c>
      <c r="K94" s="19">
        <v>1.08E-3</v>
      </c>
      <c r="L94" s="19">
        <f>E94*K94</f>
        <v>2.6405999999999999E-2</v>
      </c>
      <c r="P94" s="16" t="s">
        <v>66</v>
      </c>
      <c r="V94" s="20" t="s">
        <v>67</v>
      </c>
      <c r="Z94" s="15" t="s">
        <v>319</v>
      </c>
      <c r="AB94" s="16">
        <v>7</v>
      </c>
    </row>
    <row r="95" spans="1:28">
      <c r="D95" s="36" t="s">
        <v>318</v>
      </c>
      <c r="J95" s="117"/>
      <c r="V95" s="20" t="s">
        <v>69</v>
      </c>
    </row>
    <row r="96" spans="1:28" ht="20.399999999999999">
      <c r="A96" s="13">
        <v>43</v>
      </c>
      <c r="B96" s="14" t="s">
        <v>94</v>
      </c>
      <c r="C96" s="15" t="s">
        <v>317</v>
      </c>
      <c r="D96" s="36" t="s">
        <v>316</v>
      </c>
      <c r="E96" s="17">
        <v>14.08</v>
      </c>
      <c r="F96" s="16" t="s">
        <v>89</v>
      </c>
      <c r="H96" s="18">
        <f>ROUND(E96*G96, 2)</f>
        <v>0</v>
      </c>
      <c r="J96" s="117">
        <f>ROUND(E96*G96, 2)</f>
        <v>0</v>
      </c>
      <c r="K96" s="19">
        <v>6.3000000000000003E-4</v>
      </c>
      <c r="L96" s="19">
        <f>E96*K96</f>
        <v>8.8704000000000005E-3</v>
      </c>
      <c r="P96" s="16" t="s">
        <v>66</v>
      </c>
      <c r="V96" s="20" t="s">
        <v>67</v>
      </c>
      <c r="Z96" s="15" t="s">
        <v>105</v>
      </c>
      <c r="AB96" s="16">
        <v>1</v>
      </c>
    </row>
    <row r="97" spans="1:28">
      <c r="D97" s="36" t="s">
        <v>315</v>
      </c>
      <c r="J97" s="117"/>
      <c r="V97" s="20" t="s">
        <v>69</v>
      </c>
    </row>
    <row r="98" spans="1:28">
      <c r="A98" s="13">
        <v>44</v>
      </c>
      <c r="B98" s="14" t="s">
        <v>304</v>
      </c>
      <c r="C98" s="15" t="s">
        <v>314</v>
      </c>
      <c r="D98" s="36" t="s">
        <v>313</v>
      </c>
      <c r="E98" s="17">
        <v>75</v>
      </c>
      <c r="F98" s="16" t="s">
        <v>65</v>
      </c>
      <c r="H98" s="18">
        <f>ROUND(E98*G98, 2)</f>
        <v>0</v>
      </c>
      <c r="J98" s="117">
        <f t="shared" ref="J98:J106" si="0">ROUND(E98*G98, 2)</f>
        <v>0</v>
      </c>
      <c r="P98" s="16" t="s">
        <v>66</v>
      </c>
      <c r="V98" s="20" t="s">
        <v>67</v>
      </c>
      <c r="Z98" s="15" t="s">
        <v>307</v>
      </c>
      <c r="AB98" s="16">
        <v>7</v>
      </c>
    </row>
    <row r="99" spans="1:28">
      <c r="A99" s="13">
        <v>45</v>
      </c>
      <c r="B99" s="14" t="s">
        <v>116</v>
      </c>
      <c r="C99" s="15" t="s">
        <v>312</v>
      </c>
      <c r="D99" s="36" t="s">
        <v>311</v>
      </c>
      <c r="E99" s="17">
        <v>75</v>
      </c>
      <c r="F99" s="16" t="s">
        <v>65</v>
      </c>
      <c r="I99" s="18">
        <f>ROUND(E99*G99, 2)</f>
        <v>0</v>
      </c>
      <c r="J99" s="117">
        <f t="shared" si="0"/>
        <v>0</v>
      </c>
      <c r="K99" s="19">
        <v>1</v>
      </c>
      <c r="L99" s="19">
        <f>E99*K99</f>
        <v>75</v>
      </c>
      <c r="P99" s="16" t="s">
        <v>66</v>
      </c>
      <c r="V99" s="20" t="s">
        <v>118</v>
      </c>
      <c r="Z99" s="15" t="s">
        <v>310</v>
      </c>
      <c r="AA99" s="15" t="s">
        <v>66</v>
      </c>
      <c r="AB99" s="16">
        <v>2</v>
      </c>
    </row>
    <row r="100" spans="1:28">
      <c r="A100" s="13">
        <v>46</v>
      </c>
      <c r="B100" s="14" t="s">
        <v>304</v>
      </c>
      <c r="C100" s="15" t="s">
        <v>309</v>
      </c>
      <c r="D100" s="36" t="s">
        <v>308</v>
      </c>
      <c r="E100" s="17">
        <v>75</v>
      </c>
      <c r="F100" s="16" t="s">
        <v>65</v>
      </c>
      <c r="H100" s="18">
        <f>ROUND(E100*G100, 2)</f>
        <v>0</v>
      </c>
      <c r="J100" s="117">
        <f t="shared" si="0"/>
        <v>0</v>
      </c>
      <c r="P100" s="16" t="s">
        <v>66</v>
      </c>
      <c r="V100" s="20" t="s">
        <v>67</v>
      </c>
      <c r="Z100" s="15" t="s">
        <v>307</v>
      </c>
      <c r="AB100" s="16">
        <v>7</v>
      </c>
    </row>
    <row r="101" spans="1:28">
      <c r="A101" s="13">
        <v>47</v>
      </c>
      <c r="B101" s="14" t="s">
        <v>304</v>
      </c>
      <c r="C101" s="15" t="s">
        <v>306</v>
      </c>
      <c r="D101" s="36" t="s">
        <v>305</v>
      </c>
      <c r="E101" s="17">
        <v>58.08</v>
      </c>
      <c r="F101" s="16" t="s">
        <v>89</v>
      </c>
      <c r="H101" s="18">
        <f>ROUND(E101*G101, 2)</f>
        <v>0</v>
      </c>
      <c r="J101" s="117">
        <f t="shared" si="0"/>
        <v>0</v>
      </c>
      <c r="P101" s="16" t="s">
        <v>66</v>
      </c>
      <c r="V101" s="20" t="s">
        <v>67</v>
      </c>
      <c r="Z101" s="15" t="s">
        <v>133</v>
      </c>
      <c r="AB101" s="16">
        <v>1</v>
      </c>
    </row>
    <row r="102" spans="1:28">
      <c r="A102" s="13">
        <v>48</v>
      </c>
      <c r="B102" s="14" t="s">
        <v>304</v>
      </c>
      <c r="C102" s="15" t="s">
        <v>303</v>
      </c>
      <c r="D102" s="36" t="s">
        <v>302</v>
      </c>
      <c r="E102" s="17">
        <v>1</v>
      </c>
      <c r="F102" s="16" t="s">
        <v>109</v>
      </c>
      <c r="H102" s="18">
        <f>ROUND(E102*G102, 2)</f>
        <v>0</v>
      </c>
      <c r="J102" s="117">
        <f t="shared" si="0"/>
        <v>0</v>
      </c>
      <c r="K102" s="19">
        <v>4.5900000000000003E-3</v>
      </c>
      <c r="L102" s="19">
        <f>E102*K102</f>
        <v>4.5900000000000003E-3</v>
      </c>
      <c r="P102" s="16" t="s">
        <v>66</v>
      </c>
      <c r="V102" s="20" t="s">
        <v>67</v>
      </c>
      <c r="Z102" s="15" t="s">
        <v>133</v>
      </c>
      <c r="AB102" s="16">
        <v>1</v>
      </c>
    </row>
    <row r="103" spans="1:28">
      <c r="A103" s="13">
        <v>49</v>
      </c>
      <c r="B103" s="14" t="s">
        <v>116</v>
      </c>
      <c r="C103" s="15" t="s">
        <v>301</v>
      </c>
      <c r="D103" s="36" t="s">
        <v>300</v>
      </c>
      <c r="E103" s="17">
        <v>1</v>
      </c>
      <c r="F103" s="16" t="s">
        <v>109</v>
      </c>
      <c r="I103" s="18">
        <f>ROUND(E103*G103, 2)</f>
        <v>0</v>
      </c>
      <c r="J103" s="117">
        <f t="shared" si="0"/>
        <v>0</v>
      </c>
      <c r="K103" s="19">
        <v>3.5000000000000003E-2</v>
      </c>
      <c r="L103" s="19">
        <f>E103*K103</f>
        <v>3.5000000000000003E-2</v>
      </c>
      <c r="P103" s="16" t="s">
        <v>66</v>
      </c>
      <c r="V103" s="20" t="s">
        <v>118</v>
      </c>
      <c r="Z103" s="15" t="s">
        <v>299</v>
      </c>
      <c r="AA103" s="15" t="s">
        <v>66</v>
      </c>
      <c r="AB103" s="16">
        <v>8</v>
      </c>
    </row>
    <row r="104" spans="1:28">
      <c r="A104" s="13">
        <v>50</v>
      </c>
      <c r="B104" s="14" t="s">
        <v>94</v>
      </c>
      <c r="C104" s="15" t="s">
        <v>298</v>
      </c>
      <c r="D104" s="36" t="s">
        <v>297</v>
      </c>
      <c r="E104" s="17">
        <v>3</v>
      </c>
      <c r="F104" s="16" t="s">
        <v>109</v>
      </c>
      <c r="H104" s="18">
        <f>ROUND(E104*G104, 2)</f>
        <v>0</v>
      </c>
      <c r="J104" s="117">
        <f t="shared" si="0"/>
        <v>0</v>
      </c>
      <c r="K104" s="19">
        <v>2.5000000000000001E-3</v>
      </c>
      <c r="L104" s="19">
        <f>E104*K104</f>
        <v>7.4999999999999997E-3</v>
      </c>
      <c r="P104" s="16" t="s">
        <v>66</v>
      </c>
      <c r="V104" s="20" t="s">
        <v>67</v>
      </c>
      <c r="Z104" s="15" t="s">
        <v>105</v>
      </c>
      <c r="AB104" s="16">
        <v>7</v>
      </c>
    </row>
    <row r="105" spans="1:28">
      <c r="A105" s="13">
        <v>51</v>
      </c>
      <c r="B105" s="14" t="s">
        <v>94</v>
      </c>
      <c r="C105" s="15" t="s">
        <v>296</v>
      </c>
      <c r="D105" s="36" t="s">
        <v>295</v>
      </c>
      <c r="E105" s="17">
        <v>3</v>
      </c>
      <c r="F105" s="16" t="s">
        <v>109</v>
      </c>
      <c r="H105" s="18">
        <f>ROUND(E105*G105, 2)</f>
        <v>0</v>
      </c>
      <c r="J105" s="117">
        <f t="shared" si="0"/>
        <v>0</v>
      </c>
      <c r="K105" s="19">
        <v>3.8E-3</v>
      </c>
      <c r="L105" s="19">
        <f>E105*K105</f>
        <v>1.14E-2</v>
      </c>
      <c r="P105" s="16" t="s">
        <v>66</v>
      </c>
      <c r="V105" s="20" t="s">
        <v>67</v>
      </c>
      <c r="Z105" s="15" t="s">
        <v>105</v>
      </c>
      <c r="AB105" s="16">
        <v>7</v>
      </c>
    </row>
    <row r="106" spans="1:28">
      <c r="A106" s="13">
        <v>52</v>
      </c>
      <c r="B106" s="14" t="s">
        <v>94</v>
      </c>
      <c r="C106" s="15" t="s">
        <v>152</v>
      </c>
      <c r="D106" s="36" t="s">
        <v>153</v>
      </c>
      <c r="E106" s="17">
        <v>845.03800000000001</v>
      </c>
      <c r="F106" s="16" t="s">
        <v>102</v>
      </c>
      <c r="H106" s="18">
        <f>ROUND(E106*G106, 2)</f>
        <v>0</v>
      </c>
      <c r="J106" s="117">
        <f t="shared" si="0"/>
        <v>0</v>
      </c>
      <c r="P106" s="16" t="s">
        <v>66</v>
      </c>
      <c r="V106" s="20" t="s">
        <v>67</v>
      </c>
      <c r="Z106" s="15" t="s">
        <v>154</v>
      </c>
      <c r="AB106" s="16">
        <v>1</v>
      </c>
    </row>
    <row r="107" spans="1:28">
      <c r="D107" s="38" t="s">
        <v>155</v>
      </c>
      <c r="E107" s="39">
        <f>J107</f>
        <v>0</v>
      </c>
      <c r="H107" s="39">
        <f>SUM(H93:H106)</f>
        <v>0</v>
      </c>
      <c r="I107" s="39">
        <f>SUM(I93:I106)</f>
        <v>0</v>
      </c>
      <c r="J107" s="118">
        <f>SUM(J93:J106)</f>
        <v>0</v>
      </c>
      <c r="L107" s="40">
        <f>SUM(L93:L106)</f>
        <v>75.093766399999978</v>
      </c>
      <c r="N107" s="41">
        <f>SUM(N93:N106)</f>
        <v>0</v>
      </c>
      <c r="W107" s="17">
        <f>SUM(W93:W106)</f>
        <v>0</v>
      </c>
    </row>
    <row r="108" spans="1:28">
      <c r="J108" s="117"/>
    </row>
    <row r="109" spans="1:28">
      <c r="D109" s="38" t="s">
        <v>156</v>
      </c>
      <c r="E109" s="39">
        <f>J109</f>
        <v>0</v>
      </c>
      <c r="H109" s="39">
        <f>+H47+H69+H76+H83+H91+H107</f>
        <v>0</v>
      </c>
      <c r="I109" s="39">
        <f>+I47+I69+I76+I83+I91+I107</f>
        <v>0</v>
      </c>
      <c r="J109" s="118">
        <f>+J47+J69+J76+J83+J91+J107</f>
        <v>0</v>
      </c>
      <c r="L109" s="40">
        <f>+L47+L69+L76+L83+L91+L107</f>
        <v>845.03791094999997</v>
      </c>
      <c r="N109" s="41">
        <f>+N47+N69+N76+N83+N91+N107</f>
        <v>0</v>
      </c>
      <c r="W109" s="17">
        <f>+W47+W69+W76+W83+W91+W107</f>
        <v>0</v>
      </c>
    </row>
    <row r="110" spans="1:28" ht="10.8" thickBot="1">
      <c r="J110" s="117"/>
    </row>
    <row r="111" spans="1:28" ht="10.8" thickBot="1">
      <c r="D111" s="130" t="s">
        <v>294</v>
      </c>
      <c r="E111" s="131">
        <f>J111</f>
        <v>0</v>
      </c>
      <c r="F111" s="132"/>
      <c r="G111" s="133"/>
      <c r="H111" s="131">
        <f>+H109</f>
        <v>0</v>
      </c>
      <c r="I111" s="134">
        <f>+I109</f>
        <v>0</v>
      </c>
      <c r="J111" s="167">
        <f>H111+I111</f>
        <v>0</v>
      </c>
      <c r="L111" s="40">
        <f>+L109</f>
        <v>845.03791094999997</v>
      </c>
      <c r="N111" s="41">
        <f>+N109</f>
        <v>0</v>
      </c>
      <c r="W111" s="17">
        <f>+W109</f>
        <v>0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13</vt:i4>
      </vt:variant>
    </vt:vector>
  </HeadingPairs>
  <TitlesOfParts>
    <vt:vector size="27" baseType="lpstr">
      <vt:lpstr>Rekapitulácia nákladov</vt:lpstr>
      <vt:lpstr>SO-01 Stavebná časť</vt:lpstr>
      <vt:lpstr>SO-01 Zdravotechnika</vt:lpstr>
      <vt:lpstr>SO-01 Elektro Rekap</vt:lpstr>
      <vt:lpstr>SO-01 Elektro dodavky</vt:lpstr>
      <vt:lpstr>SO-01 Elektro VV</vt:lpstr>
      <vt:lpstr>SO-01 Vykurovanie, VZT</vt:lpstr>
      <vt:lpstr>SO-01 Plynoinštalácia</vt:lpstr>
      <vt:lpstr>SO-02</vt:lpstr>
      <vt:lpstr>SO-03 Stavebná časť</vt:lpstr>
      <vt:lpstr>SO-03 Elektroinštalácia</vt:lpstr>
      <vt:lpstr>SO-03 Vykurovanie, VZT</vt:lpstr>
      <vt:lpstr>Osvetlenie prístrešku Rekap.</vt:lpstr>
      <vt:lpstr>Osvetlenie prístrešku</vt:lpstr>
      <vt:lpstr>'SO-01 Plynoinštalácia'!Názvy_tlače</vt:lpstr>
      <vt:lpstr>'SO-01 Stavebná časť'!Názvy_tlače</vt:lpstr>
      <vt:lpstr>'SO-01 Zdravotechnika'!Názvy_tlače</vt:lpstr>
      <vt:lpstr>'SO-02'!Názvy_tlače</vt:lpstr>
      <vt:lpstr>'SO-03 Stavebná časť'!Názvy_tlače</vt:lpstr>
      <vt:lpstr>'SO-01 Elektro dodavky'!Oblasť_tlače</vt:lpstr>
      <vt:lpstr>'SO-01 Elektro Rekap'!Oblasť_tlače</vt:lpstr>
      <vt:lpstr>'SO-01 Elektro VV'!Oblasť_tlače</vt:lpstr>
      <vt:lpstr>'SO-01 Stavebná časť'!Oblasť_tlače</vt:lpstr>
      <vt:lpstr>'SO-02'!Oblasť_tlače</vt:lpstr>
      <vt:lpstr>'SO-03 Elektroinštalácia'!Oblasť_tlače</vt:lpstr>
      <vt:lpstr>'SO-03 Stavebná časť'!Oblasť_tlače</vt:lpstr>
      <vt:lpstr>Stavebná_časť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Zorkócyová</dc:creator>
  <cp:lastModifiedBy>Katarina</cp:lastModifiedBy>
  <cp:lastPrinted>2016-06-07T10:12:43Z</cp:lastPrinted>
  <dcterms:created xsi:type="dcterms:W3CDTF">1999-04-06T07:39:42Z</dcterms:created>
  <dcterms:modified xsi:type="dcterms:W3CDTF">2021-01-19T10:30:33Z</dcterms:modified>
</cp:coreProperties>
</file>